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4/Q1 2024/Final/"/>
    </mc:Choice>
  </mc:AlternateContent>
  <xr:revisionPtr revIDLastSave="0" documentId="8_{8AB564F2-E305-4A94-B10B-C0580E3F63F1}" xr6:coauthVersionLast="47" xr6:coauthVersionMax="47" xr10:uidLastSave="{00000000-0000-0000-0000-000000000000}"/>
  <bookViews>
    <workbookView xWindow="-108" yWindow="-108" windowWidth="23256" windowHeight="12456" xr2:uid="{35E90A64-0D12-4C75-8A87-E05BE23A12C5}"/>
  </bookViews>
  <sheets>
    <sheet name="P&amp;L_BS" sheetId="3" r:id="rId1"/>
    <sheet name="Cash flow" sheetId="4" r:id="rId2"/>
    <sheet name="Notes" sheetId="5" r:id="rId3"/>
    <sheet name="APM" sheetId="6" r:id="rId4"/>
    <sheet name="APM definitions" sheetId="2" r:id="rId5"/>
  </sheets>
  <externalReferences>
    <externalReference r:id="rId6"/>
  </externalReferences>
  <definedNames>
    <definedName name="_xlnm._FilterDatabase" localSheetId="2" hidden="1">Notes!#REF!</definedName>
    <definedName name="solver_adj" localSheetId="3" hidden="1">APM!$F$94</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APM!$B$75</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APM!$F$95</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 name="_xlnm.Print_Area" localSheetId="2">Notes!$A$1:$G$360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2" i="6" l="1"/>
  <c r="L106" i="6"/>
  <c r="L97" i="6"/>
  <c r="L91" i="6"/>
  <c r="L85" i="6"/>
  <c r="L84" i="6"/>
  <c r="L83" i="6"/>
  <c r="L71" i="6"/>
  <c r="L72" i="6" s="1"/>
  <c r="L59" i="6"/>
  <c r="L52" i="6"/>
  <c r="L51" i="6"/>
  <c r="L41" i="6"/>
  <c r="L39" i="6"/>
  <c r="L30" i="6"/>
  <c r="L29" i="6"/>
  <c r="L18" i="6"/>
  <c r="L21" i="6" s="1"/>
  <c r="L12" i="6"/>
  <c r="L20" i="6" s="1"/>
  <c r="K112" i="6" l="1"/>
  <c r="K105" i="6"/>
  <c r="K106" i="6" s="1"/>
  <c r="K97" i="6"/>
  <c r="K91" i="6"/>
  <c r="K83" i="6"/>
  <c r="K84" i="6"/>
  <c r="K85" i="6"/>
  <c r="K71" i="6"/>
  <c r="K72" i="6" s="1"/>
  <c r="K59" i="6"/>
  <c r="K51" i="6" l="1"/>
  <c r="K52" i="6"/>
  <c r="K39" i="6"/>
  <c r="K41" i="6"/>
  <c r="K29" i="6"/>
  <c r="K30" i="6"/>
  <c r="K12" i="6"/>
  <c r="K20" i="6" s="1"/>
  <c r="K17" i="6"/>
  <c r="K18" i="6" s="1"/>
  <c r="K21" i="6" s="1"/>
  <c r="AI28" i="3"/>
  <c r="J83" i="6"/>
  <c r="J84" i="6"/>
  <c r="J85" i="6"/>
  <c r="J112" i="6"/>
  <c r="J105" i="6"/>
  <c r="J106" i="6" s="1"/>
  <c r="J97" i="6"/>
  <c r="J91" i="6"/>
  <c r="J71" i="6"/>
  <c r="J72" i="6" s="1"/>
  <c r="J59" i="6"/>
  <c r="J51" i="6"/>
  <c r="J52" i="6"/>
  <c r="J35" i="6"/>
  <c r="J34" i="6"/>
  <c r="J36" i="6" s="1"/>
  <c r="J29" i="6"/>
  <c r="J30" i="6"/>
  <c r="J17" i="6"/>
  <c r="J18" i="6" s="1"/>
  <c r="J21" i="6" s="1"/>
  <c r="J12" i="6"/>
  <c r="J20" i="6" s="1"/>
  <c r="J41" i="6" l="1"/>
  <c r="J39" i="6"/>
  <c r="I17" i="6" l="1"/>
  <c r="I49" i="6"/>
  <c r="H41" i="6"/>
  <c r="I41" i="6"/>
  <c r="I39" i="6"/>
  <c r="H39" i="6"/>
  <c r="G39" i="6"/>
  <c r="I18" i="6"/>
  <c r="I12" i="6"/>
  <c r="I112" i="6" l="1"/>
  <c r="I105" i="6"/>
  <c r="I106" i="6" s="1"/>
  <c r="I97" i="6"/>
  <c r="I91" i="6"/>
  <c r="I83" i="6"/>
  <c r="I84" i="6"/>
  <c r="I85" i="6"/>
  <c r="I71" i="6"/>
  <c r="I72" i="6" s="1"/>
  <c r="I59" i="6"/>
  <c r="I51" i="6"/>
  <c r="I52" i="6"/>
  <c r="I29" i="6"/>
  <c r="I30" i="6"/>
  <c r="I20" i="6"/>
  <c r="I21" i="6"/>
  <c r="H97" i="6" l="1"/>
  <c r="H91" i="6"/>
  <c r="H83" i="6"/>
  <c r="H84" i="6"/>
  <c r="H85" i="6"/>
  <c r="H112" i="6" l="1"/>
  <c r="G105" i="6"/>
  <c r="H105" i="6"/>
  <c r="H106" i="6" s="1"/>
  <c r="H71" i="6"/>
  <c r="H72" i="6" s="1"/>
  <c r="G71" i="6"/>
  <c r="G72" i="6" s="1"/>
  <c r="G59" i="6"/>
  <c r="H59" i="6"/>
  <c r="H49" i="6"/>
  <c r="H51" i="6" s="1"/>
  <c r="G49" i="6"/>
  <c r="H29" i="6"/>
  <c r="H30" i="6"/>
  <c r="E12" i="6"/>
  <c r="F12" i="6"/>
  <c r="G12" i="6"/>
  <c r="H12" i="6"/>
  <c r="H20" i="6" s="1"/>
  <c r="H17" i="6"/>
  <c r="H18" i="6" s="1"/>
  <c r="H21" i="6" s="1"/>
  <c r="H52" i="6" l="1"/>
  <c r="G97" i="6" l="1"/>
  <c r="G112" i="6"/>
  <c r="G83" i="6"/>
  <c r="G84" i="6"/>
  <c r="G85" i="6"/>
  <c r="G17" i="6"/>
  <c r="G18" i="6"/>
  <c r="G21" i="6" s="1"/>
  <c r="G20" i="6"/>
  <c r="G106" i="6"/>
  <c r="G51" i="6"/>
  <c r="G52" i="6"/>
  <c r="G41" i="6"/>
  <c r="G91" i="6" l="1"/>
  <c r="G29" i="6"/>
  <c r="G30" i="6"/>
  <c r="AH28" i="3" l="1"/>
  <c r="F20" i="6"/>
  <c r="E20" i="6"/>
  <c r="D12" i="6"/>
  <c r="D20" i="6" s="1"/>
  <c r="C12" i="6"/>
  <c r="C20" i="6" s="1"/>
  <c r="B12" i="6"/>
  <c r="F17" i="6"/>
  <c r="F18" i="6" s="1"/>
  <c r="F21" i="6" s="1"/>
  <c r="E17" i="6"/>
  <c r="E18" i="6" s="1"/>
  <c r="E21" i="6" s="1"/>
  <c r="D17" i="6"/>
  <c r="D18" i="6" s="1"/>
  <c r="D21" i="6" s="1"/>
  <c r="C17" i="6"/>
  <c r="C18" i="6" s="1"/>
  <c r="C21" i="6" s="1"/>
  <c r="B17" i="6"/>
  <c r="B18" i="6" s="1"/>
  <c r="F29" i="6"/>
  <c r="E29" i="6"/>
  <c r="D29" i="6"/>
  <c r="C29" i="6"/>
  <c r="B29" i="6"/>
  <c r="F30" i="6"/>
  <c r="E30" i="6"/>
  <c r="D30" i="6"/>
  <c r="C30" i="6"/>
  <c r="B30" i="6"/>
  <c r="F36" i="6"/>
  <c r="F41" i="6" s="1"/>
  <c r="E36" i="6"/>
  <c r="E39" i="6" s="1"/>
  <c r="D36" i="6"/>
  <c r="D39" i="6" s="1"/>
  <c r="C36" i="6"/>
  <c r="C39" i="6" s="1"/>
  <c r="B36" i="6"/>
  <c r="B39" i="6" s="1"/>
  <c r="F49" i="6"/>
  <c r="F51" i="6" s="1"/>
  <c r="E49" i="6"/>
  <c r="E51" i="6" s="1"/>
  <c r="D49" i="6"/>
  <c r="D51" i="6" s="1"/>
  <c r="C49" i="6"/>
  <c r="C51" i="6" s="1"/>
  <c r="B49" i="6"/>
  <c r="B52" i="6" s="1"/>
  <c r="F59" i="6"/>
  <c r="E59" i="6"/>
  <c r="D59" i="6"/>
  <c r="C59" i="6"/>
  <c r="B59" i="6"/>
  <c r="B64" i="6"/>
  <c r="F71" i="6"/>
  <c r="F72" i="6" s="1"/>
  <c r="E71" i="6"/>
  <c r="E72" i="6" s="1"/>
  <c r="D71" i="6"/>
  <c r="D72" i="6" s="1"/>
  <c r="C71" i="6"/>
  <c r="C72" i="6" s="1"/>
  <c r="B71" i="6"/>
  <c r="B72" i="6" s="1"/>
  <c r="F83" i="6"/>
  <c r="E83" i="6"/>
  <c r="D83" i="6"/>
  <c r="C83" i="6"/>
  <c r="B83" i="6"/>
  <c r="F84" i="6"/>
  <c r="E84" i="6"/>
  <c r="D84" i="6"/>
  <c r="C84" i="6"/>
  <c r="B84" i="6"/>
  <c r="F85" i="6"/>
  <c r="E85" i="6"/>
  <c r="D85" i="6"/>
  <c r="C85" i="6"/>
  <c r="B85" i="6"/>
  <c r="F91" i="6"/>
  <c r="E91" i="6"/>
  <c r="D91" i="6"/>
  <c r="C91" i="6"/>
  <c r="B91" i="6"/>
  <c r="F97" i="6"/>
  <c r="E97" i="6"/>
  <c r="D97" i="6"/>
  <c r="C97" i="6"/>
  <c r="B97" i="6"/>
  <c r="F105" i="6"/>
  <c r="F106" i="6" s="1"/>
  <c r="E105" i="6"/>
  <c r="E106" i="6" s="1"/>
  <c r="D105" i="6"/>
  <c r="D106" i="6" s="1"/>
  <c r="C105" i="6"/>
  <c r="C106" i="6" s="1"/>
  <c r="B105" i="6"/>
  <c r="B106" i="6" s="1"/>
  <c r="F112" i="6"/>
  <c r="E112" i="6"/>
  <c r="D112" i="6"/>
  <c r="C112" i="6"/>
  <c r="B112" i="6"/>
  <c r="N28" i="3"/>
  <c r="O28" i="3"/>
  <c r="P28" i="3"/>
  <c r="Q28" i="3"/>
  <c r="AG28" i="3"/>
  <c r="N29" i="3"/>
  <c r="O29" i="3"/>
  <c r="P29" i="3"/>
  <c r="Q29" i="3"/>
  <c r="E52" i="6" l="1"/>
  <c r="E41" i="6"/>
  <c r="D52" i="6"/>
  <c r="D41" i="6"/>
  <c r="B73" i="6"/>
  <c r="C41" i="6"/>
  <c r="F52" i="6"/>
  <c r="B51" i="6"/>
  <c r="B41" i="6"/>
  <c r="B40" i="6"/>
  <c r="F39" i="6"/>
  <c r="C52" i="6"/>
</calcChain>
</file>

<file path=xl/sharedStrings.xml><?xml version="1.0" encoding="utf-8"?>
<sst xmlns="http://schemas.openxmlformats.org/spreadsheetml/2006/main" count="635" uniqueCount="288">
  <si>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</si>
  <si>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</si>
  <si>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</si>
  <si>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</si>
  <si>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</si>
  <si>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</si>
  <si>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</si>
  <si>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</si>
  <si>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</si>
  <si>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</si>
  <si>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</si>
  <si>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Adjustment to achieve 18% CET1</t>
  </si>
  <si>
    <t>ROE annualised</t>
  </si>
  <si>
    <t>n/a</t>
  </si>
  <si>
    <t>Cost / Income ratio (C/I)</t>
  </si>
  <si>
    <t>Total operating expenses before losses on loans</t>
  </si>
  <si>
    <t>Total income</t>
  </si>
  <si>
    <t>Adjustment for loss model parameter effects</t>
  </si>
  <si>
    <r>
      <t>Marketin</t>
    </r>
    <r>
      <rPr>
        <sz val="10"/>
        <color theme="1"/>
        <rFont val="Calibri"/>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</si>
  <si>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</si>
  <si>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</si>
  <si>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</si>
  <si>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</si>
  <si>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</si>
  <si>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</si>
  <si>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</si>
  <si>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</si>
  <si>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</si>
  <si>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</si>
  <si>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</si>
  <si>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</si>
  <si>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</si>
  <si>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</si>
  <si>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</si>
  <si>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</si>
  <si>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</si>
  <si>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</si>
  <si>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</si>
  <si>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</si>
  <si>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</si>
  <si>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</si>
  <si>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</si>
  <si>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</si>
  <si>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</si>
  <si>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</si>
  <si>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</si>
  <si>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</si>
  <si>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</si>
  <si>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</si>
  <si>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</si>
  <si>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</si>
  <si>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</si>
  <si>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</si>
  <si>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</si>
  <si>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</si>
  <si>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</si>
  <si>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</si>
  <si>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</si>
  <si>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</si>
  <si>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</si>
  <si>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</si>
  <si>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</si>
  <si>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</si>
  <si>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</si>
  <si>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</si>
  <si>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</si>
  <si>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</si>
  <si>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</si>
  <si>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Calibri"/>
        <family val="2"/>
        <scheme val="minor"/>
      </rPr>
      <t xml:space="preserve">Profit/(loss) after tax - Interest/dividend Tier 1 capital </t>
    </r>
    <r>
      <rPr>
        <sz val="10"/>
        <color theme="1"/>
        <rFont val="Calibri"/>
        <family val="2"/>
        <scheme val="minor"/>
      </rPr>
      <t xml:space="preserve">
Average total equity - average Tier 1 capital</t>
    </r>
  </si>
  <si>
    <r>
      <rPr>
        <u/>
        <sz val="10"/>
        <color theme="1"/>
        <rFont val="Calibri"/>
        <family val="2"/>
        <scheme val="minor"/>
      </rPr>
      <t>Total operating expenses before losses on loans</t>
    </r>
    <r>
      <rPr>
        <sz val="10"/>
        <color theme="1"/>
        <rFont val="Calibri"/>
        <family val="2"/>
        <scheme val="minor"/>
      </rPr>
      <t xml:space="preserve">
Total Income</t>
    </r>
  </si>
  <si>
    <r>
      <rPr>
        <u/>
        <sz val="10"/>
        <rFont val="Calibri"/>
        <family val="2"/>
        <scheme val="minor"/>
      </rPr>
      <t xml:space="preserve">Profit/(loss) after tax - Interest/dividend Tier 1 capital </t>
    </r>
    <r>
      <rPr>
        <sz val="10"/>
        <color theme="1"/>
        <rFont val="Calibri"/>
        <family val="2"/>
        <scheme val="minor"/>
      </rPr>
      <t xml:space="preserve">
Average number of shares</t>
    </r>
  </si>
  <si>
    <r>
      <rPr>
        <u/>
        <sz val="10"/>
        <rFont val="Calibri"/>
        <family val="2"/>
        <scheme val="minor"/>
      </rPr>
      <t>Losses on loans</t>
    </r>
    <r>
      <rPr>
        <sz val="10"/>
        <color theme="1"/>
        <rFont val="Calibri"/>
        <family val="2"/>
        <scheme val="minor"/>
      </rPr>
      <t xml:space="preserve">
Average gross loans</t>
    </r>
  </si>
  <si>
    <r>
      <rPr>
        <u/>
        <sz val="10"/>
        <rFont val="Calibri"/>
        <family val="2"/>
        <scheme val="minor"/>
      </rPr>
      <t>Deposits from and debt to customers</t>
    </r>
    <r>
      <rPr>
        <sz val="10"/>
        <color theme="1"/>
        <rFont val="Calibri"/>
        <family val="2"/>
        <scheme val="minor"/>
      </rPr>
      <t xml:space="preserve">
Gross loans to customers</t>
    </r>
  </si>
  <si>
    <r>
      <rPr>
        <u/>
        <sz val="10"/>
        <rFont val="Calibri"/>
        <family val="2"/>
        <scheme val="minor"/>
      </rPr>
      <t>Net interest income</t>
    </r>
    <r>
      <rPr>
        <sz val="10"/>
        <color theme="1"/>
        <rFont val="Calibri"/>
        <family val="2"/>
        <scheme val="minor"/>
      </rPr>
      <t xml:space="preserve">
Interest bearing assets average</t>
    </r>
  </si>
  <si>
    <r>
      <rPr>
        <u/>
        <sz val="10"/>
        <rFont val="Calibri"/>
        <family val="2"/>
        <scheme val="minor"/>
      </rPr>
      <t>Interest income from performing loans</t>
    </r>
    <r>
      <rPr>
        <sz val="10"/>
        <color theme="1"/>
        <rFont val="Calibri"/>
        <family val="2"/>
        <scheme val="minor"/>
      </rPr>
      <t xml:space="preserve">
Average net performing loans</t>
    </r>
  </si>
  <si>
    <r>
      <rPr>
        <u/>
        <sz val="10"/>
        <rFont val="Calibri"/>
        <family val="2"/>
        <scheme val="minor"/>
      </rPr>
      <t>Interest income from performing credit card loans</t>
    </r>
    <r>
      <rPr>
        <sz val="10"/>
        <color theme="1"/>
        <rFont val="Calibri"/>
        <family val="2"/>
        <scheme val="minor"/>
      </rPr>
      <t xml:space="preserve">
Average net performing credit card loans</t>
    </r>
  </si>
  <si>
    <r>
      <rPr>
        <u/>
        <sz val="10"/>
        <rFont val="Calibri"/>
        <family val="2"/>
        <scheme val="minor"/>
      </rPr>
      <t>Interest expense from deposits</t>
    </r>
    <r>
      <rPr>
        <sz val="10"/>
        <color theme="1"/>
        <rFont val="Calibri"/>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</si>
  <si>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</si>
  <si>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</si>
  <si>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</si>
  <si>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</si>
  <si>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</si>
  <si>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</si>
  <si>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</si>
  <si>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</si>
  <si>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</si>
  <si>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</si>
  <si>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</si>
  <si>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</si>
  <si>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</si>
  <si>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</si>
  <si>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</si>
  <si>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</si>
  <si>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</si>
  <si>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</si>
  <si>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</si>
  <si>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</si>
  <si>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</si>
  <si>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</si>
  <si>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</si>
  <si>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</si>
  <si>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</si>
  <si>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</si>
  <si>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</si>
  <si>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</si>
  <si>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</si>
  <si>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</si>
  <si>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</si>
  <si>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</si>
  <si>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</si>
  <si>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</si>
  <si>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</si>
  <si>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</si>
  <si>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</si>
  <si>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</si>
  <si>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</si>
  <si>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</si>
  <si>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</si>
  <si>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</si>
  <si>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</si>
  <si>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</si>
  <si>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</si>
  <si>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</si>
  <si>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</si>
  <si>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</si>
  <si>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</si>
  <si>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</si>
  <si>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</si>
  <si>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</si>
  <si>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</si>
  <si>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Dividend payment</t>
  </si>
  <si>
    <t>Lease payments</t>
  </si>
  <si>
    <t>Paid-in equity</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</si>
  <si>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</si>
  <si>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</si>
  <si>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</si>
  <si>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</si>
  <si>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</si>
  <si>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</si>
  <si>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</si>
  <si>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</si>
  <si>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Taxes paid</t>
  </si>
  <si>
    <t>Cash Flow Statement</t>
  </si>
  <si>
    <t>Note 8 - Subsequent events </t>
  </si>
  <si>
    <t>Total other expenses</t>
  </si>
  <si>
    <t>Other consultants</t>
  </si>
  <si>
    <t>External audit and related services</t>
  </si>
  <si>
    <t>Insurance</t>
  </si>
  <si>
    <t>Total general and administrative expenses</t>
  </si>
  <si>
    <t>Other general administrative expenses</t>
  </si>
  <si>
    <t>IT-expenses</t>
  </si>
  <si>
    <t>Direct marketing expenses</t>
  </si>
  <si>
    <t>Amounts in NOK million</t>
  </si>
  <si>
    <t>Note 7 - General administrative and other expenses</t>
  </si>
  <si>
    <t>Provisions to other bank connections</t>
  </si>
  <si>
    <t>Insurance services</t>
  </si>
  <si>
    <t>Total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</si>
  <si>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</si>
  <si>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</si>
  <si>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</si>
  <si>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</si>
  <si>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</si>
  <si>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</si>
  <si>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</si>
  <si>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</si>
  <si>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</si>
  <si>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</si>
  <si>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</si>
  <si>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</si>
  <si>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</si>
  <si>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Financial instruments at amortized cost</t>
  </si>
  <si>
    <t>Total financial instruments at fair value</t>
  </si>
  <si>
    <t>Certificates and bonds - level 2</t>
  </si>
  <si>
    <t>Financial instruments at fair value</t>
  </si>
  <si>
    <t>Note 4 - Financial instruments</t>
  </si>
  <si>
    <t>Total capital (%)</t>
  </si>
  <si>
    <t>Core capital (%)</t>
  </si>
  <si>
    <t>Capital ratios excluding phase-in effect of IFRS 9</t>
  </si>
  <si>
    <t>Capital ratios including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</si>
  <si>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</si>
  <si>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</si>
  <si>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</si>
  <si>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</si>
  <si>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</si>
  <si>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</si>
  <si>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</si>
  <si>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</si>
  <si>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</si>
  <si>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</si>
  <si>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</si>
  <si>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</si>
  <si>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</si>
  <si>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</si>
  <si>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</si>
  <si>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Realized losses and effects of portfolio sales in the period</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</si>
  <si>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</si>
  <si>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</si>
  <si>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</si>
  <si>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</si>
  <si>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</si>
  <si>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</si>
  <si>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</si>
  <si>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</si>
  <si>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</si>
  <si>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</si>
  <si>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</si>
  <si>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</si>
  <si>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</si>
  <si>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</si>
  <si>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</si>
  <si>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</si>
  <si>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Total income net of losses on loans</t>
  </si>
  <si>
    <t>NO/SE</t>
  </si>
  <si>
    <t>NO/FI/SE</t>
  </si>
  <si>
    <t>SE</t>
  </si>
  <si>
    <t>FI</t>
  </si>
  <si>
    <t>NO</t>
  </si>
  <si>
    <t>Not allocated</t>
  </si>
  <si>
    <t>POS</t>
  </si>
  <si>
    <t>Cards</t>
  </si>
  <si>
    <t>Consumer loans</t>
  </si>
  <si>
    <t>Information on products and geographical distribution</t>
  </si>
  <si>
    <t xml:space="preserve">* Defaulted loans comprise loans that are 91 days or more overdue according to agreed payment schedule, and loans with other indications of unlikelihood to pay. Such loans continue to be considered defaulted regardless of future payment status. </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</si>
  <si>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</si>
  <si>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</si>
  <si>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</si>
  <si>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</si>
  <si>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</si>
  <si>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</si>
  <si>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</si>
  <si>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</si>
  <si>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Gross defaulted loans to customers *</t>
  </si>
  <si>
    <t>Net defaulted loans to customers</t>
  </si>
  <si>
    <t>Certificates and bonds - level 1</t>
  </si>
  <si>
    <t>No tables - please see published PDF report</t>
  </si>
  <si>
    <t>Averages for the reporting period are calculated as an average of opening balance for the reporting period (=closing balance last reporting period) and closing balance for the reporting period</t>
  </si>
  <si>
    <r>
      <rPr>
        <u/>
        <sz val="10"/>
        <rFont val="Calibri"/>
        <family val="2"/>
        <scheme val="minor"/>
      </rPr>
      <t>Impairments of loans stage X (1-3) (excluding lazy payers)</t>
    </r>
    <r>
      <rPr>
        <sz val="10"/>
        <color theme="1"/>
        <rFont val="Calibri"/>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</si>
  <si>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</si>
  <si>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</si>
  <si>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</si>
  <si>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</si>
  <si>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</si>
  <si>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</si>
  <si>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</si>
  <si>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</si>
  <si>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</si>
  <si>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Opening balance</t>
  </si>
  <si>
    <t>Closing balance</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</si>
  <si>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</si>
  <si>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</si>
  <si>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</si>
  <si>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</si>
  <si>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</si>
  <si>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</si>
  <si>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</si>
  <si>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</si>
  <si>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</si>
  <si>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</si>
  <si>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</si>
  <si>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</si>
  <si>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</si>
  <si>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</si>
  <si>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</si>
  <si>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</si>
  <si>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</si>
  <si>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Average performing loans</t>
  </si>
  <si>
    <t>Average performing credit card loans</t>
  </si>
  <si>
    <t>Default ratio</t>
  </si>
  <si>
    <t>Default balance</t>
  </si>
  <si>
    <r>
      <rPr>
        <u/>
        <sz val="10"/>
        <rFont val="Calibri"/>
        <family val="2"/>
        <scheme val="minor"/>
      </rPr>
      <t>Default Balance</t>
    </r>
    <r>
      <rPr>
        <sz val="10"/>
        <color theme="1"/>
        <rFont val="Calibri"/>
        <family val="2"/>
        <scheme val="minor"/>
      </rPr>
      <t xml:space="preserve">
Gross loans</t>
    </r>
  </si>
  <si>
    <t>Transfer from stage 1 to stage 2</t>
  </si>
  <si>
    <t>Transfer from stage 1 to stage 3</t>
  </si>
  <si>
    <t>Transfer from stage 2 to stage 3</t>
  </si>
  <si>
    <t>Transfer from stage 3 to stage 2</t>
  </si>
  <si>
    <t>Transfer from stage 2 to stage 1</t>
  </si>
  <si>
    <t>Transfer from stage 3 to stage 1</t>
  </si>
  <si>
    <t>+/- Change in impairment on stage 1 and 2 in the period</t>
  </si>
  <si>
    <t>+/- Change in stage 3 impairment in the period</t>
  </si>
  <si>
    <t>Morrow Bank ASA</t>
  </si>
  <si>
    <t>Full year 2023</t>
  </si>
  <si>
    <t>Q1 2023</t>
  </si>
  <si>
    <t>Q1 2024</t>
  </si>
  <si>
    <t xml:space="preserve">The Bank is applying forward looking elements for its credit loss model, see the Annual Report 2023 for more information regarding the credit loss model. 
There are uncertainties related to the estimates as they are forward looking. As at 31 March 2024, the total loan loss provision related to macroeconomic factors amounted to NOK 35.0 million (31 March 2023: NOK 25.4 million). </t>
  </si>
  <si>
    <t>ROE given target capital</t>
  </si>
  <si>
    <t>Equity given target capital opening balance</t>
  </si>
  <si>
    <t>Equity given target capital closing balance</t>
  </si>
  <si>
    <t>Average equity given target capital</t>
  </si>
  <si>
    <t>Return on equity (ROE) / Return on target equity (ROTE)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</si>
</sst>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 #,##0.0_ ;_ * \-#,##0.0_ ;_ * &quot;-&quot;??_ ;_ @_ "/>
    <numFmt numFmtId="165" formatCode="_ * #,##0_ ;_ * \-#,##0_ ;_ * &quot;-&quot;??_ ;_ @_ "/>
    <numFmt numFmtId="166" formatCode="0.0\ %"/>
    <numFmt numFmtId="167" formatCode="_ * #,##0.00_ ;_ * \-#,##0.00_ ;_ * &quot;-&quot;??_ ;_ @_ "/>
    <numFmt numFmtId="168" formatCode="_-* #,##0_-;\-* #,##0_-;_-* &quot;-&quot;??_-;_-@_-"/>
    <numFmt numFmtId="169" formatCode="0.0%"/>
    <numFmt numFmtId="170" formatCode="0.0000\ %"/>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s>
  <fonts count="37" x14ac:knownFonts="1">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1"/>
      <name val="Calibri"/>
      <family val="2"/>
      <scheme val="minor"/>
    </font>
    <font>
      <i/>
      <sz val="10"/>
      <name val="Calibri"/>
      <family val="2"/>
      <scheme val="minor"/>
    </font>
    <font>
      <sz val="10"/>
      <color theme="1"/>
      <name val="Arial"/>
      <family val="2"/>
    </font>
    <font>
      <u/>
      <sz val="10"/>
      <name val="Calibri"/>
      <family val="2"/>
      <scheme val="minor"/>
    </font>
    <font>
      <u/>
      <sz val="10"/>
      <color theme="1"/>
      <name val="Calibri"/>
      <family val="2"/>
      <scheme val="minor"/>
    </font>
    <font>
      <b/>
      <sz val="11"/>
      <color theme="1"/>
      <name val="Calibri"/>
      <family val="2"/>
      <scheme val="minor"/>
    </font>
    <font>
      <i/>
      <sz val="8"/>
      <color theme="1"/>
      <name val="Calibri"/>
      <family val="2"/>
      <scheme val="minor"/>
    </font>
    <font>
      <i/>
      <sz val="8"/>
      <name val="Arial"/>
      <family val="2"/>
    </font>
    <font>
      <b/>
      <sz val="10"/>
      <name val="Calibri"/>
      <family val="2"/>
    </font>
    <font>
      <i/>
      <sz val="11"/>
      <name val="Calibri"/>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Calibri"/>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Calibri"/>
      <family val="2"/>
      <scheme val="minor"/>
    </font>
    <font>
      <b/>
      <sz val="14"/>
      <name val="Arial"/>
      <family val="2"/>
    </font>
    <font>
      <sz val="10"/>
      <color rgb="FF000000"/>
      <name val="Calibri"/>
      <family val="2"/>
      <scheme val="minor"/>
    </font>
    <font>
      <sz val="8"/>
      <name val="Calibri"/>
      <family val="2"/>
      <scheme val="minor"/>
    </font>
    <font>
      <sz val="8"/>
      <color rgb="FFFF0000"/>
      <name val="Arial"/>
      <family val="2"/>
    </font>
    <font>
      <b/>
      <sz val="11"/>
      <color rgb="FFFF0000"/>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rgb="FFE87722"/>
      </top>
      <bottom style="thin">
        <color rgb="FFE87722"/>
      </bottom>
      <diagonal/>
    </border>
    <border>
      <left/>
      <right/>
      <top/>
      <bottom style="medium">
        <color rgb="FFE87722"/>
      </bottom>
      <diagonal/>
    </border>
    <border>
      <left/>
      <right/>
      <top/>
      <bottom style="thin">
        <color rgb="FFE87722"/>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
      <left/>
      <right/>
      <top/>
      <bottom style="thin">
        <color theme="5"/>
      </bottom>
      <diagonal/>
    </border>
  </borders>
  <cellStyleXfs count="14">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32">
    <xf numFmtId="0" fontId="0" fillId="0" borderId="0" xfId="0"/>
    <xf numFmtId="164" fontId="2" fillId="2" borderId="0" xfId="1" applyNumberFormat="1" applyFont="1" applyFill="1" applyBorder="1" applyAlignment="1">
      <alignment horizontal="left" vertical="center"/>
    </xf>
    <xf numFmtId="164" fontId="3"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xf>
    <xf numFmtId="164" fontId="5" fillId="2" borderId="0" xfId="1" applyNumberFormat="1" applyFont="1" applyFill="1" applyBorder="1" applyAlignment="1">
      <alignment horizontal="right" vertical="center"/>
    </xf>
    <xf numFmtId="164" fontId="6" fillId="2" borderId="0" xfId="1" applyNumberFormat="1" applyFont="1" applyFill="1" applyBorder="1" applyAlignment="1">
      <alignment horizontal="left" vertical="center"/>
    </xf>
    <xf numFmtId="1" fontId="5" fillId="2" borderId="1" xfId="1" applyNumberFormat="1" applyFont="1" applyFill="1" applyBorder="1" applyAlignment="1">
      <alignment horizontal="right" vertical="center"/>
    </xf>
    <xf numFmtId="164" fontId="3" fillId="2" borderId="0" xfId="1" applyNumberFormat="1" applyFont="1" applyFill="1" applyBorder="1" applyAlignment="1">
      <alignment horizontal="left" vertical="center"/>
    </xf>
    <xf numFmtId="165" fontId="3" fillId="0" borderId="0" xfId="1" applyNumberFormat="1" applyFont="1" applyFill="1" applyBorder="1" applyAlignment="1">
      <alignment horizontal="left" vertical="center"/>
    </xf>
    <xf numFmtId="164" fontId="6" fillId="2" borderId="0" xfId="2" applyNumberFormat="1" applyFont="1" applyFill="1" applyBorder="1" applyAlignment="1">
      <alignment horizontal="left" vertical="center"/>
    </xf>
    <xf numFmtId="165" fontId="8" fillId="0" borderId="0" xfId="1" applyNumberFormat="1" applyFont="1" applyFill="1" applyBorder="1" applyAlignment="1">
      <alignment horizontal="left" vertical="center"/>
    </xf>
    <xf numFmtId="164" fontId="4" fillId="2" borderId="2" xfId="1" applyNumberFormat="1" applyFont="1" applyFill="1" applyBorder="1" applyAlignment="1">
      <alignment horizontal="left" vertical="center"/>
    </xf>
    <xf numFmtId="166" fontId="3" fillId="0" borderId="2" xfId="9" applyNumberFormat="1" applyFont="1" applyFill="1" applyBorder="1" applyAlignment="1">
      <alignment horizontal="right" vertical="center"/>
    </xf>
    <xf numFmtId="43" fontId="8" fillId="0" borderId="2" xfId="1" applyFont="1" applyFill="1" applyBorder="1" applyAlignment="1">
      <alignment horizontal="right" vertical="center"/>
    </xf>
    <xf numFmtId="164" fontId="6" fillId="2" borderId="2" xfId="2" applyNumberFormat="1" applyFont="1" applyFill="1" applyBorder="1" applyAlignment="1">
      <alignment horizontal="left" vertical="center"/>
    </xf>
    <xf numFmtId="166" fontId="8" fillId="2" borderId="2" xfId="9" applyNumberFormat="1" applyFont="1" applyFill="1" applyBorder="1" applyAlignment="1">
      <alignment horizontal="right" vertical="center"/>
    </xf>
    <xf numFmtId="166" fontId="8" fillId="2" borderId="0" xfId="9" applyNumberFormat="1" applyFont="1" applyFill="1" applyBorder="1" applyAlignment="1">
      <alignment horizontal="right" vertical="center"/>
    </xf>
    <xf numFmtId="43" fontId="8" fillId="2" borderId="0" xfId="1" applyFont="1" applyFill="1" applyBorder="1" applyAlignment="1">
      <alignment horizontal="right" vertical="center"/>
    </xf>
    <xf numFmtId="165" fontId="3" fillId="2" borderId="0" xfId="1" applyNumberFormat="1" applyFont="1" applyFill="1" applyBorder="1" applyAlignment="1">
      <alignment horizontal="right" vertical="center"/>
    </xf>
    <xf numFmtId="164" fontId="6" fillId="2" borderId="2" xfId="1" applyNumberFormat="1" applyFont="1" applyFill="1" applyBorder="1" applyAlignment="1">
      <alignment horizontal="left" vertical="center"/>
    </xf>
    <xf numFmtId="165" fontId="3" fillId="2" borderId="0" xfId="1" applyNumberFormat="1" applyFont="1" applyFill="1" applyBorder="1" applyAlignment="1">
      <alignment horizontal="left" vertical="center"/>
    </xf>
    <xf numFmtId="2" fontId="3" fillId="2" borderId="2" xfId="9" applyNumberFormat="1" applyFont="1" applyFill="1" applyBorder="1" applyAlignment="1">
      <alignment horizontal="right" vertical="center"/>
    </xf>
    <xf numFmtId="168" fontId="3" fillId="2" borderId="0" xfId="1" applyNumberFormat="1" applyFont="1" applyFill="1" applyBorder="1" applyAlignment="1">
      <alignment horizontal="lef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3" fontId="0" fillId="0" borderId="0" xfId="0" applyNumberFormat="1"/>
    <xf numFmtId="164" fontId="2" fillId="0" borderId="0" xfId="1" applyNumberFormat="1" applyFont="1" applyFill="1" applyBorder="1" applyAlignment="1">
      <alignment horizontal="left" vertical="center"/>
    </xf>
    <xf numFmtId="164" fontId="4" fillId="0" borderId="0" xfId="1" applyNumberFormat="1" applyFont="1" applyFill="1" applyBorder="1" applyAlignment="1">
      <alignment horizontal="left" vertical="center"/>
    </xf>
    <xf numFmtId="164"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4" fontId="4" fillId="2" borderId="0" xfId="0" applyNumberFormat="1" applyFont="1" applyFill="1"/>
    <xf numFmtId="171" fontId="0" fillId="2" borderId="0" xfId="1" applyNumberFormat="1" applyFont="1" applyFill="1"/>
    <xf numFmtId="172" fontId="0" fillId="2" borderId="0" xfId="0" applyNumberFormat="1" applyFill="1"/>
    <xf numFmtId="164" fontId="2" fillId="2" borderId="3" xfId="0" applyNumberFormat="1" applyFont="1" applyFill="1" applyBorder="1"/>
    <xf numFmtId="165" fontId="0" fillId="2" borderId="0" xfId="0" applyNumberFormat="1" applyFill="1"/>
    <xf numFmtId="164" fontId="2" fillId="2" borderId="0" xfId="0" applyNumberFormat="1" applyFont="1" applyFill="1"/>
    <xf numFmtId="164" fontId="4" fillId="2" borderId="0" xfId="0" applyNumberFormat="1" applyFont="1" applyFill="1" applyAlignment="1">
      <alignment wrapText="1"/>
    </xf>
    <xf numFmtId="164" fontId="13" fillId="2" borderId="4" xfId="0" applyNumberFormat="1" applyFont="1" applyFill="1" applyBorder="1" applyAlignment="1">
      <alignment horizontal="left" indent="2"/>
    </xf>
    <xf numFmtId="0" fontId="2" fillId="2" borderId="0" xfId="0" applyFont="1" applyFill="1" applyAlignment="1">
      <alignment horizontal="right" vertical="center"/>
    </xf>
    <xf numFmtId="0" fontId="2" fillId="2" borderId="4" xfId="0" applyFont="1" applyFill="1" applyBorder="1" applyAlignment="1">
      <alignment horizontal="right" vertical="center"/>
    </xf>
    <xf numFmtId="0" fontId="14" fillId="2" borderId="4" xfId="0" applyFont="1" applyFill="1" applyBorder="1" applyAlignment="1">
      <alignment horizontal="left"/>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4" fontId="16" fillId="2" borderId="0" xfId="0" applyNumberFormat="1" applyFont="1" applyFill="1" applyAlignment="1">
      <alignment horizontal="left"/>
    </xf>
    <xf numFmtId="164" fontId="2" fillId="2" borderId="3" xfId="1" applyNumberFormat="1" applyFont="1" applyFill="1" applyBorder="1" applyAlignment="1">
      <alignment horizontal="left" vertical="center"/>
    </xf>
    <xf numFmtId="164" fontId="0" fillId="2" borderId="0" xfId="0" applyNumberFormat="1" applyFill="1" applyAlignment="1">
      <alignment horizontal="left"/>
    </xf>
    <xf numFmtId="164" fontId="0" fillId="2" borderId="0" xfId="0" applyNumberFormat="1" applyFill="1" applyAlignment="1">
      <alignment horizontal="left" vertical="center"/>
    </xf>
    <xf numFmtId="164" fontId="12" fillId="2" borderId="0" xfId="9" applyNumberFormat="1" applyFont="1" applyFill="1" applyBorder="1" applyAlignment="1">
      <alignment horizontal="left"/>
    </xf>
    <xf numFmtId="164"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4" fontId="21" fillId="2" borderId="3" xfId="4" applyNumberFormat="1" applyFont="1" applyFill="1" applyBorder="1" applyAlignment="1">
      <alignment horizontal="center" vertical="center"/>
    </xf>
    <xf numFmtId="0" fontId="22" fillId="2" borderId="3" xfId="0" applyFont="1" applyFill="1" applyBorder="1" applyAlignment="1">
      <alignment vertical="center"/>
    </xf>
    <xf numFmtId="164" fontId="17" fillId="2" borderId="0" xfId="4" applyNumberFormat="1" applyFont="1" applyFill="1" applyAlignment="1">
      <alignment horizontal="center" vertical="center"/>
    </xf>
    <xf numFmtId="0" fontId="9" fillId="2" borderId="0" xfId="0" applyFont="1" applyFill="1" applyAlignment="1">
      <alignment vertical="top"/>
    </xf>
    <xf numFmtId="164"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4" fontId="23" fillId="2" borderId="0" xfId="4" applyNumberFormat="1" applyFont="1" applyFill="1" applyAlignment="1">
      <alignment horizontal="center" vertical="center"/>
    </xf>
    <xf numFmtId="164" fontId="21" fillId="2" borderId="3" xfId="4" applyNumberFormat="1" applyFont="1" applyFill="1" applyBorder="1" applyAlignment="1">
      <alignment vertical="center"/>
    </xf>
    <xf numFmtId="0" fontId="21" fillId="2" borderId="0" xfId="0" applyFont="1" applyFill="1" applyAlignment="1">
      <alignment horizontal="center" vertical="center"/>
    </xf>
    <xf numFmtId="0" fontId="24" fillId="2" borderId="4" xfId="0" applyFont="1" applyFill="1" applyBorder="1" applyAlignment="1">
      <alignment horizontal="right"/>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5" fontId="26" fillId="2" borderId="0" xfId="0" applyNumberFormat="1" applyFont="1" applyFill="1" applyAlignment="1">
      <alignment horizontal="left" vertical="center"/>
    </xf>
    <xf numFmtId="0" fontId="26" fillId="2" borderId="0" xfId="0" applyFont="1" applyFill="1" applyAlignment="1">
      <alignment horizontal="left" vertical="center"/>
    </xf>
    <xf numFmtId="164" fontId="21" fillId="2" borderId="2" xfId="0" applyNumberFormat="1" applyFont="1" applyFill="1" applyBorder="1" applyAlignment="1">
      <alignment horizontal="left" vertical="center"/>
    </xf>
    <xf numFmtId="0" fontId="14" fillId="2" borderId="5" xfId="0" applyFont="1" applyFill="1" applyBorder="1"/>
    <xf numFmtId="164" fontId="4" fillId="0" borderId="0" xfId="5" applyNumberFormat="1" applyFont="1" applyFill="1" applyBorder="1" applyAlignment="1"/>
    <xf numFmtId="164" fontId="21" fillId="2" borderId="6" xfId="0" applyNumberFormat="1" applyFont="1" applyFill="1" applyBorder="1" applyAlignment="1">
      <alignment horizontal="left" vertical="center"/>
    </xf>
    <xf numFmtId="0" fontId="21" fillId="2" borderId="6" xfId="0" applyFont="1" applyFill="1" applyBorder="1" applyAlignment="1">
      <alignment horizontal="left" vertical="center"/>
    </xf>
    <xf numFmtId="164" fontId="21" fillId="2" borderId="0" xfId="4" applyNumberFormat="1" applyFont="1" applyFill="1" applyBorder="1" applyAlignment="1">
      <alignment horizontal="center"/>
    </xf>
    <xf numFmtId="0" fontId="9" fillId="2" borderId="0" xfId="0" applyFont="1" applyFill="1"/>
    <xf numFmtId="164" fontId="21" fillId="2" borderId="0" xfId="0" applyNumberFormat="1" applyFont="1" applyFill="1" applyAlignment="1">
      <alignment horizontal="left" vertical="center"/>
    </xf>
    <xf numFmtId="0" fontId="22" fillId="2" borderId="6" xfId="0" applyFont="1" applyFill="1" applyBorder="1" applyAlignment="1">
      <alignment horizontal="left" vertical="center"/>
    </xf>
    <xf numFmtId="0" fontId="22" fillId="2" borderId="2" xfId="0" applyFont="1" applyFill="1" applyBorder="1" applyAlignment="1">
      <alignment horizontal="left" vertical="center"/>
    </xf>
    <xf numFmtId="0" fontId="28" fillId="2" borderId="5" xfId="0" applyFont="1" applyFill="1" applyBorder="1"/>
    <xf numFmtId="165" fontId="2" fillId="0" borderId="0" xfId="0" applyNumberFormat="1" applyFont="1" applyAlignment="1">
      <alignment horizontal="left" vertical="center"/>
    </xf>
    <xf numFmtId="0" fontId="2" fillId="0" borderId="0" xfId="0" applyFont="1" applyAlignment="1">
      <alignment horizontal="left" vertical="center"/>
    </xf>
    <xf numFmtId="164" fontId="22" fillId="0" borderId="6" xfId="0" applyNumberFormat="1" applyFont="1" applyBorder="1" applyAlignment="1">
      <alignment horizontal="left" vertical="center"/>
    </xf>
    <xf numFmtId="164" fontId="9" fillId="0" borderId="0" xfId="0" applyNumberFormat="1" applyFont="1"/>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4" fontId="29" fillId="2" borderId="5" xfId="0" applyNumberFormat="1" applyFont="1" applyFill="1" applyBorder="1" applyAlignment="1">
      <alignment horizontal="right" vertical="center"/>
    </xf>
    <xf numFmtId="165" fontId="2" fillId="0" borderId="0" xfId="0" applyNumberFormat="1" applyFont="1"/>
    <xf numFmtId="164" fontId="22" fillId="2" borderId="2" xfId="0" applyNumberFormat="1" applyFont="1" applyFill="1" applyBorder="1"/>
    <xf numFmtId="164" fontId="22" fillId="0" borderId="2" xfId="0" applyNumberFormat="1" applyFont="1" applyBorder="1"/>
    <xf numFmtId="164" fontId="9" fillId="0" borderId="0" xfId="5" applyNumberFormat="1" applyFont="1" applyFill="1" applyBorder="1"/>
    <xf numFmtId="0" fontId="9" fillId="0" borderId="0" xfId="0" applyFont="1"/>
    <xf numFmtId="0" fontId="21" fillId="2" borderId="0" xfId="0" applyFont="1" applyFill="1"/>
    <xf numFmtId="0" fontId="22" fillId="2" borderId="0" xfId="0" applyFont="1" applyFill="1"/>
    <xf numFmtId="0" fontId="22" fillId="0" borderId="0" xfId="0" applyFont="1"/>
    <xf numFmtId="0" fontId="2" fillId="0" borderId="0" xfId="0" applyFont="1"/>
    <xf numFmtId="165" fontId="2" fillId="0" borderId="0" xfId="5" applyNumberFormat="1" applyFont="1" applyFill="1" applyBorder="1" applyAlignment="1">
      <alignment horizontal="center"/>
    </xf>
    <xf numFmtId="165" fontId="2" fillId="0" borderId="0" xfId="5" applyNumberFormat="1" applyFont="1" applyFill="1" applyBorder="1" applyAlignment="1">
      <alignment horizontal="left" vertical="center"/>
    </xf>
    <xf numFmtId="164" fontId="2" fillId="2" borderId="0" xfId="5" applyNumberFormat="1" applyFont="1" applyFill="1" applyBorder="1" applyAlignment="1">
      <alignment horizontal="right" vertical="top"/>
    </xf>
    <xf numFmtId="166"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6" fontId="17" fillId="2" borderId="0" xfId="9" applyNumberFormat="1" applyFont="1" applyFill="1" applyBorder="1" applyAlignment="1">
      <alignment horizontal="right" vertical="center"/>
    </xf>
    <xf numFmtId="0" fontId="21" fillId="2" borderId="5" xfId="0" applyFont="1" applyFill="1" applyBorder="1"/>
    <xf numFmtId="0" fontId="21" fillId="2" borderId="0" xfId="0" applyFont="1" applyFill="1" applyAlignment="1">
      <alignment horizontal="left" vertical="center"/>
    </xf>
    <xf numFmtId="0" fontId="21" fillId="2" borderId="7" xfId="0" applyFont="1" applyFill="1" applyBorder="1" applyAlignment="1">
      <alignment horizontal="left" vertical="center" wrapText="1"/>
    </xf>
    <xf numFmtId="0" fontId="21" fillId="2" borderId="7" xfId="0" applyFont="1" applyFill="1" applyBorder="1" applyAlignment="1">
      <alignment horizontal="left" vertical="center"/>
    </xf>
    <xf numFmtId="0" fontId="27" fillId="2" borderId="0" xfId="0" applyFont="1" applyFill="1"/>
    <xf numFmtId="164"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4" fontId="17" fillId="0" borderId="0" xfId="0" applyNumberFormat="1" applyFont="1"/>
    <xf numFmtId="164" fontId="17" fillId="0" borderId="0" xfId="9" applyNumberFormat="1" applyFont="1" applyFill="1" applyBorder="1" applyAlignment="1">
      <alignment vertical="center"/>
    </xf>
    <xf numFmtId="0" fontId="17" fillId="0" borderId="0" xfId="0" applyFont="1" applyAlignment="1">
      <alignment horizontal="left" vertical="top" wrapText="1"/>
    </xf>
    <xf numFmtId="0" fontId="17" fillId="0" borderId="0" xfId="0" applyFont="1" applyAlignment="1">
      <alignment horizontal="left"/>
    </xf>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 fontId="24" fillId="2" borderId="5" xfId="0" applyNumberFormat="1" applyFont="1" applyFill="1" applyBorder="1" applyAlignment="1">
      <alignment horizontal="right"/>
    </xf>
    <xf numFmtId="164" fontId="21" fillId="0" borderId="0" xfId="9" applyNumberFormat="1" applyFont="1" applyFill="1" applyBorder="1" applyAlignment="1">
      <alignment vertical="center"/>
    </xf>
    <xf numFmtId="164" fontId="21" fillId="2" borderId="0" xfId="9" applyNumberFormat="1" applyFont="1" applyFill="1" applyBorder="1" applyAlignment="1">
      <alignment vertical="center"/>
    </xf>
    <xf numFmtId="0" fontId="21" fillId="2" borderId="0" xfId="0" applyFont="1" applyFill="1" applyAlignment="1">
      <alignment vertical="center"/>
    </xf>
    <xf numFmtId="164" fontId="5" fillId="0" borderId="0" xfId="7" applyNumberFormat="1" applyFont="1" applyFill="1" applyBorder="1" applyAlignment="1">
      <alignment vertical="center"/>
    </xf>
    <xf numFmtId="164" fontId="3" fillId="0" borderId="0" xfId="0" applyNumberFormat="1" applyFont="1"/>
    <xf numFmtId="164" fontId="21" fillId="2" borderId="6" xfId="7" applyNumberFormat="1" applyFont="1" applyFill="1" applyBorder="1" applyAlignment="1">
      <alignment vertical="center"/>
    </xf>
    <xf numFmtId="164" fontId="17" fillId="2" borderId="0" xfId="7" applyNumberFormat="1" applyFont="1" applyFill="1"/>
    <xf numFmtId="164"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64" fontId="2" fillId="0" borderId="0" xfId="7" applyNumberFormat="1" applyFont="1" applyFill="1" applyBorder="1" applyAlignment="1">
      <alignment vertical="center"/>
    </xf>
    <xf numFmtId="14" fontId="24" fillId="2" borderId="5" xfId="0" applyNumberFormat="1" applyFont="1" applyFill="1" applyBorder="1" applyAlignment="1">
      <alignment horizontal="right" vertical="center"/>
    </xf>
    <xf numFmtId="164" fontId="4" fillId="0" borderId="0" xfId="0" applyNumberFormat="1" applyFont="1"/>
    <xf numFmtId="169" fontId="26" fillId="2" borderId="0" xfId="9" applyNumberFormat="1" applyFont="1" applyFill="1" applyBorder="1" applyAlignment="1">
      <alignment vertical="center"/>
    </xf>
    <xf numFmtId="0" fontId="24" fillId="2" borderId="0" xfId="0" applyFont="1" applyFill="1" applyAlignment="1">
      <alignment horizontal="left" vertical="center"/>
    </xf>
    <xf numFmtId="164" fontId="21" fillId="2" borderId="0" xfId="7" applyNumberFormat="1" applyFont="1" applyFill="1" applyBorder="1" applyAlignment="1">
      <alignment vertical="center"/>
    </xf>
    <xf numFmtId="0" fontId="21" fillId="2" borderId="6" xfId="0" applyFont="1" applyFill="1" applyBorder="1" applyAlignment="1">
      <alignment vertical="center"/>
    </xf>
    <xf numFmtId="165" fontId="17" fillId="2" borderId="0" xfId="5" applyNumberFormat="1" applyFont="1" applyFill="1"/>
    <xf numFmtId="164" fontId="21" fillId="2" borderId="2" xfId="8" applyNumberFormat="1" applyFont="1" applyFill="1" applyBorder="1" applyAlignment="1">
      <alignment vertical="center"/>
    </xf>
    <xf numFmtId="174" fontId="17" fillId="2" borderId="0" xfId="0" applyNumberFormat="1" applyFont="1" applyFill="1"/>
    <xf numFmtId="169" fontId="26" fillId="2" borderId="0" xfId="6" applyNumberFormat="1" applyFont="1" applyFill="1" applyBorder="1" applyAlignment="1">
      <alignment vertical="center"/>
    </xf>
    <xf numFmtId="164" fontId="3" fillId="0" borderId="0" xfId="7" applyNumberFormat="1" applyFont="1" applyFill="1" applyBorder="1" applyAlignment="1">
      <alignment vertical="center"/>
    </xf>
    <xf numFmtId="164" fontId="5" fillId="0" borderId="0" xfId="0" applyNumberFormat="1" applyFont="1"/>
    <xf numFmtId="164" fontId="5" fillId="0" borderId="0" xfId="9" applyNumberFormat="1" applyFont="1" applyFill="1" applyBorder="1" applyAlignment="1">
      <alignment vertical="center"/>
    </xf>
    <xf numFmtId="164" fontId="2" fillId="0" borderId="0" xfId="7" applyNumberFormat="1" applyFont="1" applyFill="1" applyBorder="1"/>
    <xf numFmtId="164" fontId="22" fillId="0" borderId="0" xfId="9" applyNumberFormat="1" applyFont="1" applyFill="1" applyBorder="1" applyAlignment="1">
      <alignment vertical="center"/>
    </xf>
    <xf numFmtId="9" fontId="17" fillId="2" borderId="0" xfId="6" applyFont="1" applyFill="1"/>
    <xf numFmtId="164" fontId="9" fillId="0" borderId="0" xfId="9" applyNumberFormat="1" applyFont="1" applyFill="1" applyBorder="1" applyAlignment="1">
      <alignment vertical="center"/>
    </xf>
    <xf numFmtId="0" fontId="32" fillId="2" borderId="0" xfId="0" applyFont="1" applyFill="1" applyAlignment="1">
      <alignment vertical="center"/>
    </xf>
    <xf numFmtId="164" fontId="22" fillId="2" borderId="6" xfId="9" applyNumberFormat="1" applyFont="1" applyFill="1" applyBorder="1" applyAlignment="1">
      <alignment vertical="center"/>
    </xf>
    <xf numFmtId="0" fontId="22" fillId="2" borderId="6" xfId="0" applyFont="1" applyFill="1" applyBorder="1" applyAlignment="1">
      <alignment vertical="center"/>
    </xf>
    <xf numFmtId="164" fontId="9" fillId="2" borderId="0" xfId="9" applyNumberFormat="1" applyFont="1" applyFill="1" applyBorder="1" applyAlignment="1">
      <alignment vertical="center"/>
    </xf>
    <xf numFmtId="164" fontId="22" fillId="2" borderId="2" xfId="7" applyNumberFormat="1" applyFont="1" applyFill="1" applyBorder="1"/>
    <xf numFmtId="164" fontId="21" fillId="2" borderId="2" xfId="7" applyNumberFormat="1" applyFont="1" applyFill="1" applyBorder="1"/>
    <xf numFmtId="164" fontId="22" fillId="2" borderId="0" xfId="9" applyNumberFormat="1" applyFont="1" applyFill="1" applyBorder="1" applyAlignment="1">
      <alignment vertical="center"/>
    </xf>
    <xf numFmtId="164" fontId="22" fillId="0" borderId="0" xfId="7" applyNumberFormat="1" applyFont="1" applyFill="1" applyBorder="1"/>
    <xf numFmtId="9" fontId="2" fillId="0" borderId="0" xfId="9" applyFont="1" applyFill="1" applyBorder="1" applyAlignment="1">
      <alignment vertical="center"/>
    </xf>
    <xf numFmtId="164" fontId="3" fillId="0" borderId="0" xfId="7" applyNumberFormat="1" applyFont="1" applyFill="1" applyBorder="1"/>
    <xf numFmtId="164" fontId="5" fillId="0" borderId="0" xfId="7" applyNumberFormat="1" applyFont="1" applyFill="1" applyBorder="1"/>
    <xf numFmtId="164" fontId="22" fillId="2" borderId="6" xfId="6" applyNumberFormat="1" applyFont="1" applyFill="1" applyBorder="1" applyAlignment="1">
      <alignment vertical="center"/>
    </xf>
    <xf numFmtId="164" fontId="9" fillId="2" borderId="0" xfId="6" applyNumberFormat="1" applyFont="1" applyFill="1" applyBorder="1" applyAlignment="1">
      <alignment vertical="center"/>
    </xf>
    <xf numFmtId="164" fontId="2" fillId="0" borderId="0" xfId="9" applyNumberFormat="1" applyFont="1" applyFill="1" applyBorder="1" applyAlignment="1">
      <alignment vertical="center"/>
    </xf>
    <xf numFmtId="164" fontId="4" fillId="0" borderId="0" xfId="9" applyNumberFormat="1" applyFont="1" applyFill="1" applyBorder="1" applyAlignment="1">
      <alignment vertical="center"/>
    </xf>
    <xf numFmtId="164" fontId="22" fillId="2" borderId="0" xfId="6" applyNumberFormat="1" applyFont="1" applyFill="1" applyBorder="1" applyAlignment="1">
      <alignment vertical="center"/>
    </xf>
    <xf numFmtId="164" fontId="3" fillId="0" borderId="0" xfId="9" applyNumberFormat="1" applyFont="1" applyFill="1" applyBorder="1" applyAlignment="1">
      <alignment vertical="center"/>
    </xf>
    <xf numFmtId="164" fontId="26" fillId="2" borderId="0" xfId="9" applyNumberFormat="1" applyFont="1" applyFill="1" applyBorder="1" applyAlignment="1">
      <alignment vertical="center"/>
    </xf>
    <xf numFmtId="164" fontId="2" fillId="0" borderId="0" xfId="5" applyNumberFormat="1" applyFont="1" applyBorder="1" applyAlignment="1">
      <alignment horizontal="left" vertical="top"/>
    </xf>
    <xf numFmtId="164" fontId="21" fillId="2" borderId="6" xfId="4" applyNumberFormat="1" applyFont="1" applyFill="1" applyBorder="1" applyAlignment="1">
      <alignment horizontal="right" vertical="top"/>
    </xf>
    <xf numFmtId="164" fontId="21" fillId="2" borderId="8"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0" fontId="21" fillId="2" borderId="9"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10" xfId="4" applyNumberFormat="1" applyFont="1" applyFill="1" applyBorder="1" applyAlignment="1">
      <alignment horizontal="right" vertical="top"/>
    </xf>
    <xf numFmtId="164" fontId="17" fillId="2" borderId="11"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11"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164" fontId="21" fillId="2" borderId="11" xfId="4" applyNumberFormat="1" applyFont="1" applyFill="1" applyBorder="1" applyAlignment="1">
      <alignment horizontal="right" vertical="top"/>
    </xf>
    <xf numFmtId="0" fontId="21" fillId="2" borderId="11"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12" xfId="4" applyNumberFormat="1" applyFont="1" applyFill="1" applyBorder="1" applyAlignment="1">
      <alignment horizontal="right" vertical="top"/>
    </xf>
    <xf numFmtId="164" fontId="21" fillId="2" borderId="13" xfId="4" applyNumberFormat="1" applyFont="1" applyFill="1" applyBorder="1" applyAlignment="1">
      <alignment horizontal="right" vertical="top"/>
    </xf>
    <xf numFmtId="0" fontId="21" fillId="2" borderId="13" xfId="0" applyFont="1" applyFill="1" applyBorder="1" applyAlignment="1">
      <alignment vertical="center" wrapText="1"/>
    </xf>
    <xf numFmtId="0" fontId="24" fillId="2" borderId="0" xfId="0" applyFont="1" applyFill="1" applyAlignment="1">
      <alignment horizontal="center" vertical="center" wrapText="1"/>
    </xf>
    <xf numFmtId="0" fontId="24" fillId="2" borderId="10" xfId="0" applyFont="1" applyFill="1" applyBorder="1" applyAlignment="1">
      <alignment horizontal="center" vertical="center" wrapText="1"/>
    </xf>
    <xf numFmtId="0" fontId="24" fillId="2" borderId="11"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0" xfId="0" applyFont="1" applyFill="1" applyBorder="1" applyAlignment="1">
      <alignment horizontal="center" vertical="center"/>
    </xf>
    <xf numFmtId="0" fontId="18" fillId="2" borderId="11"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4" fontId="4" fillId="0" borderId="0" xfId="5" applyNumberFormat="1" applyFont="1"/>
    <xf numFmtId="165" fontId="4" fillId="0" borderId="0" xfId="5" applyNumberFormat="1" applyFont="1"/>
    <xf numFmtId="165" fontId="4" fillId="0" borderId="0" xfId="0" applyNumberFormat="1" applyFont="1"/>
    <xf numFmtId="164" fontId="2" fillId="0" borderId="6" xfId="5" applyNumberFormat="1" applyFont="1" applyBorder="1"/>
    <xf numFmtId="0" fontId="2" fillId="0" borderId="6" xfId="0" applyFont="1" applyBorder="1"/>
    <xf numFmtId="14" fontId="12" fillId="0" borderId="5" xfId="0" applyNumberFormat="1" applyFont="1" applyBorder="1" applyAlignment="1">
      <alignment horizontal="right" vertical="center"/>
    </xf>
    <xf numFmtId="164" fontId="2" fillId="0" borderId="0" xfId="5" applyNumberFormat="1" applyFont="1" applyAlignment="1">
      <alignment vertical="center"/>
    </xf>
    <xf numFmtId="165" fontId="2" fillId="0" borderId="0" xfId="5" applyNumberFormat="1" applyFont="1" applyAlignment="1">
      <alignment vertical="center"/>
    </xf>
    <xf numFmtId="0" fontId="2" fillId="0" borderId="0" xfId="0" applyFont="1" applyAlignment="1">
      <alignment vertical="center"/>
    </xf>
    <xf numFmtId="164" fontId="33" fillId="0" borderId="0" xfId="5" applyNumberFormat="1" applyFont="1" applyAlignment="1">
      <alignment horizontal="left" vertical="center"/>
    </xf>
    <xf numFmtId="164" fontId="2" fillId="0" borderId="6" xfId="5" applyNumberFormat="1" applyFont="1" applyBorder="1" applyAlignment="1">
      <alignment vertical="center"/>
    </xf>
    <xf numFmtId="0" fontId="2" fillId="0" borderId="6" xfId="0" applyFont="1" applyBorder="1" applyAlignment="1">
      <alignment vertical="center"/>
    </xf>
    <xf numFmtId="175" fontId="4" fillId="0" borderId="0" xfId="5" applyNumberFormat="1" applyFont="1"/>
    <xf numFmtId="164" fontId="4" fillId="0" borderId="0" xfId="5" applyNumberFormat="1" applyFont="1" applyAlignment="1">
      <alignment vertical="center"/>
    </xf>
    <xf numFmtId="0" fontId="4" fillId="0" borderId="0" xfId="0" applyFont="1" applyAlignment="1">
      <alignment vertical="center"/>
    </xf>
    <xf numFmtId="164" fontId="33" fillId="0" borderId="0" xfId="5" applyNumberFormat="1" applyFont="1" applyAlignment="1">
      <alignment horizontal="center" vertical="center"/>
    </xf>
    <xf numFmtId="165" fontId="2" fillId="0" borderId="0" xfId="5" applyNumberFormat="1" applyFont="1" applyAlignment="1">
      <alignment horizontal="center" vertical="center"/>
    </xf>
    <xf numFmtId="0" fontId="25" fillId="0" borderId="0" xfId="0" applyFont="1"/>
    <xf numFmtId="10" fontId="4" fillId="0" borderId="0" xfId="9" applyNumberFormat="1" applyFont="1"/>
    <xf numFmtId="166" fontId="4" fillId="0" borderId="0" xfId="9" applyNumberFormat="1" applyFont="1"/>
    <xf numFmtId="168" fontId="4" fillId="0" borderId="0" xfId="0" applyNumberFormat="1" applyFont="1"/>
    <xf numFmtId="168" fontId="4" fillId="0" borderId="0" xfId="1" applyNumberFormat="1" applyFont="1" applyFill="1"/>
    <xf numFmtId="168" fontId="4" fillId="0" borderId="0" xfId="1" applyNumberFormat="1" applyFont="1"/>
    <xf numFmtId="169" fontId="4" fillId="0" borderId="0" xfId="0" applyNumberFormat="1" applyFont="1"/>
    <xf numFmtId="3" fontId="4" fillId="0" borderId="0" xfId="0" applyNumberFormat="1" applyFont="1"/>
    <xf numFmtId="170" fontId="4" fillId="0" borderId="0" xfId="9" applyNumberFormat="1" applyFont="1"/>
    <xf numFmtId="10" fontId="4" fillId="2" borderId="0" xfId="9"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8" fontId="3" fillId="2" borderId="0" xfId="1" applyNumberFormat="1" applyFont="1" applyFill="1"/>
    <xf numFmtId="0" fontId="3" fillId="2" borderId="0" xfId="0" applyFont="1" applyFill="1"/>
    <xf numFmtId="167"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5" xfId="0" applyFont="1" applyFill="1" applyBorder="1" applyAlignment="1">
      <alignment vertical="center" wrapText="1"/>
    </xf>
    <xf numFmtId="14" fontId="36" fillId="2" borderId="0" xfId="0" applyNumberFormat="1" applyFont="1" applyFill="1" applyAlignment="1">
      <alignment horizontal="right" vertical="center"/>
    </xf>
    <xf numFmtId="0" fontId="24" fillId="2" borderId="15" xfId="0" applyFont="1" applyFill="1" applyBorder="1" applyAlignment="1">
      <alignment horizontal="left" vertical="center" wrapText="1"/>
    </xf>
    <xf numFmtId="164" fontId="9" fillId="2" borderId="0" xfId="4" applyNumberFormat="1" applyFont="1" applyFill="1" applyBorder="1"/>
    <xf numFmtId="164" fontId="22" fillId="2" borderId="6" xfId="4" applyNumberFormat="1" applyFont="1" applyFill="1" applyBorder="1" applyAlignment="1">
      <alignment horizontal="center"/>
    </xf>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6" xfId="4" applyNumberFormat="1" applyFont="1" applyFill="1" applyBorder="1" applyAlignment="1">
      <alignment horizontal="center"/>
    </xf>
    <xf numFmtId="0" fontId="2" fillId="2" borderId="0" xfId="0" applyFont="1" applyFill="1"/>
    <xf numFmtId="165" fontId="8" fillId="2" borderId="0" xfId="1" applyNumberFormat="1" applyFont="1" applyFill="1" applyBorder="1" applyAlignment="1">
      <alignment horizontal="left" vertical="center"/>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9" fontId="2" fillId="2" borderId="0" xfId="9" applyFont="1" applyFill="1" applyBorder="1" applyAlignment="1">
      <alignment horizontal="left" vertical="center"/>
    </xf>
    <xf numFmtId="0" fontId="9" fillId="2" borderId="11" xfId="0" applyFont="1" applyFill="1" applyBorder="1"/>
    <xf numFmtId="0" fontId="22" fillId="2" borderId="16" xfId="0" applyFont="1" applyFill="1" applyBorder="1" applyAlignment="1">
      <alignment vertical="center"/>
    </xf>
    <xf numFmtId="0" fontId="0" fillId="0" borderId="0" xfId="0"/>
    <xf numFmtId="166" fontId="3" fillId="0" borderId="2" xfId="9" applyNumberFormat="1" applyFont="1" applyFill="1" applyBorder="1" applyAlignment="1">
      <alignment horizontal="right" vertical="center"/>
    </xf>
    <xf numFmtId="166" fontId="8" fillId="2" borderId="2" xfId="9" applyNumberFormat="1" applyFont="1" applyFill="1" applyBorder="1" applyAlignment="1">
      <alignment horizontal="right" vertical="center"/>
    </xf>
    <xf numFmtId="2" fontId="3" fillId="2" borderId="2" xfId="9" applyNumberFormat="1" applyFont="1" applyFill="1" applyBorder="1" applyAlignment="1">
      <alignment horizontal="righ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0" fontId="17" fillId="2" borderId="0" xfId="0" applyFont="1" applyFill="1"/>
    <xf numFmtId="0" fontId="23" fillId="2" borderId="0" xfId="0" applyFont="1" applyFill="1"/>
    <xf numFmtId="0" fontId="4" fillId="0" borderId="0" xfId="0" applyFont="1"/>
    <xf numFmtId="0" fontId="12" fillId="0" borderId="0" xfId="0" applyFont="1"/>
    <xf numFmtId="0" fontId="21" fillId="2" borderId="2" xfId="0" applyFont="1" applyFill="1" applyBorder="1" applyAlignment="1">
      <alignment horizontal="left" vertical="center"/>
    </xf>
    <xf numFmtId="164" fontId="17" fillId="2" borderId="0" xfId="0" applyNumberFormat="1" applyFont="1" applyFill="1"/>
    <xf numFmtId="0" fontId="9" fillId="2" borderId="0" xfId="0" applyFont="1" applyFill="1"/>
    <xf numFmtId="164" fontId="9" fillId="0" borderId="0" xfId="0" applyNumberFormat="1" applyFont="1"/>
    <xf numFmtId="0" fontId="28" fillId="2" borderId="0" xfId="0" applyFont="1" applyFill="1"/>
    <xf numFmtId="0" fontId="21" fillId="2" borderId="0" xfId="0" applyFont="1" applyFill="1"/>
    <xf numFmtId="164" fontId="2" fillId="2" borderId="0" xfId="5" applyNumberFormat="1" applyFont="1" applyFill="1" applyBorder="1" applyAlignment="1">
      <alignment horizontal="right" vertical="top"/>
    </xf>
    <xf numFmtId="14" fontId="21" fillId="2" borderId="5" xfId="0" applyNumberFormat="1" applyFont="1" applyFill="1" applyBorder="1" applyAlignment="1">
      <alignment horizontal="right" vertical="center"/>
    </xf>
    <xf numFmtId="0" fontId="21" fillId="2" borderId="0" xfId="0" applyFont="1" applyFill="1" applyAlignment="1">
      <alignment horizontal="left" vertical="center"/>
    </xf>
    <xf numFmtId="0" fontId="17" fillId="2" borderId="0" xfId="0" applyFont="1" applyFill="1" applyAlignment="1">
      <alignment horizontal="left" vertical="center"/>
    </xf>
    <xf numFmtId="14" fontId="21" fillId="2" borderId="0" xfId="0" applyNumberFormat="1" applyFont="1" applyFill="1" applyAlignment="1">
      <alignment horizontal="right" vertical="center"/>
    </xf>
    <xf numFmtId="0" fontId="21" fillId="2" borderId="6" xfId="0" applyFont="1" applyFill="1" applyBorder="1"/>
    <xf numFmtId="0" fontId="21" fillId="2" borderId="2" xfId="0" applyFont="1" applyFill="1" applyBorder="1"/>
    <xf numFmtId="164" fontId="4" fillId="0" borderId="0" xfId="0" applyNumberFormat="1" applyFont="1"/>
    <xf numFmtId="169" fontId="26" fillId="2" borderId="0" xfId="9" applyNumberFormat="1" applyFont="1" applyFill="1" applyBorder="1" applyAlignment="1">
      <alignment vertical="center"/>
    </xf>
    <xf numFmtId="164" fontId="9" fillId="0" borderId="0" xfId="9" applyNumberFormat="1" applyFont="1" applyFill="1" applyBorder="1" applyAlignment="1">
      <alignment vertical="center"/>
    </xf>
    <xf numFmtId="0" fontId="9" fillId="2" borderId="0" xfId="0" applyFont="1" applyFill="1" applyAlignment="1">
      <alignment horizontal="left" vertical="top" wrapText="1"/>
    </xf>
    <xf numFmtId="0" fontId="9" fillId="2" borderId="0" xfId="0" applyFont="1" applyFill="1" applyAlignment="1">
      <alignment horizontal="left"/>
    </xf>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8" fontId="4" fillId="0" borderId="0" xfId="0" applyNumberFormat="1" applyFont="1"/>
    <xf numFmtId="3" fontId="4" fillId="0" borderId="0" xfId="0" applyNumberFormat="1" applyFont="1"/>
    <xf numFmtId="1" fontId="4" fillId="0" borderId="0" xfId="0" applyNumberFormat="1" applyFont="1"/>
    <xf numFmtId="1" fontId="3" fillId="0" borderId="0" xfId="0" applyNumberFormat="1" applyFont="1"/>
    <xf numFmtId="0" fontId="27" fillId="2" borderId="5" xfId="0" applyFont="1" applyFill="1" applyBorder="1"/>
    <xf numFmtId="0" fontId="21" fillId="2" borderId="0" xfId="0" applyFont="1" applyFill="1" applyBorder="1"/>
    <xf numFmtId="164" fontId="21" fillId="2" borderId="0" xfId="0" applyNumberFormat="1" applyFont="1" applyFill="1" applyBorder="1"/>
    <xf numFmtId="0" fontId="21" fillId="2" borderId="0" xfId="0" applyFont="1" applyFill="1" applyBorder="1" applyAlignment="1">
      <alignment wrapText="1"/>
    </xf>
    <xf numFmtId="0" fontId="27" fillId="2" borderId="0" xfId="0" applyFont="1" applyFill="1" applyBorder="1"/>
    <xf numFmtId="14" fontId="21" fillId="2" borderId="0" xfId="0" applyNumberFormat="1" applyFont="1" applyFill="1" applyBorder="1" applyAlignment="1">
      <alignment horizontal="right" vertical="center"/>
    </xf>
    <xf numFmtId="0" fontId="2" fillId="2" borderId="0" xfId="0" applyFont="1" applyFill="1" applyBorder="1" applyAlignment="1">
      <alignment horizontal="right" vertical="center"/>
    </xf>
    <xf numFmtId="164" fontId="2" fillId="2" borderId="0" xfId="0" applyNumberFormat="1" applyFont="1" applyFill="1" applyBorder="1"/>
    <xf numFmtId="166" fontId="17" fillId="0" borderId="0" xfId="9" applyNumberFormat="1" applyFont="1" applyFill="1" applyBorder="1" applyAlignment="1">
      <alignment horizontal="right" vertical="center"/>
    </xf>
    <xf numFmtId="164" fontId="17" fillId="0" borderId="0" xfId="4" applyNumberFormat="1" applyFont="1" applyFill="1" applyBorder="1" applyAlignment="1">
      <alignment horizontal="left" vertical="center"/>
    </xf>
    <xf numFmtId="164" fontId="21" fillId="0" borderId="2" xfId="0" applyNumberFormat="1" applyFont="1" applyFill="1" applyBorder="1" applyAlignment="1">
      <alignment horizontal="center" vertical="center"/>
    </xf>
    <xf numFmtId="164" fontId="21" fillId="0" borderId="2" xfId="4" applyNumberFormat="1" applyFont="1" applyFill="1" applyBorder="1" applyAlignment="1">
      <alignment horizontal="center" vertical="center"/>
    </xf>
    <xf numFmtId="164" fontId="21" fillId="0" borderId="7" xfId="4" applyNumberFormat="1" applyFont="1" applyFill="1" applyBorder="1" applyAlignment="1">
      <alignment horizontal="center" vertical="center"/>
    </xf>
    <xf numFmtId="164" fontId="21" fillId="0" borderId="0" xfId="4" applyNumberFormat="1" applyFont="1" applyFill="1" applyBorder="1" applyAlignment="1">
      <alignment horizontal="center" vertical="center"/>
    </xf>
    <xf numFmtId="164" fontId="17" fillId="0" borderId="0" xfId="0" applyNumberFormat="1" applyFont="1" applyFill="1"/>
    <xf numFmtId="164" fontId="21" fillId="0" borderId="2" xfId="0" applyNumberFormat="1" applyFont="1" applyFill="1" applyBorder="1"/>
    <xf numFmtId="164" fontId="21" fillId="0" borderId="6" xfId="0" applyNumberFormat="1" applyFont="1" applyFill="1" applyBorder="1"/>
    <xf numFmtId="1" fontId="24" fillId="2" borderId="17" xfId="0" applyNumberFormat="1" applyFont="1" applyFill="1" applyBorder="1" applyAlignment="1">
      <alignment horizontal="right" vertical="center"/>
    </xf>
    <xf numFmtId="0" fontId="4" fillId="0" borderId="0" xfId="0" applyFont="1" applyFill="1"/>
    <xf numFmtId="0" fontId="2" fillId="0" borderId="0" xfId="0" applyFont="1" applyFill="1"/>
    <xf numFmtId="165" fontId="4" fillId="0" borderId="0" xfId="0" applyNumberFormat="1" applyFont="1" applyFill="1"/>
    <xf numFmtId="164" fontId="2" fillId="0" borderId="0" xfId="5" applyNumberFormat="1" applyFont="1" applyFill="1" applyBorder="1" applyAlignment="1">
      <alignment horizontal="right" vertical="top"/>
    </xf>
    <xf numFmtId="0" fontId="9" fillId="0" borderId="0" xfId="0" applyFont="1" applyFill="1"/>
    <xf numFmtId="166" fontId="17" fillId="0" borderId="0" xfId="6" applyNumberFormat="1" applyFont="1" applyFill="1" applyBorder="1" applyAlignment="1">
      <alignment horizontal="right" vertical="center"/>
    </xf>
    <xf numFmtId="0" fontId="17" fillId="0" borderId="0" xfId="0" applyFont="1" applyAlignment="1">
      <alignment horizontal="left" vertical="center"/>
    </xf>
    <xf numFmtId="0" fontId="24" fillId="2" borderId="0" xfId="0" applyFont="1" applyFill="1" applyAlignment="1">
      <alignment horizontal="center" vertical="center" wrapText="1"/>
    </xf>
    <xf numFmtId="0" fontId="24" fillId="2" borderId="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Fill="1" applyAlignment="1">
      <alignment horizontal="left" vertical="center" wrapText="1"/>
    </xf>
  </cellXfs>
  <cellStyles count="14">
    <cellStyle name="Comma 11" xfId="4" xr:uid="{D6188D1C-0AE3-40C6-8A26-1DF010FD17CE}"/>
    <cellStyle name="Comma 2" xfId="7" xr:uid="{8CDC0EAC-910F-44FE-89CA-7AD56C9A3B0A}"/>
    <cellStyle name="Comma 2 2" xfId="8" xr:uid="{4CBB370D-FBD0-4ACD-AE4D-5E0EE7E5F1B4}"/>
    <cellStyle name="Comma 2 2 2" xfId="13" xr:uid="{EA150F59-ECDD-4CED-A986-BE032E1A7B89}"/>
    <cellStyle name="Comma 2 3" xfId="12" xr:uid="{E33CC345-92C1-46A7-9C24-D44CB676C44C}"/>
    <cellStyle name="Comma 3" xfId="10" xr:uid="{27F54C32-C239-43F8-A433-55094398FE4F}"/>
    <cellStyle name="Komma" xfId="1" builtinId="3"/>
    <cellStyle name="Komma 2" xfId="5" xr:uid="{6E8FD028-1721-43A8-B088-6A9C32504912}"/>
    <cellStyle name="Komma 3" xfId="2" xr:uid="{D63C654C-9C44-42C3-820B-E9BDD9A94902}"/>
    <cellStyle name="Komma 3 2" xfId="11" xr:uid="{624F548E-C9A0-4BB6-8719-2093FB07D29B}"/>
    <cellStyle name="Normal" xfId="0" builtinId="0"/>
    <cellStyle name="Normal 33" xfId="3" xr:uid="{DCB7B865-F315-4DA4-B4B6-9399E69DC62F}"/>
    <cellStyle name="Percent" xfId="9" xr:uid="{3F587E6A-BA69-4B74-849D-B725EBD81406}"/>
    <cellStyle name="Percent 3" xfId="6" xr:uid="{309E20B2-1F3B-4FC0-A8F4-8D2FA3CD7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omplettbanko365.sharepoint.com/sites/Management-Monthlyreporting/Shared%20Documents/Monthly%20reporting/Financial%20accounts.xlsx" TargetMode="External"/><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Rullgardiner"/>
      <sheetName val="Budget"/>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2.2 Graphs"/>
      <sheetName val="3. Yield"/>
      <sheetName val="4. ROA"/>
      <sheetName val="5.1 OPEX"/>
      <sheetName val="5.2 Customers"/>
      <sheetName val="5.2.1 Data kunder"/>
      <sheetName val="5.3 Liq reporting"/>
      <sheetName val="6. Budgets"/>
      <sheetName val="7. Finance"/>
      <sheetName val="7.1.2 CL History"/>
      <sheetName val="7.2 Sales Report update 1"/>
      <sheetName val="7.2.1 Sales Report"/>
      <sheetName val="7.2.2 Sales Report update chrn"/>
      <sheetName val="7.2.3 Sales Report 10 pct"/>
      <sheetName val="7.2.3 Sales Report 5 pct"/>
      <sheetName val="7.1 Finance KPI"/>
      <sheetName val="8. Capital"/>
      <sheetName val="9. Defaulted loans_old"/>
      <sheetName val="9. Defaulted loans_new"/>
      <sheetName val="9.1 Dclass"/>
      <sheetName val="9.1.2 Graf"/>
      <sheetName val="9.2 Utestående_fila"/>
      <sheetName val="10. Shareholders"/>
      <sheetName val="11. Forward Flow"/>
      <sheetName val="12. Currency loan"/>
      <sheetName val="12.1 Currency deposit"/>
      <sheetName val="12.2 Currency bank"/>
      <sheetName val="12.3 Norgesbank"/>
      <sheetName val="201601"/>
      <sheetName val="201602"/>
      <sheetName val="201603"/>
      <sheetName val="201604"/>
      <sheetName val="201605"/>
      <sheetName val="201606"/>
      <sheetName val="201607"/>
      <sheetName val="201608"/>
      <sheetName val="201609"/>
      <sheetName val="201610"/>
      <sheetName val="201611"/>
      <sheetName val="201612"/>
      <sheetName val="201701"/>
      <sheetName val="201702"/>
      <sheetName val="201703"/>
      <sheetName val="201704"/>
      <sheetName val="201705"/>
      <sheetName val="201706"/>
      <sheetName val="201707"/>
      <sheetName val="201708"/>
      <sheetName val="201709"/>
      <sheetName val="201710"/>
      <sheetName val="201711"/>
      <sheetName val="201712"/>
      <sheetName val="201801"/>
      <sheetName val="201802"/>
      <sheetName val="201803"/>
      <sheetName val="201804"/>
      <sheetName val="201805"/>
      <sheetName val="201806"/>
      <sheetName val="201807"/>
      <sheetName val="201808"/>
      <sheetName val="201809"/>
      <sheetName val="201810"/>
      <sheetName val="201811"/>
      <sheetName val="201812"/>
      <sheetName val="201901"/>
      <sheetName val="201902"/>
      <sheetName val="201903"/>
      <sheetName val="201904"/>
      <sheetName val="201905"/>
      <sheetName val="201906"/>
      <sheetName val="201907"/>
      <sheetName val="201908"/>
      <sheetName val="201909"/>
      <sheetName val="201910"/>
      <sheetName val="201911"/>
      <sheetName val="201912"/>
      <sheetName val="202001"/>
      <sheetName val="202002"/>
      <sheetName val="202003"/>
      <sheetName val="202004"/>
      <sheetName val="202005"/>
      <sheetName val="202006"/>
      <sheetName val="202007"/>
      <sheetName val="202008"/>
      <sheetName val="202009"/>
      <sheetName val="202010"/>
      <sheetName val="202011"/>
      <sheetName val="202012"/>
      <sheetName val="13. ROE"/>
      <sheetName val="202101"/>
      <sheetName val="202102"/>
      <sheetName val="202103"/>
      <sheetName val="202104"/>
      <sheetName val="202105"/>
      <sheetName val="202106"/>
      <sheetName val="202107"/>
      <sheetName val="202108"/>
      <sheetName val="202109"/>
      <sheetName val="202110"/>
      <sheetName val="202111"/>
      <sheetName val="202112"/>
      <sheetName val="202201"/>
      <sheetName val="202202"/>
      <sheetName val="202203"/>
      <sheetName val="202204"/>
      <sheetName val="202205"/>
      <sheetName val="202206"/>
      <sheetName val="202207"/>
      <sheetName val="202208"/>
      <sheetName val="202209"/>
      <sheetName val="202210"/>
      <sheetName val="202211"/>
      <sheetName val="202212"/>
      <sheetName val="202301"/>
      <sheetName val="202302"/>
      <sheetName val="202303"/>
      <sheetName val="202304"/>
      <sheetName val="202307"/>
      <sheetName val="202306"/>
      <sheetName val="202305"/>
      <sheetName val="ORBOF "/>
      <sheetName val="APM - draft"/>
      <sheetName val="202309"/>
      <sheetName val="202308"/>
      <sheetName val="Inc_bal Q_v2"/>
    </sheetNames>
    <sheetDataSet>
      <sheetData sheetId="0">
        <row r="1">
          <cell r="D1" t="str">
            <v>Kontonummer</v>
          </cell>
        </row>
      </sheetData>
      <sheetData sheetId="1"/>
      <sheetData sheetId="2"/>
      <sheetData sheetId="3"/>
      <sheetData sheetId="4">
        <row r="28">
          <cell r="AF28">
            <v>35725.765870000032</v>
          </cell>
        </row>
        <row r="67">
          <cell r="AE67">
            <v>-52660.142070000002</v>
          </cell>
          <cell r="AF67">
            <v>-57359.80874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E2">
            <v>202001</v>
          </cell>
        </row>
      </sheetData>
      <sheetData sheetId="26"/>
      <sheetData sheetId="27"/>
      <sheetData sheetId="28"/>
      <sheetData sheetId="29"/>
      <sheetData sheetId="30"/>
      <sheetData sheetId="31"/>
      <sheetData sheetId="32"/>
      <sheetData sheetId="33"/>
      <sheetData sheetId="34"/>
      <sheetData sheetId="35"/>
      <sheetData sheetId="36"/>
      <sheetData sheetId="37">
        <row r="19">
          <cell r="AE19">
            <v>166099245.31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J61"/>
  <sheetViews>
    <sheetView tabSelected="1" zoomScale="110" zoomScaleNormal="110" workbookViewId="0">
      <pane xSplit="1" ySplit="3" topLeftCell="O4" activePane="bottomRight" state="frozen"/>
      <selection pane="topRight" activeCell="B1" sqref="B1"/>
      <selection pane="bottomLeft" activeCell="A4" sqref="A4"/>
      <selection pane="bottomRight" activeCell="Z1" sqref="Z1"/>
    </sheetView>
  </sheetViews>
  <sheetFormatPr baseColWidth="10" defaultColWidth="11.44140625" defaultRowHeight="14.4" x14ac:dyDescent="0.3"/>
  <cols>
    <col min="1" max="1" width="47.44140625" style="23" customWidth="1"/>
    <col min="2" max="6" width="10.33203125" style="23" bestFit="1" customWidth="1"/>
    <col min="7" max="7" width="11.109375" style="23" bestFit="1" customWidth="1"/>
    <col min="8" max="10" width="11.109375" style="23" customWidth="1"/>
    <col min="11" max="11" width="10.6640625" style="23" customWidth="1"/>
    <col min="12" max="12" width="11.109375" style="23" customWidth="1"/>
    <col min="13" max="15" width="10.6640625" style="23" customWidth="1"/>
    <col min="16" max="16" width="11.109375" style="23" customWidth="1"/>
    <col min="17" max="17" width="10.6640625" style="23" customWidth="1"/>
    <col min="18" max="19" width="10.33203125" style="23" customWidth="1"/>
    <col min="20" max="23" width="10.6640625" style="23" customWidth="1"/>
    <col min="24" max="26" width="10.6640625" style="268" bestFit="1" customWidth="1"/>
    <col min="27" max="27" width="10.6640625" style="268" customWidth="1"/>
    <col min="28" max="29" width="6.109375" style="23" customWidth="1"/>
    <col min="30" max="30" width="10.5546875" style="23" bestFit="1" customWidth="1"/>
    <col min="31" max="31" width="11.109375" style="23" bestFit="1" customWidth="1"/>
    <col min="32" max="34" width="10.6640625" style="23" bestFit="1" customWidth="1"/>
    <col min="35" max="35" width="10.6640625" style="268" bestFit="1" customWidth="1"/>
    <col min="36" max="16384" width="11.44140625" style="23"/>
  </cols>
  <sheetData>
    <row r="1" spans="1:36" x14ac:dyDescent="0.3">
      <c r="B1" s="43" t="s">
        <v>112</v>
      </c>
      <c r="C1" s="43" t="s">
        <v>112</v>
      </c>
      <c r="D1" s="43" t="s">
        <v>112</v>
      </c>
      <c r="E1" s="43" t="s">
        <v>112</v>
      </c>
      <c r="F1" s="43" t="s">
        <v>112</v>
      </c>
      <c r="G1" s="43" t="s">
        <v>112</v>
      </c>
      <c r="H1" s="43" t="s">
        <v>112</v>
      </c>
      <c r="I1" s="43" t="s">
        <v>112</v>
      </c>
      <c r="J1" s="43" t="s">
        <v>112</v>
      </c>
      <c r="K1" s="43" t="s">
        <v>112</v>
      </c>
      <c r="L1" s="43" t="s">
        <v>112</v>
      </c>
      <c r="M1" s="43" t="s">
        <v>112</v>
      </c>
      <c r="N1" s="43" t="s">
        <v>112</v>
      </c>
      <c r="O1" s="43" t="s">
        <v>112</v>
      </c>
      <c r="P1" s="43" t="s">
        <v>112</v>
      </c>
      <c r="Q1" s="43" t="s">
        <v>112</v>
      </c>
      <c r="R1" s="43" t="s">
        <v>112</v>
      </c>
      <c r="S1" s="43" t="s">
        <v>112</v>
      </c>
      <c r="T1" s="43" t="s">
        <v>112</v>
      </c>
      <c r="U1" s="43" t="s">
        <v>112</v>
      </c>
      <c r="V1" s="43" t="s">
        <v>112</v>
      </c>
      <c r="W1" s="43" t="s">
        <v>112</v>
      </c>
      <c r="X1" s="43" t="s">
        <v>112</v>
      </c>
      <c r="Y1" s="43" t="s">
        <v>112</v>
      </c>
      <c r="Z1" s="43" t="s">
        <v>112</v>
      </c>
      <c r="AA1" s="43"/>
      <c r="AB1" s="43"/>
      <c r="AD1" s="43" t="s">
        <v>111</v>
      </c>
      <c r="AE1" s="43" t="s">
        <v>111</v>
      </c>
      <c r="AF1" s="43" t="s">
        <v>111</v>
      </c>
      <c r="AG1" s="43" t="s">
        <v>111</v>
      </c>
      <c r="AH1" s="43" t="s">
        <v>111</v>
      </c>
      <c r="AI1" s="43" t="s">
        <v>111</v>
      </c>
    </row>
    <row r="2" spans="1:36" x14ac:dyDescent="0.3">
      <c r="B2" s="43">
        <v>2018</v>
      </c>
      <c r="C2" s="43">
        <v>2018</v>
      </c>
      <c r="D2" s="43">
        <v>2018</v>
      </c>
      <c r="E2" s="43">
        <v>2018</v>
      </c>
      <c r="F2" s="43">
        <v>2019</v>
      </c>
      <c r="G2" s="43">
        <v>2019</v>
      </c>
      <c r="H2" s="43">
        <v>2019</v>
      </c>
      <c r="I2" s="43">
        <v>2019</v>
      </c>
      <c r="J2" s="43">
        <v>2020</v>
      </c>
      <c r="K2" s="43">
        <v>2020</v>
      </c>
      <c r="L2" s="43">
        <v>2020</v>
      </c>
      <c r="M2" s="43">
        <v>2020</v>
      </c>
      <c r="N2" s="43">
        <v>2021</v>
      </c>
      <c r="O2" s="43">
        <v>2021</v>
      </c>
      <c r="P2" s="43">
        <v>2021</v>
      </c>
      <c r="Q2" s="43">
        <v>2021</v>
      </c>
      <c r="R2" s="43">
        <v>2022</v>
      </c>
      <c r="S2" s="43">
        <v>2022</v>
      </c>
      <c r="T2" s="43">
        <v>2022</v>
      </c>
      <c r="U2" s="43">
        <v>2022</v>
      </c>
      <c r="V2" s="43">
        <v>2023</v>
      </c>
      <c r="W2" s="43">
        <v>2023</v>
      </c>
      <c r="X2" s="43">
        <v>2023</v>
      </c>
      <c r="Y2" s="43">
        <v>2023</v>
      </c>
      <c r="Z2" s="43">
        <v>2024</v>
      </c>
      <c r="AA2" s="43"/>
      <c r="AB2" s="43"/>
      <c r="AD2" s="43">
        <v>2018</v>
      </c>
      <c r="AE2" s="43">
        <v>2019</v>
      </c>
      <c r="AF2" s="43">
        <v>2020</v>
      </c>
      <c r="AG2" s="43">
        <v>2021</v>
      </c>
      <c r="AH2" s="43">
        <v>2022</v>
      </c>
      <c r="AI2" s="43">
        <v>2023</v>
      </c>
    </row>
    <row r="3" spans="1:36" ht="15" thickBot="1" x14ac:dyDescent="0.35">
      <c r="A3" s="42" t="s">
        <v>4</v>
      </c>
      <c r="B3" s="41" t="s">
        <v>2</v>
      </c>
      <c r="C3" s="41" t="s">
        <v>1</v>
      </c>
      <c r="D3" s="41" t="s">
        <v>0</v>
      </c>
      <c r="E3" s="41" t="s">
        <v>3</v>
      </c>
      <c r="F3" s="41" t="s">
        <v>2</v>
      </c>
      <c r="G3" s="41" t="s">
        <v>1</v>
      </c>
      <c r="H3" s="41" t="s">
        <v>0</v>
      </c>
      <c r="I3" s="41" t="s">
        <v>3</v>
      </c>
      <c r="J3" s="41" t="s">
        <v>2</v>
      </c>
      <c r="K3" s="41" t="s">
        <v>1</v>
      </c>
      <c r="L3" s="41" t="s">
        <v>0</v>
      </c>
      <c r="M3" s="41" t="s">
        <v>3</v>
      </c>
      <c r="N3" s="41" t="s">
        <v>2</v>
      </c>
      <c r="O3" s="41" t="s">
        <v>1</v>
      </c>
      <c r="P3" s="41" t="s">
        <v>0</v>
      </c>
      <c r="Q3" s="41" t="s">
        <v>3</v>
      </c>
      <c r="R3" s="41" t="s">
        <v>2</v>
      </c>
      <c r="S3" s="41" t="s">
        <v>1</v>
      </c>
      <c r="T3" s="41" t="s">
        <v>0</v>
      </c>
      <c r="U3" s="41" t="s">
        <v>3</v>
      </c>
      <c r="V3" s="41" t="s">
        <v>2</v>
      </c>
      <c r="W3" s="41" t="s">
        <v>1</v>
      </c>
      <c r="X3" s="41" t="s">
        <v>0</v>
      </c>
      <c r="Y3" s="41" t="s">
        <v>3</v>
      </c>
      <c r="Z3" s="41" t="s">
        <v>2</v>
      </c>
      <c r="AA3" s="305"/>
      <c r="AB3" s="40"/>
      <c r="AD3" s="41"/>
      <c r="AE3" s="41"/>
      <c r="AF3" s="41"/>
      <c r="AG3" s="41"/>
      <c r="AH3" s="41"/>
      <c r="AI3" s="41"/>
    </row>
    <row r="4" spans="1:36" x14ac:dyDescent="0.3">
      <c r="A4" s="3" t="s">
        <v>125</v>
      </c>
      <c r="B4" s="3">
        <v>231.75090262000001</v>
      </c>
      <c r="C4" s="3">
        <v>263.96602627999988</v>
      </c>
      <c r="D4" s="3">
        <v>288.57433596000004</v>
      </c>
      <c r="E4" s="3">
        <v>316.95808925</v>
      </c>
      <c r="F4" s="3">
        <v>309.7290172000001</v>
      </c>
      <c r="G4" s="3">
        <v>316.62969733999995</v>
      </c>
      <c r="H4" s="3">
        <v>322.15478487999997</v>
      </c>
      <c r="I4" s="3">
        <v>334.11226792000002</v>
      </c>
      <c r="J4" s="3">
        <v>320.43676379000004</v>
      </c>
      <c r="K4" s="3">
        <v>313.28831908000001</v>
      </c>
      <c r="L4" s="3">
        <v>303.2531619799999</v>
      </c>
      <c r="M4" s="3">
        <v>276.92090625000003</v>
      </c>
      <c r="N4" s="3">
        <v>271.79647081999991</v>
      </c>
      <c r="O4" s="3">
        <v>264.0256928</v>
      </c>
      <c r="P4" s="3">
        <v>190.3813987399999</v>
      </c>
      <c r="Q4" s="3">
        <v>239.28531066000002</v>
      </c>
      <c r="R4" s="3">
        <v>221.91146366000001</v>
      </c>
      <c r="S4" s="3">
        <v>209.32967438</v>
      </c>
      <c r="T4" s="3">
        <v>221.81512265999999</v>
      </c>
      <c r="U4" s="3">
        <v>253.97154516999993</v>
      </c>
      <c r="V4" s="3">
        <v>292.69446749000008</v>
      </c>
      <c r="W4" s="3">
        <v>337.15426107000002</v>
      </c>
      <c r="X4" s="3">
        <v>351.98217327000003</v>
      </c>
      <c r="Y4" s="3">
        <v>398.21132888000011</v>
      </c>
      <c r="Z4" s="3">
        <v>408.56602018000001</v>
      </c>
      <c r="AA4" s="3"/>
      <c r="AB4" s="3"/>
      <c r="AD4" s="3">
        <v>1101.24935411</v>
      </c>
      <c r="AE4" s="3">
        <v>1282.62576734</v>
      </c>
      <c r="AF4" s="3">
        <v>1213.8991510999999</v>
      </c>
      <c r="AG4" s="3">
        <v>965.4888730199998</v>
      </c>
      <c r="AH4" s="3">
        <v>907.02780586999995</v>
      </c>
      <c r="AI4" s="3">
        <v>1380.04223071</v>
      </c>
      <c r="AJ4" s="34"/>
    </row>
    <row r="5" spans="1:36" x14ac:dyDescent="0.3">
      <c r="A5" s="3" t="s">
        <v>124</v>
      </c>
      <c r="B5" s="3">
        <v>-26.230834389999998</v>
      </c>
      <c r="C5" s="3">
        <v>-34.339632109999997</v>
      </c>
      <c r="D5" s="3">
        <v>-40.295856379999996</v>
      </c>
      <c r="E5" s="3">
        <v>-40.437774529999999</v>
      </c>
      <c r="F5" s="3">
        <v>-46.041721259999996</v>
      </c>
      <c r="G5" s="3">
        <v>-41.723515030000002</v>
      </c>
      <c r="H5" s="3">
        <v>-40.194429939999999</v>
      </c>
      <c r="I5" s="3">
        <v>-39.239750059999999</v>
      </c>
      <c r="J5" s="3">
        <v>-40.489253730000001</v>
      </c>
      <c r="K5" s="3">
        <v>-37.923413979999999</v>
      </c>
      <c r="L5" s="3">
        <v>-37.65516762</v>
      </c>
      <c r="M5" s="3">
        <v>-28.756657420000003</v>
      </c>
      <c r="N5" s="3">
        <v>-24.464090810000002</v>
      </c>
      <c r="O5" s="3">
        <v>-23.06787903</v>
      </c>
      <c r="P5" s="3">
        <v>-17.36321427</v>
      </c>
      <c r="Q5" s="3">
        <v>-16.91195609</v>
      </c>
      <c r="R5" s="3">
        <v>-17.356215529999997</v>
      </c>
      <c r="S5" s="3">
        <v>-22.146802820000005</v>
      </c>
      <c r="T5" s="3">
        <v>-28.29732783</v>
      </c>
      <c r="U5" s="3">
        <v>-45.90858798</v>
      </c>
      <c r="V5" s="3">
        <v>-63.046822749999997</v>
      </c>
      <c r="W5" s="3">
        <v>-80.027669349999996</v>
      </c>
      <c r="X5" s="3">
        <v>-96.61716156</v>
      </c>
      <c r="Y5" s="3">
        <v>-120.11997705</v>
      </c>
      <c r="Z5" s="3">
        <v>-122.12116351</v>
      </c>
      <c r="AA5" s="3"/>
      <c r="AB5" s="3"/>
      <c r="AD5" s="3">
        <v>-141.30409741</v>
      </c>
      <c r="AE5" s="3">
        <v>-167.19941628999999</v>
      </c>
      <c r="AF5" s="3">
        <v>-144.82449275000002</v>
      </c>
      <c r="AG5" s="3">
        <v>-81.807140199999992</v>
      </c>
      <c r="AH5" s="3">
        <v>-113.70893415999998</v>
      </c>
      <c r="AI5" s="3">
        <v>-359.81694622000009</v>
      </c>
      <c r="AJ5" s="34"/>
    </row>
    <row r="6" spans="1:36" x14ac:dyDescent="0.3">
      <c r="A6" s="48" t="s">
        <v>38</v>
      </c>
      <c r="B6" s="48">
        <v>205.52006822999999</v>
      </c>
      <c r="C6" s="48">
        <v>229.62639416999988</v>
      </c>
      <c r="D6" s="48">
        <v>248.27847958000004</v>
      </c>
      <c r="E6" s="48">
        <v>276.52031471999999</v>
      </c>
      <c r="F6" s="48">
        <v>263.68729594000013</v>
      </c>
      <c r="G6" s="48">
        <v>274.90618230999996</v>
      </c>
      <c r="H6" s="48">
        <v>281.96035493999995</v>
      </c>
      <c r="I6" s="48">
        <v>294.87251786000002</v>
      </c>
      <c r="J6" s="48">
        <v>279.94751006000001</v>
      </c>
      <c r="K6" s="48">
        <v>275.36490509999999</v>
      </c>
      <c r="L6" s="48">
        <v>265.59799435999992</v>
      </c>
      <c r="M6" s="48">
        <v>248.16424883000002</v>
      </c>
      <c r="N6" s="48">
        <v>247.33238000999989</v>
      </c>
      <c r="O6" s="48">
        <v>240.95781377</v>
      </c>
      <c r="P6" s="48">
        <v>173.01818446999988</v>
      </c>
      <c r="Q6" s="48">
        <v>222.37335457000003</v>
      </c>
      <c r="R6" s="48">
        <v>204.55524813000002</v>
      </c>
      <c r="S6" s="48">
        <v>187.18287156</v>
      </c>
      <c r="T6" s="48">
        <v>193.51779482999999</v>
      </c>
      <c r="U6" s="48">
        <v>208.06295718999993</v>
      </c>
      <c r="V6" s="48">
        <v>229.64764474000009</v>
      </c>
      <c r="W6" s="48">
        <v>257.12659172000002</v>
      </c>
      <c r="X6" s="48">
        <v>255.36501171000006</v>
      </c>
      <c r="Y6" s="48">
        <v>278.09135183000012</v>
      </c>
      <c r="Z6" s="48">
        <v>286.44485666999998</v>
      </c>
      <c r="AA6" s="1"/>
      <c r="AB6" s="261"/>
      <c r="AD6" s="48">
        <v>959.94525669999996</v>
      </c>
      <c r="AE6" s="48">
        <v>1115.4263510500002</v>
      </c>
      <c r="AF6" s="48">
        <v>1069.0746583500002</v>
      </c>
      <c r="AG6" s="48">
        <v>883.68173281999975</v>
      </c>
      <c r="AH6" s="48">
        <v>793.31887170999994</v>
      </c>
      <c r="AI6" s="48">
        <v>1020.22528449</v>
      </c>
      <c r="AJ6" s="34"/>
    </row>
    <row r="7" spans="1:36" x14ac:dyDescent="0.3">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D7" s="51"/>
      <c r="AE7" s="51"/>
      <c r="AF7" s="51"/>
      <c r="AG7" s="51"/>
      <c r="AH7" s="51"/>
      <c r="AI7" s="51"/>
      <c r="AJ7" s="34"/>
    </row>
    <row r="8" spans="1:36" x14ac:dyDescent="0.3">
      <c r="A8" s="3" t="s">
        <v>123</v>
      </c>
      <c r="B8" s="3">
        <v>20.761066250000002</v>
      </c>
      <c r="C8" s="3">
        <v>22.814008649999998</v>
      </c>
      <c r="D8" s="3">
        <v>27.709720789999999</v>
      </c>
      <c r="E8" s="3">
        <v>25.335484060000002</v>
      </c>
      <c r="F8" s="3">
        <v>27.437740409999996</v>
      </c>
      <c r="G8" s="3">
        <v>25.17132509</v>
      </c>
      <c r="H8" s="3">
        <v>23.78015589</v>
      </c>
      <c r="I8" s="3">
        <v>20.60983714</v>
      </c>
      <c r="J8" s="3">
        <v>20.174365870000003</v>
      </c>
      <c r="K8" s="3">
        <v>17.556220539999998</v>
      </c>
      <c r="L8" s="3">
        <v>16.304938050000004</v>
      </c>
      <c r="M8" s="3">
        <v>14.986546240000001</v>
      </c>
      <c r="N8" s="3">
        <v>15.188445439999997</v>
      </c>
      <c r="O8" s="3">
        <v>13.674675260000003</v>
      </c>
      <c r="P8" s="3">
        <v>11.792974710000005</v>
      </c>
      <c r="Q8" s="3">
        <v>10.918576650000002</v>
      </c>
      <c r="R8" s="3">
        <v>8.9685837299999989</v>
      </c>
      <c r="S8" s="3">
        <v>16.87174903</v>
      </c>
      <c r="T8" s="3">
        <v>11.499577870000001</v>
      </c>
      <c r="U8" s="3">
        <v>15.691945450000002</v>
      </c>
      <c r="V8" s="3">
        <v>13.313288929999999</v>
      </c>
      <c r="W8" s="3">
        <v>22.169260009999999</v>
      </c>
      <c r="X8" s="3">
        <v>13.708811609999996</v>
      </c>
      <c r="Y8" s="3">
        <v>13.4870514</v>
      </c>
      <c r="Z8" s="3">
        <v>13.907330419999999</v>
      </c>
      <c r="AA8" s="3"/>
      <c r="AB8" s="3"/>
      <c r="AD8" s="3">
        <v>96.620279749999995</v>
      </c>
      <c r="AE8" s="3">
        <v>96.999058529999999</v>
      </c>
      <c r="AF8" s="3">
        <v>69.022070700000015</v>
      </c>
      <c r="AG8" s="3">
        <v>51.574672060000005</v>
      </c>
      <c r="AH8" s="3">
        <v>53.031856079999997</v>
      </c>
      <c r="AI8" s="3">
        <v>62.678411949999997</v>
      </c>
      <c r="AJ8" s="34"/>
    </row>
    <row r="9" spans="1:36" x14ac:dyDescent="0.3">
      <c r="A9" s="3" t="s">
        <v>122</v>
      </c>
      <c r="B9" s="3">
        <v>-4.9131362100000002</v>
      </c>
      <c r="C9" s="3">
        <v>-7.3743153299999999</v>
      </c>
      <c r="D9" s="3">
        <v>-4.9928933400000002</v>
      </c>
      <c r="E9" s="3">
        <v>-6.0965681000000007</v>
      </c>
      <c r="F9" s="3">
        <v>-7.2990652499999999</v>
      </c>
      <c r="G9" s="3">
        <v>-7.3171796800000006</v>
      </c>
      <c r="H9" s="3">
        <v>-9.0807184800000016</v>
      </c>
      <c r="I9" s="3">
        <v>-14.886752299999999</v>
      </c>
      <c r="J9" s="3">
        <v>-9.7162683399999992</v>
      </c>
      <c r="K9" s="3">
        <v>-12.29878311</v>
      </c>
      <c r="L9" s="3">
        <v>-13.073159770000002</v>
      </c>
      <c r="M9" s="3">
        <v>-14.189281330000002</v>
      </c>
      <c r="N9" s="3">
        <v>-13.647025339999999</v>
      </c>
      <c r="O9" s="3">
        <v>-13.465947320000003</v>
      </c>
      <c r="P9" s="3">
        <v>-21.753760489999998</v>
      </c>
      <c r="Q9" s="3">
        <v>-14.04527766</v>
      </c>
      <c r="R9" s="3">
        <v>-11.79937821</v>
      </c>
      <c r="S9" s="3">
        <v>-8.3550546499999978</v>
      </c>
      <c r="T9" s="3">
        <v>-10.961892549999998</v>
      </c>
      <c r="U9" s="3">
        <v>-12.164787790000002</v>
      </c>
      <c r="V9" s="3">
        <v>-12.609805549999997</v>
      </c>
      <c r="W9" s="3">
        <v>-16.700309610000001</v>
      </c>
      <c r="X9" s="3">
        <v>-11.376158719999999</v>
      </c>
      <c r="Y9" s="3">
        <v>-16.920171590000002</v>
      </c>
      <c r="Z9" s="3">
        <v>-13.52950643</v>
      </c>
      <c r="AA9" s="3"/>
      <c r="AB9" s="3"/>
      <c r="AD9" s="3">
        <v>-23.376912980000004</v>
      </c>
      <c r="AE9" s="3">
        <v>-38.583715710000007</v>
      </c>
      <c r="AF9" s="3">
        <v>-49.277492549999998</v>
      </c>
      <c r="AG9" s="3">
        <v>-62.912010809999998</v>
      </c>
      <c r="AH9" s="3">
        <v>-43.2811132</v>
      </c>
      <c r="AI9" s="3">
        <v>-57.606445470000004</v>
      </c>
      <c r="AJ9" s="34"/>
    </row>
    <row r="10" spans="1:36" x14ac:dyDescent="0.3">
      <c r="A10" s="48" t="s">
        <v>121</v>
      </c>
      <c r="B10" s="48">
        <v>15.847930040000001</v>
      </c>
      <c r="C10" s="48">
        <v>15.439693319999998</v>
      </c>
      <c r="D10" s="48">
        <v>22.716827449999997</v>
      </c>
      <c r="E10" s="48">
        <v>19.23891596</v>
      </c>
      <c r="F10" s="48">
        <v>20.138675159999998</v>
      </c>
      <c r="G10" s="48">
        <v>17.854145410000001</v>
      </c>
      <c r="H10" s="48">
        <v>14.699437409999998</v>
      </c>
      <c r="I10" s="48">
        <v>5.7230848400000003</v>
      </c>
      <c r="J10" s="48">
        <v>10.458097530000003</v>
      </c>
      <c r="K10" s="48">
        <v>5.2574374299999977</v>
      </c>
      <c r="L10" s="48">
        <v>3.2317782800000021</v>
      </c>
      <c r="M10" s="48">
        <v>0.79726490999999911</v>
      </c>
      <c r="N10" s="48">
        <v>1.5414200999999981</v>
      </c>
      <c r="O10" s="48">
        <v>0.20872793999999928</v>
      </c>
      <c r="P10" s="48">
        <v>-9.960785779999993</v>
      </c>
      <c r="Q10" s="48">
        <v>-3.1267010099999979</v>
      </c>
      <c r="R10" s="48">
        <v>-2.8307944800000016</v>
      </c>
      <c r="S10" s="48">
        <v>8.5166943800000006</v>
      </c>
      <c r="T10" s="48">
        <v>0.53768532000000235</v>
      </c>
      <c r="U10" s="48">
        <v>3.5271576600000007</v>
      </c>
      <c r="V10" s="48">
        <v>0.70348338000000143</v>
      </c>
      <c r="W10" s="48">
        <v>5.4689503999999998</v>
      </c>
      <c r="X10" s="48">
        <v>2.3326528899999976</v>
      </c>
      <c r="Y10" s="48">
        <v>-3.4331201900000012</v>
      </c>
      <c r="Z10" s="48">
        <v>0.377823989999997</v>
      </c>
      <c r="AA10" s="1"/>
      <c r="AB10" s="1"/>
      <c r="AD10" s="48">
        <v>73.243366769999994</v>
      </c>
      <c r="AE10" s="48">
        <v>58.415342819999992</v>
      </c>
      <c r="AF10" s="48">
        <v>19.744578150000002</v>
      </c>
      <c r="AG10" s="48">
        <v>-11.337338749999992</v>
      </c>
      <c r="AH10" s="48">
        <v>9.7507428799999971</v>
      </c>
      <c r="AI10" s="48">
        <v>5.071966479999988</v>
      </c>
      <c r="AJ10" s="34"/>
    </row>
    <row r="11" spans="1:36" x14ac:dyDescent="0.3">
      <c r="A11" s="50"/>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D11" s="50"/>
      <c r="AE11" s="50"/>
      <c r="AF11" s="50"/>
      <c r="AG11" s="50"/>
      <c r="AH11" s="50"/>
      <c r="AI11" s="50"/>
      <c r="AJ11" s="34"/>
    </row>
    <row r="12" spans="1:36" x14ac:dyDescent="0.3">
      <c r="A12" s="3" t="s">
        <v>120</v>
      </c>
      <c r="B12" s="3">
        <v>-1.2209560699999999</v>
      </c>
      <c r="C12" s="3">
        <v>-0.21776011000000001</v>
      </c>
      <c r="D12" s="3">
        <v>-0.81694232999999983</v>
      </c>
      <c r="E12" s="3">
        <v>0.43090246999999954</v>
      </c>
      <c r="F12" s="3">
        <v>-1.0016896400000002</v>
      </c>
      <c r="G12" s="3">
        <v>2.4613112899999998</v>
      </c>
      <c r="H12" s="3">
        <v>-1.9617846000000008</v>
      </c>
      <c r="I12" s="3">
        <v>2.2178770500000002</v>
      </c>
      <c r="J12" s="3">
        <v>0.15766255999999976</v>
      </c>
      <c r="K12" s="3">
        <v>5.5395744099999984</v>
      </c>
      <c r="L12" s="3">
        <v>0.48793030000000021</v>
      </c>
      <c r="M12" s="3">
        <v>5.3961531100000011</v>
      </c>
      <c r="N12" s="3">
        <v>6.9247256499999992</v>
      </c>
      <c r="O12" s="3">
        <v>-0.38537851000000023</v>
      </c>
      <c r="P12" s="3">
        <v>-1.6959480799999997</v>
      </c>
      <c r="Q12" s="3">
        <v>-0.81913803000000007</v>
      </c>
      <c r="R12" s="3">
        <v>-4.8929687199999989</v>
      </c>
      <c r="S12" s="3">
        <v>-0.58923721000000007</v>
      </c>
      <c r="T12" s="3">
        <v>-5.3947799399999994</v>
      </c>
      <c r="U12" s="3">
        <v>8.7516671400000021</v>
      </c>
      <c r="V12" s="3">
        <v>4.2998523900000007</v>
      </c>
      <c r="W12" s="3">
        <v>6.2216771299999998</v>
      </c>
      <c r="X12" s="3">
        <v>6.6544567500000005</v>
      </c>
      <c r="Y12" s="3">
        <v>11.424322359999998</v>
      </c>
      <c r="Z12" s="3">
        <v>9.1009401699999994</v>
      </c>
      <c r="AA12" s="3"/>
      <c r="AB12" s="3"/>
      <c r="AD12" s="3">
        <v>-1.8247560400000002</v>
      </c>
      <c r="AE12" s="3">
        <v>1.7157140999999987</v>
      </c>
      <c r="AF12" s="3">
        <v>11.581320379999999</v>
      </c>
      <c r="AG12" s="3">
        <v>4.0242610299999999</v>
      </c>
      <c r="AH12" s="3">
        <v>-2.1253187299999974</v>
      </c>
      <c r="AI12" s="3">
        <v>28.600308630000004</v>
      </c>
      <c r="AJ12" s="34"/>
    </row>
    <row r="13" spans="1:36" x14ac:dyDescent="0.3">
      <c r="A13" s="48" t="s">
        <v>16</v>
      </c>
      <c r="B13" s="48">
        <v>220.14704219999999</v>
      </c>
      <c r="C13" s="48">
        <v>244.84832737999989</v>
      </c>
      <c r="D13" s="48">
        <v>270.17836470000003</v>
      </c>
      <c r="E13" s="48">
        <v>296.19013315000001</v>
      </c>
      <c r="F13" s="48">
        <v>282.82428146000012</v>
      </c>
      <c r="G13" s="48">
        <v>295.22163900999999</v>
      </c>
      <c r="H13" s="48">
        <v>294.69800774999993</v>
      </c>
      <c r="I13" s="48">
        <v>302.81347975</v>
      </c>
      <c r="J13" s="48">
        <v>290.56327015000011</v>
      </c>
      <c r="K13" s="48">
        <v>286.16191693999997</v>
      </c>
      <c r="L13" s="48">
        <v>269.31770293999995</v>
      </c>
      <c r="M13" s="48">
        <v>254.3576668500001</v>
      </c>
      <c r="N13" s="48">
        <v>255.79852575999988</v>
      </c>
      <c r="O13" s="48">
        <v>240.78116319999995</v>
      </c>
      <c r="P13" s="48">
        <v>161.36145060999991</v>
      </c>
      <c r="Q13" s="48">
        <v>218.42751553000002</v>
      </c>
      <c r="R13" s="48">
        <v>196.83148493000002</v>
      </c>
      <c r="S13" s="48">
        <v>195.11032873000002</v>
      </c>
      <c r="T13" s="48">
        <v>188.66070020999999</v>
      </c>
      <c r="U13" s="48">
        <v>220.34178198999993</v>
      </c>
      <c r="V13" s="48">
        <v>234.65098051000007</v>
      </c>
      <c r="W13" s="48">
        <v>268.81721924999999</v>
      </c>
      <c r="X13" s="48">
        <v>264.35212135</v>
      </c>
      <c r="Y13" s="48">
        <v>286.08255400000013</v>
      </c>
      <c r="Z13" s="48">
        <v>295.92362083</v>
      </c>
      <c r="AA13" s="1"/>
      <c r="AB13" s="261"/>
      <c r="AD13" s="48">
        <v>1031.36386743</v>
      </c>
      <c r="AE13" s="48">
        <v>1175.55740797</v>
      </c>
      <c r="AF13" s="48">
        <v>1100.4005568800003</v>
      </c>
      <c r="AG13" s="48">
        <v>876.36865509999984</v>
      </c>
      <c r="AH13" s="48">
        <v>800.94429586000012</v>
      </c>
      <c r="AI13" s="48">
        <v>1053.8975596</v>
      </c>
      <c r="AJ13" s="34"/>
    </row>
    <row r="14" spans="1:36" x14ac:dyDescent="0.3">
      <c r="A14" s="49"/>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D14" s="49"/>
      <c r="AE14" s="49"/>
      <c r="AF14" s="49"/>
      <c r="AG14" s="49"/>
      <c r="AH14" s="49"/>
      <c r="AI14" s="49"/>
      <c r="AJ14" s="34"/>
    </row>
    <row r="15" spans="1:36" x14ac:dyDescent="0.3">
      <c r="A15" s="3" t="s">
        <v>119</v>
      </c>
      <c r="B15" s="3">
        <v>-24.87273642000001</v>
      </c>
      <c r="C15" s="3">
        <v>-29.61450206</v>
      </c>
      <c r="D15" s="3">
        <v>-24.752564329999995</v>
      </c>
      <c r="E15" s="3">
        <v>-29.87553063</v>
      </c>
      <c r="F15" s="3">
        <v>-31.661911410000005</v>
      </c>
      <c r="G15" s="3">
        <v>-35.31939706</v>
      </c>
      <c r="H15" s="3">
        <v>-33.533647429999995</v>
      </c>
      <c r="I15" s="3">
        <v>-34.872832639999984</v>
      </c>
      <c r="J15" s="3">
        <v>-36.166937800000007</v>
      </c>
      <c r="K15" s="3">
        <v>-35.661122920000004</v>
      </c>
      <c r="L15" s="3">
        <v>-34.287603900000015</v>
      </c>
      <c r="M15" s="3">
        <v>-37.718518669999995</v>
      </c>
      <c r="N15" s="3">
        <v>-37.912400999999988</v>
      </c>
      <c r="O15" s="3">
        <v>-41.485752919999996</v>
      </c>
      <c r="P15" s="3">
        <v>-43.593439890000013</v>
      </c>
      <c r="Q15" s="3">
        <v>-38.968109649999995</v>
      </c>
      <c r="R15" s="3">
        <v>-39.298004070000005</v>
      </c>
      <c r="S15" s="3">
        <v>-35.008288549999996</v>
      </c>
      <c r="T15" s="3">
        <v>-27.703986650000001</v>
      </c>
      <c r="U15" s="3">
        <v>-31.394161940000007</v>
      </c>
      <c r="V15" s="3">
        <v>-24.43573073</v>
      </c>
      <c r="W15" s="3">
        <v>-23.506741600000002</v>
      </c>
      <c r="X15" s="3">
        <v>-27.447829759999998</v>
      </c>
      <c r="Y15" s="3">
        <v>-26.889743679999999</v>
      </c>
      <c r="Z15" s="3">
        <v>-27.371406050000001</v>
      </c>
      <c r="AA15" s="3"/>
      <c r="AB15" s="3"/>
      <c r="AD15" s="3">
        <v>-109.11533343999999</v>
      </c>
      <c r="AE15" s="3">
        <v>-135.38778853999997</v>
      </c>
      <c r="AF15" s="3">
        <v>-143.83418329000003</v>
      </c>
      <c r="AG15" s="3">
        <v>-161.95970345999999</v>
      </c>
      <c r="AH15" s="3">
        <v>-133.40444121000002</v>
      </c>
      <c r="AI15" s="3">
        <v>-102.28004576999999</v>
      </c>
      <c r="AJ15" s="34"/>
    </row>
    <row r="16" spans="1:36" x14ac:dyDescent="0.3">
      <c r="A16" s="3" t="s">
        <v>118</v>
      </c>
      <c r="B16" s="3">
        <v>-40.127561820000004</v>
      </c>
      <c r="C16" s="3">
        <v>-38.852388699999999</v>
      </c>
      <c r="D16" s="3">
        <v>-47.078094339999993</v>
      </c>
      <c r="E16" s="3">
        <v>-44.322882849999999</v>
      </c>
      <c r="F16" s="3">
        <v>-49.504853789999999</v>
      </c>
      <c r="G16" s="3">
        <v>-44.813582449999998</v>
      </c>
      <c r="H16" s="3">
        <v>-45.806918629999998</v>
      </c>
      <c r="I16" s="3">
        <v>-32.25116165</v>
      </c>
      <c r="J16" s="3">
        <v>-29.414851419999998</v>
      </c>
      <c r="K16" s="3">
        <v>-34.7123043</v>
      </c>
      <c r="L16" s="3">
        <v>-30.210741759999994</v>
      </c>
      <c r="M16" s="3">
        <v>-34.549088600000005</v>
      </c>
      <c r="N16" s="3">
        <v>-33.524015849999998</v>
      </c>
      <c r="O16" s="3">
        <v>-38.537114989999992</v>
      </c>
      <c r="P16" s="3">
        <v>-33.426124610000002</v>
      </c>
      <c r="Q16" s="3">
        <v>-35.756806710000006</v>
      </c>
      <c r="R16" s="3">
        <v>-36.005757250000002</v>
      </c>
      <c r="S16" s="3">
        <v>-37.885413139999997</v>
      </c>
      <c r="T16" s="3">
        <v>-36.826829830000001</v>
      </c>
      <c r="U16" s="3">
        <v>-48.256921760000012</v>
      </c>
      <c r="V16" s="3">
        <v>-33.914642550000003</v>
      </c>
      <c r="W16" s="3">
        <v>-34.671973559999998</v>
      </c>
      <c r="X16" s="3">
        <v>-32.636384640000003</v>
      </c>
      <c r="Y16" s="3">
        <v>-34.071630159999998</v>
      </c>
      <c r="Z16" s="3">
        <v>-35.57398225</v>
      </c>
      <c r="AA16" s="3"/>
      <c r="AB16" s="3"/>
      <c r="AD16" s="3">
        <v>-170.38092770999998</v>
      </c>
      <c r="AE16" s="3">
        <v>-172.37651652</v>
      </c>
      <c r="AF16" s="3">
        <v>-128.88698607999999</v>
      </c>
      <c r="AG16" s="3">
        <v>-141.24406216</v>
      </c>
      <c r="AH16" s="3">
        <v>-158.97492198</v>
      </c>
      <c r="AI16" s="3">
        <v>-135.29463091</v>
      </c>
      <c r="AJ16" s="34"/>
    </row>
    <row r="17" spans="1:36" x14ac:dyDescent="0.3">
      <c r="A17" s="3" t="s">
        <v>117</v>
      </c>
      <c r="B17" s="3">
        <v>-6.5604444800000001</v>
      </c>
      <c r="C17" s="3">
        <v>-6.9630903800000015</v>
      </c>
      <c r="D17" s="3">
        <v>-6.6306318599999994</v>
      </c>
      <c r="E17" s="3">
        <v>-10.870160580000002</v>
      </c>
      <c r="F17" s="3">
        <v>-15.22048141</v>
      </c>
      <c r="G17" s="3">
        <v>-35.24812876</v>
      </c>
      <c r="H17" s="3">
        <v>-12.214944920000001</v>
      </c>
      <c r="I17" s="3">
        <v>-16.351182430000001</v>
      </c>
      <c r="J17" s="3">
        <v>-14.291026799999999</v>
      </c>
      <c r="K17" s="3">
        <v>-11.894908159999998</v>
      </c>
      <c r="L17" s="3">
        <v>-8.1313059500000016</v>
      </c>
      <c r="M17" s="3">
        <v>-8.4834825000000009</v>
      </c>
      <c r="N17" s="3">
        <v>-8.2842334299999987</v>
      </c>
      <c r="O17" s="3">
        <v>-9.2543264700000005</v>
      </c>
      <c r="P17" s="3">
        <v>-8.2617089500000009</v>
      </c>
      <c r="Q17" s="3">
        <v>-9.0469544600000003</v>
      </c>
      <c r="R17" s="3">
        <v>-11.335688079999999</v>
      </c>
      <c r="S17" s="3">
        <v>-11.892718759999999</v>
      </c>
      <c r="T17" s="3">
        <v>-9.100182509999998</v>
      </c>
      <c r="U17" s="3">
        <v>-10.748833060000001</v>
      </c>
      <c r="V17" s="3">
        <v>-15.522256370000001</v>
      </c>
      <c r="W17" s="3">
        <v>-15.705283229999999</v>
      </c>
      <c r="X17" s="3">
        <v>-7.2273708499999989</v>
      </c>
      <c r="Y17" s="3">
        <v>-9.1441541900000018</v>
      </c>
      <c r="Z17" s="3">
        <v>-7.3961305299999998</v>
      </c>
      <c r="AA17" s="3"/>
      <c r="AB17" s="3"/>
      <c r="AD17" s="3">
        <v>-31.024327300000003</v>
      </c>
      <c r="AE17" s="3">
        <v>-79.034737520000007</v>
      </c>
      <c r="AF17" s="3">
        <v>-42.800723409999996</v>
      </c>
      <c r="AG17" s="3">
        <v>-34.847223310000004</v>
      </c>
      <c r="AH17" s="3">
        <v>-43.077422409999997</v>
      </c>
      <c r="AI17" s="3">
        <v>-47.599064639999995</v>
      </c>
      <c r="AJ17" s="34"/>
    </row>
    <row r="18" spans="1:36" x14ac:dyDescent="0.3">
      <c r="A18" s="3" t="s">
        <v>116</v>
      </c>
      <c r="B18" s="3">
        <v>-5.6062430000000001</v>
      </c>
      <c r="C18" s="3">
        <v>-6.7936140000000016</v>
      </c>
      <c r="D18" s="3">
        <v>-7.8446685000000018</v>
      </c>
      <c r="E18" s="3">
        <v>-8.4793731000000001</v>
      </c>
      <c r="F18" s="3">
        <v>-11.816524279999999</v>
      </c>
      <c r="G18" s="3">
        <v>-12.787190280000003</v>
      </c>
      <c r="H18" s="3">
        <v>-14.298263279999999</v>
      </c>
      <c r="I18" s="3">
        <v>-16.000922280000001</v>
      </c>
      <c r="J18" s="3">
        <v>-17.123487119999997</v>
      </c>
      <c r="K18" s="3">
        <v>-18.090435809999999</v>
      </c>
      <c r="L18" s="3">
        <v>-18.266939090000001</v>
      </c>
      <c r="M18" s="3">
        <v>-18.572373559999999</v>
      </c>
      <c r="N18" s="3">
        <v>-18.591761600000002</v>
      </c>
      <c r="O18" s="3">
        <v>-19.154934390000001</v>
      </c>
      <c r="P18" s="3">
        <v>-20.175343669999997</v>
      </c>
      <c r="Q18" s="3">
        <v>-19.38536264</v>
      </c>
      <c r="R18" s="3">
        <v>-19.738705889999999</v>
      </c>
      <c r="S18" s="3">
        <v>-19.223350569999997</v>
      </c>
      <c r="T18" s="3">
        <v>-20.756147960000003</v>
      </c>
      <c r="U18" s="3">
        <v>-112.12756677</v>
      </c>
      <c r="V18" s="3">
        <v>-7.4546779099999991</v>
      </c>
      <c r="W18" s="3">
        <v>-8.7893643699999995</v>
      </c>
      <c r="X18" s="3">
        <v>-9.4173279099999991</v>
      </c>
      <c r="Y18" s="3">
        <v>-10.04328956</v>
      </c>
      <c r="Z18" s="3">
        <v>-9.7985525500000001</v>
      </c>
      <c r="AA18" s="3"/>
      <c r="AB18" s="3"/>
      <c r="AD18" s="3">
        <v>-28.723898600000005</v>
      </c>
      <c r="AE18" s="3">
        <v>-54.902900119999998</v>
      </c>
      <c r="AF18" s="3">
        <v>-72.053235580000006</v>
      </c>
      <c r="AG18" s="3">
        <v>-77.307402300000021</v>
      </c>
      <c r="AH18" s="3">
        <v>-171.84577118999999</v>
      </c>
      <c r="AI18" s="3">
        <v>-35.704659749999998</v>
      </c>
      <c r="AJ18" s="34"/>
    </row>
    <row r="19" spans="1:36" x14ac:dyDescent="0.3">
      <c r="A19" s="48" t="s">
        <v>115</v>
      </c>
      <c r="B19" s="48">
        <v>-77.166985720000014</v>
      </c>
      <c r="C19" s="48">
        <v>-82.223595139999986</v>
      </c>
      <c r="D19" s="48">
        <v>-86.305959029999983</v>
      </c>
      <c r="E19" s="48">
        <v>-93.547947159999993</v>
      </c>
      <c r="F19" s="48">
        <v>-108.20377089000002</v>
      </c>
      <c r="G19" s="48">
        <v>-128.16829855</v>
      </c>
      <c r="H19" s="48">
        <v>-105.85377425999999</v>
      </c>
      <c r="I19" s="48">
        <v>-99.476098999999991</v>
      </c>
      <c r="J19" s="48">
        <v>-96.996303140000009</v>
      </c>
      <c r="K19" s="48">
        <v>-100.35877119</v>
      </c>
      <c r="L19" s="48">
        <v>-90.896590700000004</v>
      </c>
      <c r="M19" s="48">
        <v>-99.32346333000001</v>
      </c>
      <c r="N19" s="48">
        <v>-98.312411879999985</v>
      </c>
      <c r="O19" s="48">
        <v>-108.43212876999999</v>
      </c>
      <c r="P19" s="48">
        <v>-105.45661712000002</v>
      </c>
      <c r="Q19" s="48">
        <v>-103.15723346000001</v>
      </c>
      <c r="R19" s="48">
        <v>-106.37815529</v>
      </c>
      <c r="S19" s="48">
        <v>-104.00977101999999</v>
      </c>
      <c r="T19" s="48">
        <v>-94.387146950000016</v>
      </c>
      <c r="U19" s="48">
        <v>-202.52748353000004</v>
      </c>
      <c r="V19" s="48">
        <v>-81.327307559999994</v>
      </c>
      <c r="W19" s="48">
        <v>-82.673362760000003</v>
      </c>
      <c r="X19" s="48">
        <v>-76.728913159999991</v>
      </c>
      <c r="Y19" s="48">
        <v>-80.148817590000007</v>
      </c>
      <c r="Z19" s="48">
        <v>-80.140071379999995</v>
      </c>
      <c r="AA19" s="1"/>
      <c r="AB19" s="1"/>
      <c r="AC19" s="34"/>
      <c r="AD19" s="48">
        <v>-339.24448704999992</v>
      </c>
      <c r="AE19" s="48">
        <v>-441.70194270000002</v>
      </c>
      <c r="AF19" s="48">
        <v>-387.57512836000001</v>
      </c>
      <c r="AG19" s="48">
        <v>-415.35839123</v>
      </c>
      <c r="AH19" s="48">
        <v>-507.30255679000004</v>
      </c>
      <c r="AI19" s="48">
        <v>-320.87840106999994</v>
      </c>
      <c r="AJ19" s="34"/>
    </row>
    <row r="20" spans="1:36" x14ac:dyDescent="0.3">
      <c r="A20" s="1"/>
      <c r="B20" s="1"/>
      <c r="C20" s="1"/>
      <c r="D20" s="1"/>
      <c r="E20" s="1"/>
      <c r="F20" s="1"/>
      <c r="G20" s="1"/>
      <c r="H20" s="1"/>
      <c r="I20" s="1"/>
      <c r="J20" s="1"/>
      <c r="K20" s="1"/>
      <c r="L20" s="1"/>
      <c r="M20" s="1"/>
      <c r="N20" s="1"/>
      <c r="O20" s="1"/>
      <c r="P20" s="1"/>
      <c r="Q20" s="1"/>
      <c r="R20" s="1"/>
      <c r="S20" s="1"/>
      <c r="T20" s="1"/>
      <c r="U20" s="1"/>
      <c r="V20" s="1"/>
      <c r="W20" s="1"/>
      <c r="X20" s="1"/>
      <c r="Y20" s="1">
        <v>0</v>
      </c>
      <c r="Z20" s="1"/>
      <c r="AA20" s="1"/>
      <c r="AB20" s="1"/>
      <c r="AC20" s="34"/>
      <c r="AD20" s="1"/>
      <c r="AE20" s="1"/>
      <c r="AF20" s="1"/>
      <c r="AG20" s="1"/>
      <c r="AH20" s="1"/>
      <c r="AI20" s="1"/>
    </row>
    <row r="21" spans="1:36" x14ac:dyDescent="0.3">
      <c r="A21" s="3" t="s">
        <v>28</v>
      </c>
      <c r="B21" s="3">
        <v>-46.615685499999991</v>
      </c>
      <c r="C21" s="3">
        <v>-46.406756420000001</v>
      </c>
      <c r="D21" s="3">
        <v>-83.011138089999974</v>
      </c>
      <c r="E21" s="3">
        <v>-72.99025168</v>
      </c>
      <c r="F21" s="3">
        <v>-72.33973622000002</v>
      </c>
      <c r="G21" s="3">
        <v>-78.462860580000012</v>
      </c>
      <c r="H21" s="3">
        <v>-81.786848280000001</v>
      </c>
      <c r="I21" s="3">
        <v>-221.69314598012929</v>
      </c>
      <c r="J21" s="3">
        <v>-132.21236445</v>
      </c>
      <c r="K21" s="3">
        <v>-82.879462130000007</v>
      </c>
      <c r="L21" s="3">
        <v>-80.345601899999991</v>
      </c>
      <c r="M21" s="3">
        <v>-68.893316289999973</v>
      </c>
      <c r="N21" s="3">
        <v>-73.808910009999991</v>
      </c>
      <c r="O21" s="3">
        <v>-65.142950159999984</v>
      </c>
      <c r="P21" s="3">
        <v>-529.89001286000007</v>
      </c>
      <c r="Q21" s="3">
        <v>-70.27571890999981</v>
      </c>
      <c r="R21" s="3">
        <v>-43.32358828000001</v>
      </c>
      <c r="S21" s="3">
        <v>-42.704293530000037</v>
      </c>
      <c r="T21" s="3">
        <v>-70.248031170000061</v>
      </c>
      <c r="U21" s="3">
        <v>-135.81252889999988</v>
      </c>
      <c r="V21" s="3">
        <v>-100.19620064999998</v>
      </c>
      <c r="W21" s="3">
        <v>-131.17378606</v>
      </c>
      <c r="X21" s="3">
        <v>-139.97527235999999</v>
      </c>
      <c r="Y21" s="3">
        <v>-155.32345519000003</v>
      </c>
      <c r="Z21" s="3">
        <v>-157.54576532999999</v>
      </c>
      <c r="AA21" s="3"/>
      <c r="AB21" s="3"/>
      <c r="AD21" s="3">
        <v>-249.02383168999995</v>
      </c>
      <c r="AE21" s="3">
        <v>-454.28259106012933</v>
      </c>
      <c r="AF21" s="3">
        <v>-364.33074476999997</v>
      </c>
      <c r="AG21" s="3">
        <v>-739.11759193999978</v>
      </c>
      <c r="AH21" s="3">
        <v>-292.08844188000006</v>
      </c>
      <c r="AI21" s="3">
        <v>-526.66871426</v>
      </c>
      <c r="AJ21" s="34"/>
    </row>
    <row r="22" spans="1:36" x14ac:dyDescent="0.3">
      <c r="A22" s="48" t="s">
        <v>114</v>
      </c>
      <c r="B22" s="48">
        <v>96.364370979999975</v>
      </c>
      <c r="C22" s="48">
        <v>116.21797581999991</v>
      </c>
      <c r="D22" s="48">
        <v>100.86126758000009</v>
      </c>
      <c r="E22" s="48">
        <v>129.65193431000003</v>
      </c>
      <c r="F22" s="48">
        <v>102.28077435000012</v>
      </c>
      <c r="G22" s="48">
        <v>88.590479879999975</v>
      </c>
      <c r="H22" s="48">
        <v>107.05738520999995</v>
      </c>
      <c r="I22" s="48">
        <v>-18.355765230129268</v>
      </c>
      <c r="J22" s="48">
        <v>61.354602560000117</v>
      </c>
      <c r="K22" s="48">
        <v>102.92368361999995</v>
      </c>
      <c r="L22" s="48">
        <v>98.075510339999937</v>
      </c>
      <c r="M22" s="48">
        <v>86.140887230000118</v>
      </c>
      <c r="N22" s="48">
        <v>83.6772038699999</v>
      </c>
      <c r="O22" s="48">
        <v>67.206084269999991</v>
      </c>
      <c r="P22" s="48">
        <v>-473.98517937000014</v>
      </c>
      <c r="Q22" s="48">
        <v>44.994563160000212</v>
      </c>
      <c r="R22" s="48">
        <v>47.129741360000011</v>
      </c>
      <c r="S22" s="48">
        <v>48.396264179999982</v>
      </c>
      <c r="T22" s="48">
        <v>24.02552208999991</v>
      </c>
      <c r="U22" s="48">
        <v>-117.99823043999999</v>
      </c>
      <c r="V22" s="48">
        <v>53.127472300000107</v>
      </c>
      <c r="W22" s="48">
        <v>54.97007043</v>
      </c>
      <c r="X22" s="48">
        <v>47.64793583000003</v>
      </c>
      <c r="Y22" s="48">
        <v>50.61028122000009</v>
      </c>
      <c r="Z22" s="48">
        <v>58.237784120000001</v>
      </c>
      <c r="AA22" s="1"/>
      <c r="AB22" s="1"/>
      <c r="AC22" s="34"/>
      <c r="AD22" s="48">
        <v>443.09554869000004</v>
      </c>
      <c r="AE22" s="48">
        <v>279.57287420987069</v>
      </c>
      <c r="AF22" s="48">
        <v>348.49468375000004</v>
      </c>
      <c r="AG22" s="48">
        <v>-278.10732806999999</v>
      </c>
      <c r="AH22" s="48">
        <v>1.5532971899999539</v>
      </c>
      <c r="AI22" s="48">
        <v>206.35044427000008</v>
      </c>
      <c r="AJ22" s="34"/>
    </row>
    <row r="23" spans="1:36" x14ac:dyDescent="0.3">
      <c r="A23" s="3" t="s">
        <v>113</v>
      </c>
      <c r="B23" s="3">
        <v>-24.846544340000001</v>
      </c>
      <c r="C23" s="3">
        <v>-28.58403796</v>
      </c>
      <c r="D23" s="3">
        <v>-25.800458899999999</v>
      </c>
      <c r="E23" s="3">
        <v>-32.787307640000002</v>
      </c>
      <c r="F23" s="3">
        <v>-25.874914839999999</v>
      </c>
      <c r="G23" s="3">
        <v>-27.205995729999998</v>
      </c>
      <c r="H23" s="3">
        <v>-26.581303069999997</v>
      </c>
      <c r="I23" s="3">
        <v>2.9628504325323304</v>
      </c>
      <c r="J23" s="3">
        <v>-15.409790639999997</v>
      </c>
      <c r="K23" s="3">
        <v>-25.906894780000002</v>
      </c>
      <c r="L23" s="3">
        <v>-24.658349350000002</v>
      </c>
      <c r="M23" s="3">
        <v>-19.724101539999999</v>
      </c>
      <c r="N23" s="3">
        <v>-20.958149720000002</v>
      </c>
      <c r="O23" s="3">
        <v>-17.19850632</v>
      </c>
      <c r="P23" s="3">
        <v>118.31247134</v>
      </c>
      <c r="Q23" s="3">
        <v>-10.73064941</v>
      </c>
      <c r="R23" s="3">
        <v>-11.79445284</v>
      </c>
      <c r="S23" s="3">
        <v>-12.099066049999999</v>
      </c>
      <c r="T23" s="3">
        <v>-6.0063805300000004</v>
      </c>
      <c r="U23" s="3">
        <v>29.290189850000001</v>
      </c>
      <c r="V23" s="3">
        <v>-13.26841583</v>
      </c>
      <c r="W23" s="3">
        <v>-13.74454323</v>
      </c>
      <c r="X23" s="3">
        <v>-11.92216996</v>
      </c>
      <c r="Y23" s="3">
        <v>-15.55708321</v>
      </c>
      <c r="Z23" s="3">
        <v>-14.55944603</v>
      </c>
      <c r="AA23" s="3"/>
      <c r="AB23" s="3"/>
      <c r="AD23" s="3">
        <v>-112.01834884</v>
      </c>
      <c r="AE23" s="3">
        <v>-76.699363207467655</v>
      </c>
      <c r="AF23" s="3">
        <v>-85.69913631</v>
      </c>
      <c r="AG23" s="3">
        <v>69.425165890000002</v>
      </c>
      <c r="AH23" s="3">
        <v>-0.60970956999999903</v>
      </c>
      <c r="AI23" s="3">
        <v>-54.49221223</v>
      </c>
      <c r="AJ23" s="34"/>
    </row>
    <row r="24" spans="1:36" x14ac:dyDescent="0.3">
      <c r="A24" s="48" t="s">
        <v>6</v>
      </c>
      <c r="B24" s="48">
        <v>71.517826639999981</v>
      </c>
      <c r="C24" s="48">
        <v>87.633937859999904</v>
      </c>
      <c r="D24" s="48">
        <v>75.060808680000093</v>
      </c>
      <c r="E24" s="48">
        <v>96.864626670000021</v>
      </c>
      <c r="F24" s="48">
        <v>76.405859510000113</v>
      </c>
      <c r="G24" s="48">
        <v>61.384484149999977</v>
      </c>
      <c r="H24" s="48">
        <v>80.47608213999996</v>
      </c>
      <c r="I24" s="48">
        <v>-15.392914797596939</v>
      </c>
      <c r="J24" s="48">
        <v>45.944811920000113</v>
      </c>
      <c r="K24" s="48">
        <v>77.016788839999947</v>
      </c>
      <c r="L24" s="48">
        <v>73.417160989999928</v>
      </c>
      <c r="M24" s="48">
        <v>66.416785690000125</v>
      </c>
      <c r="N24" s="48">
        <v>62.719054149999899</v>
      </c>
      <c r="O24" s="48">
        <v>50.007577949999991</v>
      </c>
      <c r="P24" s="48">
        <v>-355.67270803000014</v>
      </c>
      <c r="Q24" s="48">
        <v>34.263913750000214</v>
      </c>
      <c r="R24" s="48">
        <v>35.335288520000013</v>
      </c>
      <c r="S24" s="48">
        <v>36.297198129999984</v>
      </c>
      <c r="T24" s="48">
        <v>18.019141559999909</v>
      </c>
      <c r="U24" s="48">
        <v>-88.708040589999996</v>
      </c>
      <c r="V24" s="48">
        <v>39.859056470000112</v>
      </c>
      <c r="W24" s="48">
        <v>41.225527200000002</v>
      </c>
      <c r="X24" s="48">
        <v>35.725765870000032</v>
      </c>
      <c r="Y24" s="48">
        <v>35.053198010000095</v>
      </c>
      <c r="Z24" s="48">
        <v>43.678338089999997</v>
      </c>
      <c r="AA24" s="1"/>
      <c r="AB24" s="1"/>
      <c r="AD24" s="48">
        <v>331.07719985000006</v>
      </c>
      <c r="AE24" s="48">
        <v>202.87351100240309</v>
      </c>
      <c r="AF24" s="48">
        <v>262.79554744000006</v>
      </c>
      <c r="AG24" s="48">
        <v>-208.68216217999995</v>
      </c>
      <c r="AH24" s="48">
        <v>0.94358761999995477</v>
      </c>
      <c r="AI24" s="48">
        <v>151.8582320400001</v>
      </c>
      <c r="AJ24" s="34"/>
    </row>
    <row r="25" spans="1:36" x14ac:dyDescent="0.3">
      <c r="A25" s="46"/>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D25" s="46"/>
      <c r="AE25" s="46"/>
      <c r="AF25" s="46"/>
      <c r="AG25" s="46"/>
      <c r="AH25" s="46"/>
      <c r="AI25" s="46"/>
    </row>
    <row r="26" spans="1:36" x14ac:dyDescent="0.3">
      <c r="A26" s="44"/>
      <c r="B26" s="45"/>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D26" s="44"/>
      <c r="AE26" s="44"/>
      <c r="AF26" s="44"/>
      <c r="AG26" s="44"/>
      <c r="AH26" s="44"/>
      <c r="AI26" s="44"/>
    </row>
    <row r="27" spans="1:36" x14ac:dyDescent="0.3">
      <c r="A27" s="44"/>
      <c r="B27" s="43" t="s">
        <v>112</v>
      </c>
      <c r="C27" s="43" t="s">
        <v>112</v>
      </c>
      <c r="D27" s="43" t="s">
        <v>112</v>
      </c>
      <c r="E27" s="43" t="s">
        <v>112</v>
      </c>
      <c r="F27" s="43" t="s">
        <v>112</v>
      </c>
      <c r="G27" s="43" t="s">
        <v>112</v>
      </c>
      <c r="H27" s="43" t="s">
        <v>112</v>
      </c>
      <c r="I27" s="43" t="s">
        <v>112</v>
      </c>
      <c r="J27" s="43" t="s">
        <v>112</v>
      </c>
      <c r="K27" s="43" t="s">
        <v>112</v>
      </c>
      <c r="L27" s="43" t="s">
        <v>112</v>
      </c>
      <c r="M27" s="43" t="s">
        <v>112</v>
      </c>
      <c r="N27" s="43" t="s">
        <v>112</v>
      </c>
      <c r="O27" s="43" t="s">
        <v>112</v>
      </c>
      <c r="P27" s="43" t="s">
        <v>112</v>
      </c>
      <c r="Q27" s="43" t="s">
        <v>112</v>
      </c>
      <c r="R27" s="43" t="s">
        <v>112</v>
      </c>
      <c r="S27" s="43" t="s">
        <v>112</v>
      </c>
      <c r="T27" s="43" t="s">
        <v>112</v>
      </c>
      <c r="U27" s="43" t="s">
        <v>112</v>
      </c>
      <c r="V27" s="43" t="s">
        <v>112</v>
      </c>
      <c r="W27" s="43" t="s">
        <v>112</v>
      </c>
      <c r="X27" s="43" t="s">
        <v>112</v>
      </c>
      <c r="Y27" s="43" t="s">
        <v>112</v>
      </c>
      <c r="Z27" s="43" t="s">
        <v>112</v>
      </c>
      <c r="AA27" s="43"/>
      <c r="AB27" s="43"/>
      <c r="AD27" s="43" t="s">
        <v>111</v>
      </c>
      <c r="AE27" s="43" t="s">
        <v>111</v>
      </c>
      <c r="AF27" s="43" t="s">
        <v>111</v>
      </c>
      <c r="AG27" s="43" t="s">
        <v>111</v>
      </c>
      <c r="AH27" s="43" t="s">
        <v>111</v>
      </c>
      <c r="AI27" s="43" t="s">
        <v>111</v>
      </c>
    </row>
    <row r="28" spans="1:36" x14ac:dyDescent="0.3">
      <c r="B28" s="43">
        <v>2018</v>
      </c>
      <c r="C28" s="43">
        <v>2018</v>
      </c>
      <c r="D28" s="43">
        <v>2018</v>
      </c>
      <c r="E28" s="43">
        <v>2018</v>
      </c>
      <c r="F28" s="43">
        <v>2019</v>
      </c>
      <c r="G28" s="43">
        <v>2019</v>
      </c>
      <c r="H28" s="43">
        <v>2019</v>
      </c>
      <c r="I28" s="43">
        <v>2019</v>
      </c>
      <c r="J28" s="43">
        <v>2020</v>
      </c>
      <c r="K28" s="43">
        <v>2020</v>
      </c>
      <c r="L28" s="43">
        <v>2020</v>
      </c>
      <c r="M28" s="43">
        <v>2020</v>
      </c>
      <c r="N28" s="43">
        <f t="shared" ref="N28:Q29" si="0">N2</f>
        <v>2021</v>
      </c>
      <c r="O28" s="43">
        <f t="shared" si="0"/>
        <v>2021</v>
      </c>
      <c r="P28" s="43">
        <f t="shared" si="0"/>
        <v>2021</v>
      </c>
      <c r="Q28" s="43">
        <f t="shared" si="0"/>
        <v>2021</v>
      </c>
      <c r="R28" s="43">
        <v>2022</v>
      </c>
      <c r="S28" s="43">
        <v>2022</v>
      </c>
      <c r="T28" s="43">
        <v>2022</v>
      </c>
      <c r="U28" s="43">
        <v>2022</v>
      </c>
      <c r="V28" s="43">
        <v>2023</v>
      </c>
      <c r="W28" s="43">
        <v>2023</v>
      </c>
      <c r="X28" s="43">
        <v>2023</v>
      </c>
      <c r="Y28" s="43">
        <v>2023</v>
      </c>
      <c r="Z28" s="43">
        <v>2024</v>
      </c>
      <c r="AA28" s="43"/>
      <c r="AB28" s="43"/>
      <c r="AD28" s="43">
        <v>2018</v>
      </c>
      <c r="AE28" s="43">
        <v>2019</v>
      </c>
      <c r="AF28" s="43">
        <v>2020</v>
      </c>
      <c r="AG28" s="43">
        <f>AG2</f>
        <v>2021</v>
      </c>
      <c r="AH28" s="43">
        <f>AH2</f>
        <v>2022</v>
      </c>
      <c r="AI28" s="43">
        <f>AI2</f>
        <v>2023</v>
      </c>
    </row>
    <row r="29" spans="1:36" ht="15" thickBot="1" x14ac:dyDescent="0.35">
      <c r="A29" s="42" t="s">
        <v>4</v>
      </c>
      <c r="B29" s="41" t="s">
        <v>2</v>
      </c>
      <c r="C29" s="41" t="s">
        <v>1</v>
      </c>
      <c r="D29" s="41" t="s">
        <v>0</v>
      </c>
      <c r="E29" s="41" t="s">
        <v>3</v>
      </c>
      <c r="F29" s="41" t="s">
        <v>2</v>
      </c>
      <c r="G29" s="41" t="s">
        <v>1</v>
      </c>
      <c r="H29" s="41" t="s">
        <v>0</v>
      </c>
      <c r="I29" s="41" t="s">
        <v>3</v>
      </c>
      <c r="J29" s="41" t="s">
        <v>2</v>
      </c>
      <c r="K29" s="41" t="s">
        <v>1</v>
      </c>
      <c r="L29" s="41" t="s">
        <v>0</v>
      </c>
      <c r="M29" s="41" t="s">
        <v>3</v>
      </c>
      <c r="N29" s="41" t="str">
        <f t="shared" si="0"/>
        <v>Q1</v>
      </c>
      <c r="O29" s="41" t="str">
        <f t="shared" si="0"/>
        <v>Q2</v>
      </c>
      <c r="P29" s="41" t="str">
        <f t="shared" si="0"/>
        <v>Q3</v>
      </c>
      <c r="Q29" s="41" t="str">
        <f t="shared" si="0"/>
        <v>Q4</v>
      </c>
      <c r="R29" s="41" t="s">
        <v>2</v>
      </c>
      <c r="S29" s="41" t="s">
        <v>1</v>
      </c>
      <c r="T29" s="41" t="s">
        <v>0</v>
      </c>
      <c r="U29" s="41" t="s">
        <v>3</v>
      </c>
      <c r="V29" s="41" t="s">
        <v>2</v>
      </c>
      <c r="W29" s="41" t="s">
        <v>1</v>
      </c>
      <c r="X29" s="41" t="s">
        <v>0</v>
      </c>
      <c r="Y29" s="41" t="s">
        <v>3</v>
      </c>
      <c r="Z29" s="41" t="s">
        <v>2</v>
      </c>
      <c r="AA29" s="305"/>
      <c r="AB29" s="40"/>
      <c r="AD29" s="39"/>
      <c r="AE29" s="39"/>
      <c r="AF29" s="39"/>
      <c r="AG29" s="39"/>
      <c r="AH29" s="39"/>
      <c r="AI29" s="39"/>
    </row>
    <row r="30" spans="1:36" x14ac:dyDescent="0.3">
      <c r="A30" s="37"/>
      <c r="B30" s="37"/>
      <c r="C30" s="37"/>
      <c r="D30" s="37"/>
      <c r="E30" s="37"/>
      <c r="F30" s="37"/>
      <c r="G30" s="37"/>
      <c r="H30" s="37"/>
      <c r="I30" s="37"/>
      <c r="J30" s="37"/>
      <c r="K30" s="37"/>
      <c r="L30" s="37"/>
      <c r="M30" s="37"/>
      <c r="N30" s="37"/>
      <c r="O30" s="37"/>
      <c r="P30" s="37"/>
      <c r="Q30" s="37"/>
      <c r="R30" s="37"/>
      <c r="S30" s="37"/>
      <c r="T30" s="37"/>
      <c r="U30" s="37"/>
      <c r="V30" s="37"/>
      <c r="W30" s="37"/>
      <c r="X30" s="37"/>
      <c r="Y30" s="37">
        <v>0</v>
      </c>
      <c r="Z30" s="37"/>
      <c r="AA30" s="37"/>
      <c r="AB30" s="37"/>
      <c r="AD30" s="37"/>
      <c r="AE30" s="37"/>
      <c r="AF30" s="37"/>
      <c r="AG30" s="37"/>
      <c r="AH30" s="37"/>
      <c r="AI30" s="37"/>
    </row>
    <row r="31" spans="1:36" x14ac:dyDescent="0.3">
      <c r="A31" s="32" t="s">
        <v>110</v>
      </c>
      <c r="B31" s="3">
        <v>490.17381886000129</v>
      </c>
      <c r="C31" s="3">
        <v>811.82736494999972</v>
      </c>
      <c r="D31" s="3">
        <v>1095.3671963200013</v>
      </c>
      <c r="E31" s="3">
        <v>1232.3523296000005</v>
      </c>
      <c r="F31" s="3">
        <v>1059.8167755000013</v>
      </c>
      <c r="G31" s="3">
        <v>1313.4945816100008</v>
      </c>
      <c r="H31" s="3">
        <v>1145.1806086499976</v>
      </c>
      <c r="I31" s="3">
        <v>614.66767404999541</v>
      </c>
      <c r="J31" s="3">
        <v>666.07197044000361</v>
      </c>
      <c r="K31" s="3">
        <v>1292.0612479799993</v>
      </c>
      <c r="L31" s="3">
        <v>1466.8256898499976</v>
      </c>
      <c r="M31" s="3">
        <v>1204.1884715799983</v>
      </c>
      <c r="N31" s="3">
        <v>1141.721359240003</v>
      </c>
      <c r="O31" s="3">
        <v>999.83538822000082</v>
      </c>
      <c r="P31" s="3">
        <v>885.54580554999882</v>
      </c>
      <c r="Q31" s="3">
        <v>1301.8097159700026</v>
      </c>
      <c r="R31" s="3">
        <v>1516.9616272900055</v>
      </c>
      <c r="S31" s="3">
        <v>724.3902301500035</v>
      </c>
      <c r="T31" s="3">
        <v>1028.4313421899976</v>
      </c>
      <c r="U31" s="3">
        <v>807.81879038000386</v>
      </c>
      <c r="V31" s="3">
        <v>745.88870846000009</v>
      </c>
      <c r="W31" s="3">
        <v>544.72584267999935</v>
      </c>
      <c r="X31" s="3">
        <v>1191.4719794100006</v>
      </c>
      <c r="Y31" s="3">
        <v>1530.0007288999982</v>
      </c>
      <c r="Z31" s="3">
        <v>2037.59417761999</v>
      </c>
      <c r="AA31" s="3"/>
      <c r="AB31" s="3"/>
      <c r="AC31" s="36"/>
      <c r="AD31" s="32">
        <v>1232.3523296000005</v>
      </c>
      <c r="AE31" s="32">
        <v>614.66767404999541</v>
      </c>
      <c r="AF31" s="32">
        <v>1204.1884715799983</v>
      </c>
      <c r="AG31" s="32">
        <v>1301.8097159700026</v>
      </c>
      <c r="AH31" s="32">
        <v>807.81879038000386</v>
      </c>
      <c r="AI31" s="32">
        <v>1530.0007288999982</v>
      </c>
      <c r="AJ31" s="34"/>
    </row>
    <row r="32" spans="1:36" x14ac:dyDescent="0.3">
      <c r="A32" s="32" t="s">
        <v>109</v>
      </c>
      <c r="B32" s="32">
        <v>5914.5798659299999</v>
      </c>
      <c r="C32" s="32">
        <v>6801.0240047900024</v>
      </c>
      <c r="D32" s="32">
        <v>7455.6669076100006</v>
      </c>
      <c r="E32" s="32">
        <v>7844.3214475199984</v>
      </c>
      <c r="F32" s="32">
        <v>7902.9401077099965</v>
      </c>
      <c r="G32" s="32">
        <v>8090.383680760001</v>
      </c>
      <c r="H32" s="32">
        <v>8361.4143197300018</v>
      </c>
      <c r="I32" s="32">
        <v>8495.754171739869</v>
      </c>
      <c r="J32" s="32">
        <v>8821.3591111300084</v>
      </c>
      <c r="K32" s="32">
        <v>8403.1971369999992</v>
      </c>
      <c r="L32" s="32">
        <v>8341.1502561900015</v>
      </c>
      <c r="M32" s="32">
        <v>8361.1639816199986</v>
      </c>
      <c r="N32" s="32">
        <v>8041.7829538400001</v>
      </c>
      <c r="O32" s="32">
        <v>8353.7982749699968</v>
      </c>
      <c r="P32" s="32">
        <v>8029.4805125799985</v>
      </c>
      <c r="Q32" s="32">
        <v>7397.8299785000017</v>
      </c>
      <c r="R32" s="32">
        <v>7185.214600899998</v>
      </c>
      <c r="S32" s="32">
        <v>7022.0204690499995</v>
      </c>
      <c r="T32" s="32">
        <v>7989.5178737300012</v>
      </c>
      <c r="U32" s="32">
        <v>9110.7327624400023</v>
      </c>
      <c r="V32" s="32">
        <v>10241.10407895</v>
      </c>
      <c r="W32" s="32">
        <v>10523.379412430002</v>
      </c>
      <c r="X32" s="3">
        <v>10664.739752359999</v>
      </c>
      <c r="Y32" s="3">
        <v>11075.992529249999</v>
      </c>
      <c r="Z32" s="3">
        <v>11373.0820957</v>
      </c>
      <c r="AA32" s="3"/>
      <c r="AB32" s="32"/>
      <c r="AC32" s="36"/>
      <c r="AD32" s="32">
        <v>7844.3214475199984</v>
      </c>
      <c r="AE32" s="32">
        <v>8495.754171739869</v>
      </c>
      <c r="AF32" s="32">
        <v>8361.1639816199986</v>
      </c>
      <c r="AG32" s="32">
        <v>7397.8299785000017</v>
      </c>
      <c r="AH32" s="32">
        <v>9110.7327624400023</v>
      </c>
      <c r="AI32" s="32">
        <v>11075.992529249999</v>
      </c>
      <c r="AJ32" s="34"/>
    </row>
    <row r="33" spans="1:36" x14ac:dyDescent="0.3">
      <c r="A33" s="38" t="s">
        <v>108</v>
      </c>
      <c r="B33" s="38">
        <v>381.82445045000003</v>
      </c>
      <c r="C33" s="38">
        <v>396.81390045000001</v>
      </c>
      <c r="D33" s="38">
        <v>436.95624972000007</v>
      </c>
      <c r="E33" s="38">
        <v>436.41350972000009</v>
      </c>
      <c r="F33" s="38">
        <v>449.93049399999995</v>
      </c>
      <c r="G33" s="38">
        <v>1150.7906088300001</v>
      </c>
      <c r="H33" s="38">
        <v>1197.3801676</v>
      </c>
      <c r="I33" s="38">
        <v>1329.77906364</v>
      </c>
      <c r="J33" s="38">
        <v>1005.56096237</v>
      </c>
      <c r="K33" s="38">
        <v>1498.20277513</v>
      </c>
      <c r="L33" s="38">
        <v>2585.2016350800004</v>
      </c>
      <c r="M33" s="38">
        <v>1848.0247660499999</v>
      </c>
      <c r="N33" s="38">
        <v>2287.4277318300005</v>
      </c>
      <c r="O33" s="38">
        <v>2093.5198185199997</v>
      </c>
      <c r="P33" s="38">
        <v>1291.2583030000001</v>
      </c>
      <c r="Q33" s="38">
        <v>882.99374776000013</v>
      </c>
      <c r="R33" s="38">
        <v>868.97594623000009</v>
      </c>
      <c r="S33" s="38">
        <v>882.55077147999987</v>
      </c>
      <c r="T33" s="38">
        <v>877.69482716000016</v>
      </c>
      <c r="U33" s="38">
        <v>1453.5332506299999</v>
      </c>
      <c r="V33" s="38">
        <v>1605.0807903800001</v>
      </c>
      <c r="W33" s="38">
        <v>813.43710159</v>
      </c>
      <c r="X33" s="3">
        <v>510.85886321000004</v>
      </c>
      <c r="Y33" s="3">
        <v>926.11374899999987</v>
      </c>
      <c r="Z33" s="3">
        <v>944.17112305000001</v>
      </c>
      <c r="AA33" s="3"/>
      <c r="AB33" s="32"/>
      <c r="AC33" s="36"/>
      <c r="AD33" s="38">
        <v>436.41350972000009</v>
      </c>
      <c r="AE33" s="38">
        <v>1329.77906364</v>
      </c>
      <c r="AF33" s="38">
        <v>1848.0247660499999</v>
      </c>
      <c r="AG33" s="38">
        <v>882.99374776000013</v>
      </c>
      <c r="AH33" s="38">
        <v>1453.5332506299999</v>
      </c>
      <c r="AI33" s="38">
        <v>926.11374899999987</v>
      </c>
      <c r="AJ33" s="34"/>
    </row>
    <row r="34" spans="1:36" x14ac:dyDescent="0.3">
      <c r="A34" s="32" t="s">
        <v>107</v>
      </c>
      <c r="B34" s="32">
        <v>9.8780657900000008</v>
      </c>
      <c r="C34" s="32">
        <v>46.821285940000003</v>
      </c>
      <c r="D34" s="32">
        <v>9.9215471700000002</v>
      </c>
      <c r="E34" s="32">
        <v>10.36274016</v>
      </c>
      <c r="F34" s="32">
        <v>12.175087090000002</v>
      </c>
      <c r="G34" s="32">
        <v>7.0352957000000007</v>
      </c>
      <c r="H34" s="32">
        <v>24.73122596</v>
      </c>
      <c r="I34" s="32">
        <v>18.814559840000001</v>
      </c>
      <c r="J34" s="32">
        <v>16.981521020000002</v>
      </c>
      <c r="K34" s="32">
        <v>13.278744349999998</v>
      </c>
      <c r="L34" s="32">
        <v>12.187321670000001</v>
      </c>
      <c r="M34" s="32">
        <v>5.4761843099999998</v>
      </c>
      <c r="N34" s="32">
        <v>10.066824109999999</v>
      </c>
      <c r="O34" s="32">
        <v>20.261399779999998</v>
      </c>
      <c r="P34" s="32">
        <v>14.932220619999999</v>
      </c>
      <c r="Q34" s="32">
        <v>286.76904125000004</v>
      </c>
      <c r="R34" s="32">
        <v>19.955630449999997</v>
      </c>
      <c r="S34" s="32">
        <v>72.57328742</v>
      </c>
      <c r="T34" s="32">
        <v>49.620559200000002</v>
      </c>
      <c r="U34" s="32">
        <v>29.248876789999997</v>
      </c>
      <c r="V34" s="32">
        <v>34.492405519999998</v>
      </c>
      <c r="W34" s="32">
        <v>27.5263399</v>
      </c>
      <c r="X34" s="3">
        <v>15.938775940000001</v>
      </c>
      <c r="Y34" s="3">
        <v>14.656491760000002</v>
      </c>
      <c r="Z34" s="3">
        <v>41.145931959999999</v>
      </c>
      <c r="AA34" s="3"/>
      <c r="AB34" s="32"/>
      <c r="AC34" s="36"/>
      <c r="AD34" s="32">
        <v>10.36274016</v>
      </c>
      <c r="AE34" s="32">
        <v>18.814559840000001</v>
      </c>
      <c r="AF34" s="32">
        <v>5.4761843099999998</v>
      </c>
      <c r="AG34" s="32">
        <v>286.76904125000004</v>
      </c>
      <c r="AH34" s="32">
        <v>29.248876789999997</v>
      </c>
      <c r="AI34" s="3">
        <v>14.656491760000002</v>
      </c>
      <c r="AJ34" s="34"/>
    </row>
    <row r="35" spans="1:36" x14ac:dyDescent="0.3">
      <c r="A35" s="32" t="s">
        <v>106</v>
      </c>
      <c r="B35" s="32">
        <v>0</v>
      </c>
      <c r="C35" s="32">
        <v>0</v>
      </c>
      <c r="D35" s="32">
        <v>0</v>
      </c>
      <c r="E35" s="32">
        <v>39.530642229999998</v>
      </c>
      <c r="F35" s="32">
        <v>0</v>
      </c>
      <c r="G35" s="32">
        <v>0</v>
      </c>
      <c r="H35" s="32">
        <v>0</v>
      </c>
      <c r="I35" s="32">
        <v>0.77076807999999997</v>
      </c>
      <c r="J35" s="32">
        <v>0</v>
      </c>
      <c r="K35" s="32">
        <v>0</v>
      </c>
      <c r="L35" s="32">
        <v>0</v>
      </c>
      <c r="M35" s="32">
        <v>0</v>
      </c>
      <c r="N35" s="32">
        <v>0</v>
      </c>
      <c r="O35" s="32">
        <v>0</v>
      </c>
      <c r="P35" s="32">
        <v>83.013096779999998</v>
      </c>
      <c r="Q35" s="32">
        <v>73.442803150000003</v>
      </c>
      <c r="R35" s="32">
        <v>61.648350310000005</v>
      </c>
      <c r="S35" s="32">
        <v>49.54928426</v>
      </c>
      <c r="T35" s="32">
        <v>47.07800177</v>
      </c>
      <c r="U35" s="32">
        <v>77.913264980000008</v>
      </c>
      <c r="V35" s="32">
        <v>66.048599150000001</v>
      </c>
      <c r="W35" s="32">
        <v>53.773958920000005</v>
      </c>
      <c r="X35" s="3">
        <v>43.418344509999997</v>
      </c>
      <c r="Y35" s="3">
        <v>29.486180470000001</v>
      </c>
      <c r="Z35" s="3">
        <v>16.520484440000001</v>
      </c>
      <c r="AA35" s="3"/>
      <c r="AB35" s="32"/>
      <c r="AC35" s="32"/>
      <c r="AD35" s="32">
        <v>39.530642229999998</v>
      </c>
      <c r="AE35" s="32">
        <v>0.77076807999999997</v>
      </c>
      <c r="AF35" s="32">
        <v>0</v>
      </c>
      <c r="AG35" s="32">
        <v>73.442803150000003</v>
      </c>
      <c r="AH35" s="32">
        <v>77.913264980000008</v>
      </c>
      <c r="AI35" s="32">
        <v>29.486180470000001</v>
      </c>
      <c r="AJ35" s="34"/>
    </row>
    <row r="36" spans="1:36" x14ac:dyDescent="0.3">
      <c r="A36" s="32" t="s">
        <v>105</v>
      </c>
      <c r="B36" s="32">
        <v>1.3665966699999998</v>
      </c>
      <c r="C36" s="32">
        <v>1.6919961700000001</v>
      </c>
      <c r="D36" s="32">
        <v>1.6406931700000003</v>
      </c>
      <c r="E36" s="32">
        <v>1.6947016700000002</v>
      </c>
      <c r="F36" s="32">
        <v>18.215428669999998</v>
      </c>
      <c r="G36" s="32">
        <v>17.387891670000002</v>
      </c>
      <c r="H36" s="32">
        <v>18.340799669999999</v>
      </c>
      <c r="I36" s="32">
        <v>17.340474</v>
      </c>
      <c r="J36" s="32">
        <v>16.385312300000002</v>
      </c>
      <c r="K36" s="32">
        <v>15.284043280000002</v>
      </c>
      <c r="L36" s="32">
        <v>14.1723316</v>
      </c>
      <c r="M36" s="32">
        <v>13.20511247</v>
      </c>
      <c r="N36" s="32">
        <v>12.098965789999998</v>
      </c>
      <c r="O36" s="32">
        <v>11.012904689999999</v>
      </c>
      <c r="P36" s="32">
        <v>9.9546801799999987</v>
      </c>
      <c r="Q36" s="32">
        <v>9.1326929399999983</v>
      </c>
      <c r="R36" s="32">
        <v>8.8048039199999995</v>
      </c>
      <c r="S36" s="32">
        <v>7.7105425000000007</v>
      </c>
      <c r="T36" s="32">
        <v>6.4912674999999993</v>
      </c>
      <c r="U36" s="32">
        <v>3.5016297300000003</v>
      </c>
      <c r="V36" s="32">
        <v>2.4415392799999998</v>
      </c>
      <c r="W36" s="32">
        <v>1.01091266</v>
      </c>
      <c r="X36" s="3">
        <v>22.05465426</v>
      </c>
      <c r="Y36" s="3">
        <v>22.011446319999997</v>
      </c>
      <c r="Z36" s="3">
        <v>20.500773519999999</v>
      </c>
      <c r="AA36" s="3"/>
      <c r="AB36" s="32"/>
      <c r="AC36" s="36"/>
      <c r="AD36" s="32">
        <v>1.6947016700000002</v>
      </c>
      <c r="AE36" s="32">
        <v>17.340474</v>
      </c>
      <c r="AF36" s="32">
        <v>13.20511247</v>
      </c>
      <c r="AG36" s="32">
        <v>9.1326929399999983</v>
      </c>
      <c r="AH36" s="32">
        <v>3.5016297300000003</v>
      </c>
      <c r="AI36" s="32">
        <v>22.011446319999997</v>
      </c>
      <c r="AJ36" s="34"/>
    </row>
    <row r="37" spans="1:36" x14ac:dyDescent="0.3">
      <c r="A37" s="32" t="s">
        <v>104</v>
      </c>
      <c r="B37" s="32">
        <v>61.390037829999997</v>
      </c>
      <c r="C37" s="32">
        <v>72.011149980000013</v>
      </c>
      <c r="D37" s="32">
        <v>80.685736650000024</v>
      </c>
      <c r="E37" s="32">
        <v>95.974778450000002</v>
      </c>
      <c r="F37" s="32">
        <v>109.14491526</v>
      </c>
      <c r="G37" s="32">
        <v>118.70089222000001</v>
      </c>
      <c r="H37" s="32">
        <v>124.91001236999999</v>
      </c>
      <c r="I37" s="32">
        <v>143.30128325999999</v>
      </c>
      <c r="J37" s="32">
        <v>145.79986675000001</v>
      </c>
      <c r="K37" s="32">
        <v>151.88384152999998</v>
      </c>
      <c r="L37" s="32">
        <v>151.94825282999997</v>
      </c>
      <c r="M37" s="32">
        <v>154.20006535000002</v>
      </c>
      <c r="N37" s="32">
        <v>150.93011714000002</v>
      </c>
      <c r="O37" s="32">
        <v>148.04013726000002</v>
      </c>
      <c r="P37" s="32">
        <v>144.86391109000002</v>
      </c>
      <c r="Q37" s="32">
        <v>153.50989159</v>
      </c>
      <c r="R37" s="32">
        <v>145.30790983000003</v>
      </c>
      <c r="S37" s="32">
        <v>134.73186694999998</v>
      </c>
      <c r="T37" s="32">
        <v>138.58808032000002</v>
      </c>
      <c r="U37" s="32">
        <v>45.279007219999997</v>
      </c>
      <c r="V37" s="32">
        <v>54.49112800999999</v>
      </c>
      <c r="W37" s="32">
        <v>62.167750759999997</v>
      </c>
      <c r="X37" s="32">
        <v>62.272802079999991</v>
      </c>
      <c r="Y37" s="32">
        <v>66.93614199999999</v>
      </c>
      <c r="Z37" s="32">
        <v>68.319638960000006</v>
      </c>
      <c r="AA37" s="3"/>
      <c r="AB37" s="32"/>
      <c r="AC37" s="36"/>
      <c r="AD37" s="32">
        <v>95.974778450000002</v>
      </c>
      <c r="AE37" s="32">
        <v>143.30128325999999</v>
      </c>
      <c r="AF37" s="32">
        <v>154.20006535000002</v>
      </c>
      <c r="AG37" s="32">
        <v>153.50989159</v>
      </c>
      <c r="AH37" s="32">
        <v>45.279007219999997</v>
      </c>
      <c r="AI37" s="32">
        <v>66.93614199999999</v>
      </c>
      <c r="AJ37" s="34"/>
    </row>
    <row r="38" spans="1:36" x14ac:dyDescent="0.3">
      <c r="A38" s="35" t="s">
        <v>103</v>
      </c>
      <c r="B38" s="35">
        <v>6859.2128355300019</v>
      </c>
      <c r="C38" s="35">
        <v>8130.1897022800022</v>
      </c>
      <c r="D38" s="35">
        <v>9080.2383306400006</v>
      </c>
      <c r="E38" s="35">
        <v>9660.6501493499964</v>
      </c>
      <c r="F38" s="35">
        <v>9552.2228082299989</v>
      </c>
      <c r="G38" s="35">
        <v>10697.792950790001</v>
      </c>
      <c r="H38" s="35">
        <v>10871.957133979999</v>
      </c>
      <c r="I38" s="35">
        <v>10620.427994609865</v>
      </c>
      <c r="J38" s="35">
        <v>10672.158744010014</v>
      </c>
      <c r="K38" s="35">
        <v>11373.907789269999</v>
      </c>
      <c r="L38" s="35">
        <v>12571.485487219999</v>
      </c>
      <c r="M38" s="35">
        <v>11586.258581379996</v>
      </c>
      <c r="N38" s="35">
        <v>11644.027951950005</v>
      </c>
      <c r="O38" s="35">
        <v>11626.467923439997</v>
      </c>
      <c r="P38" s="35">
        <v>10459.048529799999</v>
      </c>
      <c r="Q38" s="35">
        <v>10105.487871160005</v>
      </c>
      <c r="R38" s="35">
        <v>9806.8688689300052</v>
      </c>
      <c r="S38" s="35">
        <v>8893.526451810003</v>
      </c>
      <c r="T38" s="35">
        <v>10137.421951870001</v>
      </c>
      <c r="U38" s="35">
        <v>11528.027582170003</v>
      </c>
      <c r="V38" s="35">
        <v>12749.547249750001</v>
      </c>
      <c r="W38" s="35">
        <v>12026.021318939996</v>
      </c>
      <c r="X38" s="35">
        <v>12510.755171770001</v>
      </c>
      <c r="Y38" s="35">
        <v>13665.197267700001</v>
      </c>
      <c r="Z38" s="35">
        <v>14501.334225250001</v>
      </c>
      <c r="AA38" s="306"/>
      <c r="AB38" s="32"/>
      <c r="AC38" s="36"/>
      <c r="AD38" s="35">
        <v>9660.6501493499964</v>
      </c>
      <c r="AE38" s="35">
        <v>10620.427994609865</v>
      </c>
      <c r="AF38" s="35">
        <v>11586.258581379996</v>
      </c>
      <c r="AG38" s="35">
        <v>10105.487871160005</v>
      </c>
      <c r="AH38" s="35">
        <v>11528.027582170003</v>
      </c>
      <c r="AI38" s="35">
        <v>13665.197267700001</v>
      </c>
      <c r="AJ38" s="34"/>
    </row>
    <row r="39" spans="1:36" x14ac:dyDescent="0.3">
      <c r="A39" s="32"/>
      <c r="B39" s="32"/>
      <c r="C39" s="32"/>
      <c r="D39" s="32"/>
      <c r="E39" s="32"/>
      <c r="F39" s="32"/>
      <c r="G39" s="32"/>
      <c r="H39" s="32"/>
      <c r="I39" s="32"/>
      <c r="J39" s="32"/>
      <c r="K39" s="32"/>
      <c r="L39" s="32"/>
      <c r="M39" s="32"/>
      <c r="N39" s="32"/>
      <c r="O39" s="32"/>
      <c r="P39" s="32"/>
      <c r="Q39" s="32"/>
      <c r="R39" s="32"/>
      <c r="S39" s="32"/>
      <c r="T39" s="32"/>
      <c r="U39" s="32"/>
      <c r="V39" s="32"/>
      <c r="W39" s="32"/>
      <c r="X39" s="32"/>
      <c r="Y39" s="32">
        <v>0</v>
      </c>
      <c r="Z39" s="32"/>
      <c r="AA39" s="32"/>
      <c r="AC39" s="36"/>
      <c r="AD39" s="32"/>
      <c r="AE39" s="32"/>
      <c r="AF39" s="32"/>
      <c r="AG39" s="32"/>
      <c r="AH39" s="32"/>
      <c r="AI39" s="32"/>
      <c r="AJ39" s="34"/>
    </row>
    <row r="40" spans="1:36" x14ac:dyDescent="0.3">
      <c r="A40" s="32" t="s">
        <v>35</v>
      </c>
      <c r="B40" s="32">
        <v>4928.4073258499993</v>
      </c>
      <c r="C40" s="32">
        <v>6072.0701717000002</v>
      </c>
      <c r="D40" s="32">
        <v>6908.6506436500003</v>
      </c>
      <c r="E40" s="32">
        <v>7365.63330503</v>
      </c>
      <c r="F40" s="32">
        <v>7281.3813406300014</v>
      </c>
      <c r="G40" s="32">
        <v>8431.8509721299961</v>
      </c>
      <c r="H40" s="32">
        <v>8754.7682137499996</v>
      </c>
      <c r="I40" s="32">
        <v>8519.5234186199996</v>
      </c>
      <c r="J40" s="32">
        <v>8556.8315874400014</v>
      </c>
      <c r="K40" s="32">
        <v>8951.0762932300004</v>
      </c>
      <c r="L40" s="32">
        <v>10063.57830891</v>
      </c>
      <c r="M40" s="32">
        <v>8991.7713202100003</v>
      </c>
      <c r="N40" s="32">
        <v>9005.9002700599995</v>
      </c>
      <c r="O40" s="32">
        <v>9114.9360235900003</v>
      </c>
      <c r="P40" s="32">
        <v>8307.2079009900008</v>
      </c>
      <c r="Q40" s="32">
        <v>7933.9034462100008</v>
      </c>
      <c r="R40" s="32">
        <v>7616.2825225500001</v>
      </c>
      <c r="S40" s="32">
        <v>6691.0339880400006</v>
      </c>
      <c r="T40" s="32">
        <v>7888.0985309899997</v>
      </c>
      <c r="U40" s="32">
        <v>9347.608159129999</v>
      </c>
      <c r="V40" s="32">
        <v>10466.106567159999</v>
      </c>
      <c r="W40" s="32">
        <v>9516.3759053499998</v>
      </c>
      <c r="X40" s="3">
        <v>9954.2304549499986</v>
      </c>
      <c r="Y40" s="3">
        <v>11095.971474709999</v>
      </c>
      <c r="Z40" s="3">
        <v>11856.74995326</v>
      </c>
      <c r="AA40" s="3"/>
      <c r="AB40" s="32"/>
      <c r="AD40" s="32">
        <v>7365.63330503</v>
      </c>
      <c r="AE40" s="32">
        <v>8519.5234186199996</v>
      </c>
      <c r="AF40" s="32">
        <v>8991.7713202100003</v>
      </c>
      <c r="AG40" s="32">
        <v>7933.9034462100008</v>
      </c>
      <c r="AH40" s="32">
        <v>9347.608159129999</v>
      </c>
      <c r="AI40" s="32">
        <v>11095.971474709999</v>
      </c>
      <c r="AJ40" s="34"/>
    </row>
    <row r="41" spans="1:36" x14ac:dyDescent="0.3">
      <c r="A41" s="32" t="s">
        <v>102</v>
      </c>
      <c r="B41" s="32">
        <v>75.384218879999992</v>
      </c>
      <c r="C41" s="32">
        <v>89.031108959999983</v>
      </c>
      <c r="D41" s="32">
        <v>100.05044878999998</v>
      </c>
      <c r="E41" s="32">
        <v>100.00518069</v>
      </c>
      <c r="F41" s="32">
        <v>132.46312960999998</v>
      </c>
      <c r="G41" s="32">
        <v>148.83963286999992</v>
      </c>
      <c r="H41" s="32">
        <v>125.70291223999996</v>
      </c>
      <c r="I41" s="32">
        <v>149.51956248999997</v>
      </c>
      <c r="J41" s="32">
        <v>140.47995359999999</v>
      </c>
      <c r="K41" s="32">
        <v>147.02575651999999</v>
      </c>
      <c r="L41" s="32">
        <v>139.03947046000002</v>
      </c>
      <c r="M41" s="32">
        <v>142.53408311999996</v>
      </c>
      <c r="N41" s="32">
        <v>128.07203699999997</v>
      </c>
      <c r="O41" s="32">
        <v>122.45152376999997</v>
      </c>
      <c r="P41" s="32">
        <v>157.06066632</v>
      </c>
      <c r="Q41" s="32">
        <v>142.43851382000003</v>
      </c>
      <c r="R41" s="32">
        <v>129.25058518</v>
      </c>
      <c r="S41" s="32">
        <v>105.64511578</v>
      </c>
      <c r="T41" s="32">
        <v>137.90644388999999</v>
      </c>
      <c r="U41" s="32">
        <v>162.14400364000002</v>
      </c>
      <c r="V41" s="32">
        <v>133.80844572000001</v>
      </c>
      <c r="W41" s="32">
        <v>127.03643107999999</v>
      </c>
      <c r="X41" s="3">
        <v>143.04137452000001</v>
      </c>
      <c r="Y41" s="3">
        <v>125.29296700999997</v>
      </c>
      <c r="Z41" s="3">
        <v>161.71406691999999</v>
      </c>
      <c r="AA41" s="3"/>
      <c r="AB41" s="32"/>
      <c r="AD41" s="32">
        <v>100.00518069</v>
      </c>
      <c r="AE41" s="32">
        <v>149.51956248999997</v>
      </c>
      <c r="AF41" s="32">
        <v>142.53408311999996</v>
      </c>
      <c r="AG41" s="32">
        <v>142.43851382000003</v>
      </c>
      <c r="AH41" s="32">
        <v>162.14400364000002</v>
      </c>
      <c r="AI41" s="32">
        <v>125.29296700999997</v>
      </c>
      <c r="AJ41" s="34"/>
    </row>
    <row r="42" spans="1:36" x14ac:dyDescent="0.3">
      <c r="A42" s="32" t="s">
        <v>101</v>
      </c>
      <c r="B42" s="32">
        <v>10.006797550000002</v>
      </c>
      <c r="C42" s="32">
        <v>10.006797550000002</v>
      </c>
      <c r="D42" s="32">
        <v>10.006797550000002</v>
      </c>
      <c r="E42" s="32">
        <v>110.77565405</v>
      </c>
      <c r="F42" s="32">
        <v>27.813670800000001</v>
      </c>
      <c r="G42" s="32">
        <v>23.745972800000001</v>
      </c>
      <c r="H42" s="32">
        <v>23.745972800000001</v>
      </c>
      <c r="I42" s="32">
        <v>36.977362597467668</v>
      </c>
      <c r="J42" s="32">
        <v>-2.2637710000002698E-2</v>
      </c>
      <c r="K42" s="32">
        <v>-2.2637710000002698E-2</v>
      </c>
      <c r="L42" s="32">
        <v>-2.2637710000002698E-2</v>
      </c>
      <c r="M42" s="32">
        <v>82.854972290000006</v>
      </c>
      <c r="N42" s="32">
        <v>63.879270290000001</v>
      </c>
      <c r="O42" s="32">
        <v>0</v>
      </c>
      <c r="P42" s="32">
        <v>0</v>
      </c>
      <c r="Q42" s="32">
        <v>8.2258780000000004E-2</v>
      </c>
      <c r="R42" s="32">
        <v>0</v>
      </c>
      <c r="S42" s="32">
        <v>0</v>
      </c>
      <c r="T42" s="32">
        <v>0</v>
      </c>
      <c r="U42" s="32">
        <v>0</v>
      </c>
      <c r="V42" s="32">
        <v>0</v>
      </c>
      <c r="W42" s="32">
        <v>0</v>
      </c>
      <c r="X42" s="3">
        <v>0</v>
      </c>
      <c r="Y42" s="3">
        <v>0</v>
      </c>
      <c r="Z42" s="3">
        <v>0</v>
      </c>
      <c r="AA42" s="3"/>
      <c r="AB42" s="32"/>
      <c r="AC42" s="36"/>
      <c r="AD42" s="32">
        <v>110.77565405</v>
      </c>
      <c r="AE42" s="32">
        <v>36.977362597467668</v>
      </c>
      <c r="AF42" s="32">
        <v>82.854972290000006</v>
      </c>
      <c r="AG42" s="32">
        <v>8.2258780000000004E-2</v>
      </c>
      <c r="AH42" s="32">
        <v>0</v>
      </c>
      <c r="AI42" s="32">
        <v>0</v>
      </c>
      <c r="AJ42" s="34"/>
    </row>
    <row r="43" spans="1:36" x14ac:dyDescent="0.3">
      <c r="A43" s="32" t="s">
        <v>100</v>
      </c>
      <c r="B43" s="32">
        <v>24.45191488</v>
      </c>
      <c r="C43" s="32">
        <v>53.035952840000007</v>
      </c>
      <c r="D43" s="32">
        <v>78.836411740000003</v>
      </c>
      <c r="E43" s="32">
        <v>0</v>
      </c>
      <c r="F43" s="32">
        <v>25.791415860000001</v>
      </c>
      <c r="G43" s="32">
        <v>13.55026859</v>
      </c>
      <c r="H43" s="32">
        <v>40.131571659999992</v>
      </c>
      <c r="I43" s="32">
        <v>0</v>
      </c>
      <c r="J43" s="32">
        <v>14.639022560000001</v>
      </c>
      <c r="K43" s="32">
        <v>40.545917340000003</v>
      </c>
      <c r="L43" s="32">
        <v>65.204266689999997</v>
      </c>
      <c r="M43" s="32">
        <v>0.54209322999999998</v>
      </c>
      <c r="N43" s="32">
        <v>21.500242950000001</v>
      </c>
      <c r="O43" s="32">
        <v>36.334499559999998</v>
      </c>
      <c r="P43" s="32">
        <v>0</v>
      </c>
      <c r="Q43" s="32">
        <v>0</v>
      </c>
      <c r="R43" s="32">
        <v>0</v>
      </c>
      <c r="S43" s="32">
        <v>0</v>
      </c>
      <c r="T43" s="32">
        <v>0</v>
      </c>
      <c r="U43" s="32">
        <v>0</v>
      </c>
      <c r="V43" s="32">
        <v>0</v>
      </c>
      <c r="W43" s="32">
        <v>0</v>
      </c>
      <c r="X43" s="3">
        <v>0</v>
      </c>
      <c r="Y43" s="3">
        <v>0</v>
      </c>
      <c r="Z43" s="3">
        <v>0</v>
      </c>
      <c r="AA43" s="3"/>
      <c r="AB43" s="32"/>
      <c r="AC43" s="36"/>
      <c r="AD43" s="32">
        <v>0</v>
      </c>
      <c r="AE43" s="32">
        <v>0</v>
      </c>
      <c r="AF43" s="32">
        <v>0.54209322999999998</v>
      </c>
      <c r="AG43" s="32">
        <v>0</v>
      </c>
      <c r="AH43" s="32">
        <v>0</v>
      </c>
      <c r="AI43" s="32">
        <v>0</v>
      </c>
      <c r="AJ43" s="34"/>
    </row>
    <row r="44" spans="1:36" x14ac:dyDescent="0.3">
      <c r="A44" s="32" t="s">
        <v>99</v>
      </c>
      <c r="B44" s="32">
        <v>399.37500003000002</v>
      </c>
      <c r="C44" s="32">
        <v>399.50000004000003</v>
      </c>
      <c r="D44" s="32">
        <v>399.62500005000004</v>
      </c>
      <c r="E44" s="32">
        <v>399.75000005999999</v>
      </c>
      <c r="F44" s="32">
        <v>298.87500007</v>
      </c>
      <c r="G44" s="32">
        <v>231</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3">
        <v>0</v>
      </c>
      <c r="Y44" s="3">
        <v>0</v>
      </c>
      <c r="Z44" s="3">
        <v>0</v>
      </c>
      <c r="AA44" s="3"/>
      <c r="AB44" s="32"/>
      <c r="AC44" s="36"/>
      <c r="AD44" s="32">
        <v>399.75000005999999</v>
      </c>
      <c r="AE44" s="32">
        <v>0</v>
      </c>
      <c r="AF44" s="32">
        <v>0</v>
      </c>
      <c r="AG44" s="32">
        <v>0</v>
      </c>
      <c r="AH44" s="32">
        <v>0</v>
      </c>
      <c r="AI44" s="32">
        <v>0</v>
      </c>
      <c r="AJ44" s="34"/>
    </row>
    <row r="45" spans="1:36" x14ac:dyDescent="0.3">
      <c r="A45" s="32" t="s">
        <v>98</v>
      </c>
      <c r="B45" s="32">
        <v>64.631666580000001</v>
      </c>
      <c r="C45" s="32">
        <v>64.664166570000006</v>
      </c>
      <c r="D45" s="32">
        <v>64.696666560000011</v>
      </c>
      <c r="E45" s="32">
        <v>64.729166549999988</v>
      </c>
      <c r="F45" s="32">
        <v>64.761666539999993</v>
      </c>
      <c r="G45" s="32">
        <v>64.794166529999998</v>
      </c>
      <c r="H45" s="32">
        <v>64.826666520000003</v>
      </c>
      <c r="I45" s="32">
        <v>64.859166509999994</v>
      </c>
      <c r="J45" s="32">
        <v>64.891666499999999</v>
      </c>
      <c r="K45" s="32">
        <v>64.924166490000005</v>
      </c>
      <c r="L45" s="32">
        <v>64.956666479999996</v>
      </c>
      <c r="M45" s="32">
        <v>64.989166470000001</v>
      </c>
      <c r="N45" s="32">
        <v>106.8</v>
      </c>
      <c r="O45" s="32">
        <v>65</v>
      </c>
      <c r="P45" s="32">
        <v>65</v>
      </c>
      <c r="Q45" s="32">
        <v>65</v>
      </c>
      <c r="R45" s="32">
        <v>65</v>
      </c>
      <c r="S45" s="32">
        <v>65</v>
      </c>
      <c r="T45" s="32">
        <v>65</v>
      </c>
      <c r="U45" s="32">
        <v>65</v>
      </c>
      <c r="V45" s="32">
        <v>65</v>
      </c>
      <c r="W45" s="32">
        <v>165</v>
      </c>
      <c r="X45" s="32">
        <v>165</v>
      </c>
      <c r="Y45" s="32">
        <v>165</v>
      </c>
      <c r="Z45" s="32">
        <v>165</v>
      </c>
      <c r="AA45" s="32"/>
      <c r="AB45" s="32"/>
      <c r="AC45" s="36"/>
      <c r="AD45" s="32">
        <v>64.729166549999988</v>
      </c>
      <c r="AE45" s="32">
        <v>64.859166509999994</v>
      </c>
      <c r="AF45" s="32">
        <v>64.989166470000001</v>
      </c>
      <c r="AG45" s="32">
        <v>65</v>
      </c>
      <c r="AH45" s="32">
        <v>65</v>
      </c>
      <c r="AI45" s="32">
        <v>165</v>
      </c>
      <c r="AJ45" s="34"/>
    </row>
    <row r="46" spans="1:36" x14ac:dyDescent="0.3">
      <c r="A46" s="35" t="s">
        <v>97</v>
      </c>
      <c r="B46" s="35">
        <v>5502.256923769999</v>
      </c>
      <c r="C46" s="35">
        <v>6688.3081976600006</v>
      </c>
      <c r="D46" s="35">
        <v>7561.8659683400001</v>
      </c>
      <c r="E46" s="35">
        <v>8040.8933063800005</v>
      </c>
      <c r="F46" s="35">
        <v>7831.0862235100021</v>
      </c>
      <c r="G46" s="35">
        <v>8913.7810129199952</v>
      </c>
      <c r="H46" s="35">
        <v>9009.17533697</v>
      </c>
      <c r="I46" s="35">
        <v>8770.8795102174681</v>
      </c>
      <c r="J46" s="35">
        <v>8776.8195923900021</v>
      </c>
      <c r="K46" s="35">
        <v>9203.5494958700001</v>
      </c>
      <c r="L46" s="35">
        <v>10332.756074830002</v>
      </c>
      <c r="M46" s="35">
        <v>9282.6916353199995</v>
      </c>
      <c r="N46" s="35">
        <v>9326.1518202999978</v>
      </c>
      <c r="O46" s="35">
        <v>9338.7220469200001</v>
      </c>
      <c r="P46" s="35">
        <v>8529.2685673100004</v>
      </c>
      <c r="Q46" s="35">
        <v>8141.4242188100006</v>
      </c>
      <c r="R46" s="35">
        <v>7810.5331077299998</v>
      </c>
      <c r="S46" s="35">
        <v>6861.6791038199999</v>
      </c>
      <c r="T46" s="35">
        <v>8091.0049748800002</v>
      </c>
      <c r="U46" s="35">
        <v>9574.7521627699989</v>
      </c>
      <c r="V46" s="35">
        <v>10664.915012879999</v>
      </c>
      <c r="W46" s="35">
        <v>9808.4123364299994</v>
      </c>
      <c r="X46" s="35">
        <v>10262.271829469999</v>
      </c>
      <c r="Y46" s="35">
        <v>11386.264441719999</v>
      </c>
      <c r="Z46" s="35">
        <v>12183.464020179999</v>
      </c>
      <c r="AA46" s="306"/>
      <c r="AB46" s="32"/>
      <c r="AC46" s="36"/>
      <c r="AD46" s="35">
        <v>8040.8933063800005</v>
      </c>
      <c r="AE46" s="35">
        <v>8770.8795102174681</v>
      </c>
      <c r="AF46" s="35">
        <v>9282.6916353199995</v>
      </c>
      <c r="AG46" s="35">
        <v>8141.4242188100006</v>
      </c>
      <c r="AH46" s="35">
        <v>9574.7521627699989</v>
      </c>
      <c r="AI46" s="35">
        <v>11386.264441719999</v>
      </c>
      <c r="AJ46" s="34"/>
    </row>
    <row r="47" spans="1:36" x14ac:dyDescent="0.3">
      <c r="A47" s="32"/>
      <c r="B47" s="32"/>
      <c r="C47" s="32"/>
      <c r="D47" s="32"/>
      <c r="E47" s="32"/>
      <c r="F47" s="32"/>
      <c r="G47" s="32"/>
      <c r="H47" s="32"/>
      <c r="I47" s="32"/>
      <c r="J47" s="32"/>
      <c r="K47" s="32"/>
      <c r="L47" s="32"/>
      <c r="V47" s="32"/>
      <c r="W47" s="32"/>
      <c r="X47" s="32"/>
      <c r="Y47" s="32">
        <v>0</v>
      </c>
      <c r="Z47" s="32"/>
      <c r="AA47" s="32"/>
      <c r="AC47" s="36"/>
      <c r="AD47" s="32"/>
      <c r="AE47" s="32"/>
      <c r="AJ47" s="34"/>
    </row>
    <row r="48" spans="1:36" x14ac:dyDescent="0.3">
      <c r="A48" s="32" t="s">
        <v>96</v>
      </c>
      <c r="B48" s="32">
        <v>44.55</v>
      </c>
      <c r="C48" s="32">
        <v>44.55</v>
      </c>
      <c r="D48" s="32">
        <v>44.55</v>
      </c>
      <c r="E48" s="32">
        <v>44.55</v>
      </c>
      <c r="F48" s="32">
        <v>44.55</v>
      </c>
      <c r="G48" s="32">
        <v>44.55</v>
      </c>
      <c r="H48" s="32">
        <v>44.55</v>
      </c>
      <c r="I48" s="32">
        <v>44.55</v>
      </c>
      <c r="J48" s="32">
        <v>44.55</v>
      </c>
      <c r="K48" s="32">
        <v>244.55</v>
      </c>
      <c r="L48" s="32">
        <v>244.55</v>
      </c>
      <c r="M48" s="32">
        <v>244.55</v>
      </c>
      <c r="N48" s="32">
        <v>199.55</v>
      </c>
      <c r="O48" s="32">
        <v>199.55</v>
      </c>
      <c r="P48" s="32">
        <v>199.55</v>
      </c>
      <c r="Q48" s="32">
        <v>199.55</v>
      </c>
      <c r="R48" s="32">
        <v>199.55</v>
      </c>
      <c r="S48" s="32">
        <v>199.55</v>
      </c>
      <c r="T48" s="32">
        <v>199.55</v>
      </c>
      <c r="U48" s="32">
        <v>199.55</v>
      </c>
      <c r="V48" s="32">
        <v>199.55</v>
      </c>
      <c r="W48" s="32">
        <v>199.55</v>
      </c>
      <c r="X48" s="32">
        <v>199.55</v>
      </c>
      <c r="Y48" s="32">
        <v>199.55</v>
      </c>
      <c r="Z48" s="32">
        <v>199.55</v>
      </c>
      <c r="AA48" s="32"/>
      <c r="AB48" s="32"/>
      <c r="AC48" s="36"/>
      <c r="AD48" s="32">
        <v>44.55</v>
      </c>
      <c r="AE48" s="32">
        <v>44.55</v>
      </c>
      <c r="AF48" s="32">
        <v>244.55</v>
      </c>
      <c r="AG48" s="32">
        <v>199.55</v>
      </c>
      <c r="AH48" s="32">
        <v>199.55</v>
      </c>
      <c r="AI48" s="32">
        <v>199.55</v>
      </c>
      <c r="AJ48" s="34"/>
    </row>
    <row r="49" spans="1:36" x14ac:dyDescent="0.3">
      <c r="A49" s="32" t="s">
        <v>95</v>
      </c>
      <c r="B49" s="32">
        <v>171.38062100000002</v>
      </c>
      <c r="C49" s="32">
        <v>171.446325</v>
      </c>
      <c r="D49" s="32">
        <v>171.46385599999999</v>
      </c>
      <c r="E49" s="32">
        <v>172.71213699999998</v>
      </c>
      <c r="F49" s="32">
        <v>182.61213699999999</v>
      </c>
      <c r="G49" s="32">
        <v>182.768866</v>
      </c>
      <c r="H49" s="32">
        <v>182.768866</v>
      </c>
      <c r="I49" s="32">
        <v>184.11972800000001</v>
      </c>
      <c r="J49" s="32">
        <v>184.11972800000001</v>
      </c>
      <c r="K49" s="32">
        <v>186.36849799999999</v>
      </c>
      <c r="L49" s="32">
        <v>186.53806899999998</v>
      </c>
      <c r="M49" s="32">
        <v>186.61373900000001</v>
      </c>
      <c r="N49" s="32">
        <v>186.855142</v>
      </c>
      <c r="O49" s="32">
        <v>186.894611</v>
      </c>
      <c r="P49" s="32">
        <v>186.971486</v>
      </c>
      <c r="Q49" s="32">
        <v>187.13719399999999</v>
      </c>
      <c r="R49" s="32">
        <v>187.40811099999999</v>
      </c>
      <c r="S49" s="32">
        <v>187.40811099999999</v>
      </c>
      <c r="T49" s="32">
        <v>187.59012899999999</v>
      </c>
      <c r="U49" s="32">
        <v>187.59448800000001</v>
      </c>
      <c r="V49" s="32">
        <v>205.77630600000001</v>
      </c>
      <c r="W49" s="32">
        <v>229.12875700000001</v>
      </c>
      <c r="X49" s="32">
        <v>229.12875700000001</v>
      </c>
      <c r="Y49" s="32">
        <v>229.36413200000001</v>
      </c>
      <c r="Z49" s="32">
        <v>229.36413200000001</v>
      </c>
      <c r="AA49" s="32"/>
      <c r="AB49" s="32"/>
      <c r="AC49" s="36"/>
      <c r="AD49" s="32">
        <v>172.71213699999998</v>
      </c>
      <c r="AE49" s="32">
        <v>184.11972800000001</v>
      </c>
      <c r="AF49" s="32">
        <v>186.61373900000001</v>
      </c>
      <c r="AG49" s="32">
        <v>187.13719399999999</v>
      </c>
      <c r="AH49" s="32">
        <v>187.59448800000001</v>
      </c>
      <c r="AI49" s="32">
        <v>229.36413200000001</v>
      </c>
      <c r="AJ49" s="34"/>
    </row>
    <row r="50" spans="1:36" x14ac:dyDescent="0.3">
      <c r="A50" s="32" t="s">
        <v>94</v>
      </c>
      <c r="B50" s="32">
        <v>771.85111901000005</v>
      </c>
      <c r="C50" s="32">
        <v>771.85111901000005</v>
      </c>
      <c r="D50" s="32">
        <v>771.85111901000005</v>
      </c>
      <c r="E50" s="32">
        <v>771.85111901000005</v>
      </c>
      <c r="F50" s="32">
        <v>786.67196625000008</v>
      </c>
      <c r="G50" s="32">
        <v>786.67196625000008</v>
      </c>
      <c r="H50" s="32">
        <v>786.67196625000008</v>
      </c>
      <c r="I50" s="32">
        <v>786.67196625000008</v>
      </c>
      <c r="J50" s="32">
        <v>786.67196625000008</v>
      </c>
      <c r="K50" s="32">
        <v>786.67196625000008</v>
      </c>
      <c r="L50" s="32">
        <v>786.67196625000008</v>
      </c>
      <c r="M50" s="32">
        <v>786.67196625000008</v>
      </c>
      <c r="N50" s="32">
        <v>786.67196625000008</v>
      </c>
      <c r="O50" s="32">
        <v>786.67196625000008</v>
      </c>
      <c r="P50" s="32">
        <v>786.67196625000008</v>
      </c>
      <c r="Q50" s="32">
        <v>786.67196625000008</v>
      </c>
      <c r="R50" s="32">
        <v>786.67196625000008</v>
      </c>
      <c r="S50" s="32">
        <v>786.67196625000008</v>
      </c>
      <c r="T50" s="32">
        <v>786.67196624999997</v>
      </c>
      <c r="U50" s="32">
        <v>786.67196625000008</v>
      </c>
      <c r="V50" s="32">
        <v>864.25296824999998</v>
      </c>
      <c r="W50" s="32">
        <v>937.05334130999995</v>
      </c>
      <c r="X50" s="32">
        <v>936.86085789999993</v>
      </c>
      <c r="Y50" s="32">
        <v>936.86085789999993</v>
      </c>
      <c r="Z50" s="32">
        <v>936.86085789999993</v>
      </c>
      <c r="AA50" s="32"/>
      <c r="AB50" s="32"/>
      <c r="AC50" s="36"/>
      <c r="AD50" s="32">
        <v>771.85111901000005</v>
      </c>
      <c r="AE50" s="32">
        <v>786.67196625000008</v>
      </c>
      <c r="AF50" s="32">
        <v>786.67196625000008</v>
      </c>
      <c r="AG50" s="32">
        <v>786.67196625000008</v>
      </c>
      <c r="AH50" s="32">
        <v>786.67196625000008</v>
      </c>
      <c r="AI50" s="32">
        <v>936.86085789999993</v>
      </c>
      <c r="AJ50" s="34"/>
    </row>
    <row r="51" spans="1:36" x14ac:dyDescent="0.3">
      <c r="A51" s="32" t="s">
        <v>93</v>
      </c>
      <c r="B51" s="32">
        <v>38.489979380000001</v>
      </c>
      <c r="C51" s="32">
        <v>36.608155380000007</v>
      </c>
      <c r="D51" s="32">
        <v>38.948723380000004</v>
      </c>
      <c r="E51" s="32">
        <v>42.22695238</v>
      </c>
      <c r="F51" s="32">
        <v>43.445837380000007</v>
      </c>
      <c r="G51" s="32">
        <v>45.679340379999999</v>
      </c>
      <c r="H51" s="32">
        <v>44.947167380000003</v>
      </c>
      <c r="I51" s="32">
        <v>45.80308556</v>
      </c>
      <c r="J51" s="32">
        <v>46.656765559999997</v>
      </c>
      <c r="K51" s="32">
        <v>47.360661</v>
      </c>
      <c r="L51" s="32">
        <v>47.918548000000001</v>
      </c>
      <c r="M51" s="32">
        <v>48.264592</v>
      </c>
      <c r="N51" s="32">
        <v>48.419986999999999</v>
      </c>
      <c r="O51" s="32">
        <v>50.007928</v>
      </c>
      <c r="P51" s="32">
        <v>50.743222000000003</v>
      </c>
      <c r="Q51" s="32">
        <v>53.831582000000004</v>
      </c>
      <c r="R51" s="32">
        <v>53.879652</v>
      </c>
      <c r="S51" s="32">
        <v>56.661999000000002</v>
      </c>
      <c r="T51" s="32">
        <v>56.685634999999998</v>
      </c>
      <c r="U51" s="32">
        <v>56.410758999999999</v>
      </c>
      <c r="V51" s="32">
        <v>56.356949999999998</v>
      </c>
      <c r="W51" s="32">
        <v>56.370367999999999</v>
      </c>
      <c r="X51" s="32">
        <v>56.411112000000003</v>
      </c>
      <c r="Y51" s="32">
        <v>56.451855999999999</v>
      </c>
      <c r="Z51" s="32">
        <v>56.451855999999999</v>
      </c>
      <c r="AA51" s="32"/>
      <c r="AB51" s="32"/>
      <c r="AC51" s="36"/>
      <c r="AD51" s="32">
        <v>42.22695238</v>
      </c>
      <c r="AE51" s="32">
        <v>45.80308556</v>
      </c>
      <c r="AF51" s="32">
        <v>48.264592</v>
      </c>
      <c r="AG51" s="32">
        <v>53.831582000000004</v>
      </c>
      <c r="AH51" s="32">
        <v>56.410758999999999</v>
      </c>
      <c r="AI51" s="32">
        <v>56.451855999999999</v>
      </c>
      <c r="AJ51" s="34"/>
    </row>
    <row r="52" spans="1:36" x14ac:dyDescent="0.3">
      <c r="A52" s="32" t="s">
        <v>92</v>
      </c>
      <c r="B52" s="32">
        <v>330.68419332000002</v>
      </c>
      <c r="C52" s="32">
        <v>417.42590618000003</v>
      </c>
      <c r="D52" s="32">
        <v>491.55866486000002</v>
      </c>
      <c r="E52" s="32">
        <v>588.41663553000001</v>
      </c>
      <c r="F52" s="32">
        <v>663.85664503999999</v>
      </c>
      <c r="G52" s="32">
        <v>724.34176619000004</v>
      </c>
      <c r="H52" s="32">
        <v>803.84379833000003</v>
      </c>
      <c r="I52" s="32">
        <v>788.40370553240314</v>
      </c>
      <c r="J52" s="32">
        <v>833.34069276000002</v>
      </c>
      <c r="K52" s="32">
        <v>905.40716910000003</v>
      </c>
      <c r="L52" s="32">
        <v>973.05083009000009</v>
      </c>
      <c r="M52" s="32">
        <v>1037.4666497600001</v>
      </c>
      <c r="N52" s="32">
        <v>1096.3790373500001</v>
      </c>
      <c r="O52" s="32">
        <v>1064.62137222</v>
      </c>
      <c r="P52" s="32">
        <v>705.84328918999995</v>
      </c>
      <c r="Q52" s="32">
        <v>736.87291104999986</v>
      </c>
      <c r="R52" s="32">
        <v>768.82603290000009</v>
      </c>
      <c r="S52" s="32">
        <v>801.55527269000004</v>
      </c>
      <c r="T52" s="32">
        <v>815.91924769000002</v>
      </c>
      <c r="U52" s="32">
        <v>723.0482070999999</v>
      </c>
      <c r="V52" s="32">
        <v>758.69601356999999</v>
      </c>
      <c r="W52" s="32">
        <v>795.50651714999992</v>
      </c>
      <c r="X52" s="32">
        <v>826.53261635000001</v>
      </c>
      <c r="Y52" s="32">
        <v>856.70598102999986</v>
      </c>
      <c r="Z52" s="32">
        <v>895.60306911999999</v>
      </c>
      <c r="AA52" s="32"/>
      <c r="AB52" s="32"/>
      <c r="AC52" s="36"/>
      <c r="AD52" s="32">
        <v>588.41663553000001</v>
      </c>
      <c r="AE52" s="32">
        <v>788.40370553240314</v>
      </c>
      <c r="AF52" s="32">
        <v>1037.4666497600001</v>
      </c>
      <c r="AG52" s="32">
        <v>736.87291104999986</v>
      </c>
      <c r="AH52" s="32">
        <v>723.0482070999999</v>
      </c>
      <c r="AI52" s="32">
        <v>856.70598102999986</v>
      </c>
      <c r="AJ52" s="34"/>
    </row>
    <row r="53" spans="1:36" x14ac:dyDescent="0.3">
      <c r="A53" s="35" t="s">
        <v>91</v>
      </c>
      <c r="B53" s="35">
        <v>1356.9559127100001</v>
      </c>
      <c r="C53" s="35">
        <v>1441.8815055699999</v>
      </c>
      <c r="D53" s="35">
        <v>1518.37236325</v>
      </c>
      <c r="E53" s="35">
        <v>1619.7568439199999</v>
      </c>
      <c r="F53" s="35">
        <v>1721.1365856699999</v>
      </c>
      <c r="G53" s="35">
        <v>1784.0119388200003</v>
      </c>
      <c r="H53" s="35">
        <v>1862.7817979600002</v>
      </c>
      <c r="I53" s="35">
        <v>1849.548485342403</v>
      </c>
      <c r="J53" s="35">
        <v>1895.3391525700001</v>
      </c>
      <c r="K53" s="35">
        <v>2170.3582943500001</v>
      </c>
      <c r="L53" s="35">
        <v>2238.7294133400005</v>
      </c>
      <c r="M53" s="35">
        <v>2303.5669470100001</v>
      </c>
      <c r="N53" s="35">
        <v>2317.8761326000003</v>
      </c>
      <c r="O53" s="35">
        <v>2287.7458774700003</v>
      </c>
      <c r="P53" s="35">
        <v>1929.7799634400001</v>
      </c>
      <c r="Q53" s="35">
        <v>1964.0636532999999</v>
      </c>
      <c r="R53" s="35">
        <v>1996.3357621500004</v>
      </c>
      <c r="S53" s="35">
        <v>2031.8473489400001</v>
      </c>
      <c r="T53" s="35">
        <v>2046.4169779399999</v>
      </c>
      <c r="U53" s="35">
        <v>1953.2754203499999</v>
      </c>
      <c r="V53" s="35">
        <v>2084.6322378200002</v>
      </c>
      <c r="W53" s="35">
        <v>2217.6089834599998</v>
      </c>
      <c r="X53" s="35">
        <v>2248.48334325</v>
      </c>
      <c r="Y53" s="35">
        <v>2278.9328269299995</v>
      </c>
      <c r="Z53" s="35">
        <v>2317.8702060199998</v>
      </c>
      <c r="AA53" s="306"/>
      <c r="AB53" s="32"/>
      <c r="AC53" s="36"/>
      <c r="AD53" s="35">
        <v>1619.7568439199999</v>
      </c>
      <c r="AE53" s="35">
        <v>1849.5484853424032</v>
      </c>
      <c r="AF53" s="35">
        <v>2303.5669470100001</v>
      </c>
      <c r="AG53" s="35">
        <v>1964.0636532999999</v>
      </c>
      <c r="AH53" s="35">
        <v>1953.2754203499999</v>
      </c>
      <c r="AI53" s="35">
        <v>2278.9328269299995</v>
      </c>
      <c r="AJ53" s="34"/>
    </row>
    <row r="54" spans="1:36" x14ac:dyDescent="0.3">
      <c r="A54" s="35" t="s">
        <v>90</v>
      </c>
      <c r="B54" s="35">
        <v>6859.2128364799992</v>
      </c>
      <c r="C54" s="35">
        <v>8130.1897032300012</v>
      </c>
      <c r="D54" s="35">
        <v>9080.2383315900006</v>
      </c>
      <c r="E54" s="35">
        <v>9660.6501503</v>
      </c>
      <c r="F54" s="35">
        <v>9552.2228091800025</v>
      </c>
      <c r="G54" s="35">
        <v>10697.792951739997</v>
      </c>
      <c r="H54" s="35">
        <v>10871.95713493</v>
      </c>
      <c r="I54" s="35">
        <v>10620.42799555987</v>
      </c>
      <c r="J54" s="35">
        <v>10672.158744960003</v>
      </c>
      <c r="K54" s="35">
        <v>11373.907790220001</v>
      </c>
      <c r="L54" s="35">
        <v>12571.485488170001</v>
      </c>
      <c r="M54" s="35">
        <v>11586.25858233</v>
      </c>
      <c r="N54" s="35">
        <v>11644.027952899998</v>
      </c>
      <c r="O54" s="35">
        <v>11626.467924390001</v>
      </c>
      <c r="P54" s="35">
        <v>10459.04853075</v>
      </c>
      <c r="Q54" s="35">
        <v>10105.487872109999</v>
      </c>
      <c r="R54" s="35">
        <v>9806.8688698799997</v>
      </c>
      <c r="S54" s="35">
        <v>8893.5264527599993</v>
      </c>
      <c r="T54" s="35">
        <v>10137.421952819999</v>
      </c>
      <c r="U54" s="35">
        <v>11528.02758312</v>
      </c>
      <c r="V54" s="35">
        <v>12749.547250699999</v>
      </c>
      <c r="W54" s="35">
        <v>12026.02131989</v>
      </c>
      <c r="X54" s="35">
        <v>12510.755172720001</v>
      </c>
      <c r="Y54" s="35">
        <v>13665.197268649999</v>
      </c>
      <c r="Z54" s="35">
        <v>14501.334226200001</v>
      </c>
      <c r="AA54" s="306"/>
      <c r="AB54" s="32"/>
      <c r="AC54" s="36"/>
      <c r="AD54" s="35">
        <v>9660.6501503</v>
      </c>
      <c r="AE54" s="35">
        <v>10620.42799555987</v>
      </c>
      <c r="AF54" s="35">
        <v>11586.25858233</v>
      </c>
      <c r="AG54" s="35">
        <v>10105.487872109999</v>
      </c>
      <c r="AH54" s="35">
        <v>11528.02758312</v>
      </c>
      <c r="AI54" s="35">
        <v>13665.197268649999</v>
      </c>
      <c r="AJ54" s="34"/>
    </row>
    <row r="55" spans="1:36" x14ac:dyDescent="0.3">
      <c r="V55" s="33"/>
      <c r="W55" s="33"/>
      <c r="X55" s="33"/>
      <c r="Y55" s="33"/>
      <c r="Z55" s="33"/>
      <c r="AA55" s="33"/>
    </row>
    <row r="56" spans="1:36" x14ac:dyDescent="0.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row>
    <row r="57" spans="1:36" x14ac:dyDescent="0.3">
      <c r="B57" s="33"/>
      <c r="C57" s="33"/>
      <c r="D57" s="33"/>
      <c r="E57" s="33"/>
      <c r="F57" s="33"/>
      <c r="G57" s="33"/>
      <c r="H57" s="33"/>
      <c r="I57" s="33"/>
      <c r="J57" s="33"/>
      <c r="K57" s="33"/>
      <c r="L57" s="33"/>
      <c r="M57" s="33"/>
      <c r="N57" s="33"/>
      <c r="O57" s="33"/>
      <c r="P57" s="33"/>
      <c r="Q57" s="33"/>
      <c r="R57" s="33"/>
      <c r="S57" s="33"/>
      <c r="T57" s="33"/>
      <c r="U57" s="33"/>
      <c r="AB57" s="33"/>
    </row>
    <row r="60" spans="1:36" x14ac:dyDescent="0.3">
      <c r="V60" s="32"/>
      <c r="W60" s="32"/>
      <c r="X60" s="32"/>
      <c r="Y60" s="32"/>
      <c r="Z60" s="32"/>
      <c r="AA60" s="32"/>
    </row>
    <row r="61" spans="1:36" x14ac:dyDescent="0.3">
      <c r="P61" s="32"/>
      <c r="Q61" s="32"/>
      <c r="R61" s="32"/>
      <c r="S61" s="32"/>
      <c r="T61" s="32"/>
      <c r="U61" s="32"/>
      <c r="AB61" s="32"/>
      <c r="AD61" s="23" t="s">
        <v>89</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D36"/>
  <sheetViews>
    <sheetView showGridLines="0" zoomScale="90" zoomScaleNormal="90" workbookViewId="0">
      <pane ySplit="4" topLeftCell="A5" activePane="bottomLeft" state="frozen"/>
      <selection pane="bottomLeft" activeCell="A5" sqref="A5"/>
    </sheetView>
  </sheetViews>
  <sheetFormatPr baseColWidth="10" defaultColWidth="11.44140625" defaultRowHeight="14.4" x14ac:dyDescent="0.3"/>
  <cols>
    <col min="1" max="1" width="69.5546875" customWidth="1"/>
    <col min="4" max="4" width="11.44140625" style="264"/>
  </cols>
  <sheetData>
    <row r="1" spans="1:4" ht="18" x14ac:dyDescent="0.3">
      <c r="A1" s="69"/>
    </row>
    <row r="2" spans="1:4" ht="18" x14ac:dyDescent="0.3">
      <c r="A2" s="69" t="s">
        <v>142</v>
      </c>
    </row>
    <row r="3" spans="1:4" ht="18" x14ac:dyDescent="0.3">
      <c r="A3" s="69"/>
    </row>
    <row r="4" spans="1:4" ht="15" thickBot="1" x14ac:dyDescent="0.35">
      <c r="A4" s="42" t="s">
        <v>4</v>
      </c>
      <c r="B4" s="68" t="s">
        <v>281</v>
      </c>
      <c r="C4" s="68" t="s">
        <v>280</v>
      </c>
      <c r="D4" s="68">
        <v>2023</v>
      </c>
    </row>
    <row r="5" spans="1:4" x14ac:dyDescent="0.3">
      <c r="A5" s="62"/>
      <c r="B5" s="67"/>
      <c r="C5" s="67"/>
      <c r="D5" s="67"/>
    </row>
    <row r="6" spans="1:4" x14ac:dyDescent="0.3">
      <c r="A6" s="53" t="s">
        <v>114</v>
      </c>
      <c r="B6" s="59">
        <v>58.237784120000029</v>
      </c>
      <c r="C6" s="59">
        <v>53.127472300000107</v>
      </c>
      <c r="D6" s="59">
        <v>206.35044427000028</v>
      </c>
    </row>
    <row r="7" spans="1:4" x14ac:dyDescent="0.3">
      <c r="A7" s="53" t="s">
        <v>141</v>
      </c>
      <c r="B7" s="59">
        <v>0</v>
      </c>
      <c r="C7" s="59">
        <v>0</v>
      </c>
      <c r="D7" s="59">
        <v>0</v>
      </c>
    </row>
    <row r="8" spans="1:4" x14ac:dyDescent="0.3">
      <c r="A8" s="53" t="s">
        <v>116</v>
      </c>
      <c r="B8" s="59">
        <v>9.7985525500000001</v>
      </c>
      <c r="C8" s="59">
        <v>7.4546779099999991</v>
      </c>
      <c r="D8" s="59">
        <v>35.704659749999998</v>
      </c>
    </row>
    <row r="9" spans="1:4" x14ac:dyDescent="0.3">
      <c r="A9" s="53" t="s">
        <v>140</v>
      </c>
      <c r="B9" s="59">
        <v>157.28943128469518</v>
      </c>
      <c r="C9" s="59">
        <v>19.112072434556694</v>
      </c>
      <c r="D9" s="59">
        <v>183.13090616160821</v>
      </c>
    </row>
    <row r="10" spans="1:4" x14ac:dyDescent="0.3">
      <c r="A10" s="53" t="s">
        <v>139</v>
      </c>
      <c r="B10" s="59">
        <v>-454.37899933000153</v>
      </c>
      <c r="C10" s="59">
        <v>-1149.4830478500007</v>
      </c>
      <c r="D10" s="59">
        <v>-2148.3906679800002</v>
      </c>
    </row>
    <row r="11" spans="1:4" x14ac:dyDescent="0.3">
      <c r="A11" s="53" t="s">
        <v>138</v>
      </c>
      <c r="B11" s="59">
        <v>208.49601026324899</v>
      </c>
      <c r="C11" s="59">
        <v>419.17</v>
      </c>
      <c r="D11" s="59">
        <v>333.97300000000001</v>
      </c>
    </row>
    <row r="12" spans="1:4" x14ac:dyDescent="0.3">
      <c r="A12" s="53" t="s">
        <v>237</v>
      </c>
      <c r="B12" s="59">
        <v>760.77847855000255</v>
      </c>
      <c r="C12" s="59">
        <v>1118.4984080300001</v>
      </c>
      <c r="D12" s="59">
        <v>1748.3633155799998</v>
      </c>
    </row>
    <row r="13" spans="1:4" x14ac:dyDescent="0.3">
      <c r="A13" s="53" t="s">
        <v>238</v>
      </c>
      <c r="B13" s="59">
        <v>-231.95376827249999</v>
      </c>
      <c r="C13" s="59">
        <v>-495.78800000000001</v>
      </c>
      <c r="D13" s="59">
        <v>-440.59399999999999</v>
      </c>
    </row>
    <row r="14" spans="1:4" x14ac:dyDescent="0.3">
      <c r="A14" s="53" t="s">
        <v>239</v>
      </c>
      <c r="B14" s="59">
        <v>0</v>
      </c>
      <c r="C14" s="59">
        <v>-96.129672319999997</v>
      </c>
      <c r="D14" s="59">
        <v>617.82289705599999</v>
      </c>
    </row>
    <row r="15" spans="1:4" x14ac:dyDescent="0.3">
      <c r="A15" s="53" t="s">
        <v>137</v>
      </c>
      <c r="B15" s="59">
        <v>-1.1675081470613478</v>
      </c>
      <c r="C15" s="59">
        <v>-28.281154409459099</v>
      </c>
      <c r="D15" s="59">
        <v>-63.38490828879894</v>
      </c>
    </row>
    <row r="16" spans="1:4" x14ac:dyDescent="0.3">
      <c r="A16" s="58" t="s">
        <v>136</v>
      </c>
      <c r="B16" s="66">
        <v>1639.0783354666382</v>
      </c>
      <c r="C16" s="66">
        <v>-152.319243904903</v>
      </c>
      <c r="D16" s="66">
        <v>472.97564654880915</v>
      </c>
    </row>
    <row r="17" spans="1:4" x14ac:dyDescent="0.3">
      <c r="A17" s="53"/>
      <c r="B17" s="65"/>
      <c r="C17" s="65"/>
      <c r="D17" s="65"/>
    </row>
    <row r="18" spans="1:4" x14ac:dyDescent="0.3">
      <c r="A18" s="53" t="s">
        <v>135</v>
      </c>
      <c r="B18" s="59">
        <v>0</v>
      </c>
      <c r="C18" s="59">
        <v>-0.35227399999999998</v>
      </c>
      <c r="D18" s="59">
        <v>-3.9288609999999999</v>
      </c>
    </row>
    <row r="19" spans="1:4" x14ac:dyDescent="0.3">
      <c r="A19" s="53" t="s">
        <v>134</v>
      </c>
      <c r="B19" s="59">
        <v>-10.247964830000001</v>
      </c>
      <c r="C19" s="59">
        <v>-15.254434249999999</v>
      </c>
      <c r="D19" s="59">
        <v>-48.315647119999994</v>
      </c>
    </row>
    <row r="20" spans="1:4" x14ac:dyDescent="0.3">
      <c r="A20" s="58" t="s">
        <v>133</v>
      </c>
      <c r="B20" s="57">
        <v>-10.247964830000001</v>
      </c>
      <c r="C20" s="57">
        <v>-15.606708249999999</v>
      </c>
      <c r="D20" s="57">
        <v>-52.244508119999992</v>
      </c>
    </row>
    <row r="21" spans="1:4" x14ac:dyDescent="0.3">
      <c r="A21" s="53"/>
      <c r="B21" s="65"/>
      <c r="C21" s="65"/>
      <c r="D21" s="65"/>
    </row>
    <row r="22" spans="1:4" x14ac:dyDescent="0.3">
      <c r="A22" s="53" t="s">
        <v>132</v>
      </c>
      <c r="B22" s="59">
        <v>0</v>
      </c>
      <c r="C22" s="59">
        <v>95.762819999999891</v>
      </c>
      <c r="D22" s="59">
        <v>190.59293164999985</v>
      </c>
    </row>
    <row r="23" spans="1:4" x14ac:dyDescent="0.3">
      <c r="A23" s="53" t="s">
        <v>240</v>
      </c>
      <c r="B23" s="59">
        <v>-6.375</v>
      </c>
      <c r="C23" s="59">
        <v>-5.6149999999999993</v>
      </c>
      <c r="D23" s="59">
        <v>-24.267333106666669</v>
      </c>
    </row>
    <row r="24" spans="1:4" x14ac:dyDescent="0.3">
      <c r="A24" s="53" t="s">
        <v>241</v>
      </c>
      <c r="B24" s="59">
        <v>0</v>
      </c>
      <c r="C24" s="59">
        <v>0</v>
      </c>
      <c r="D24" s="59">
        <v>98</v>
      </c>
    </row>
    <row r="25" spans="1:4" x14ac:dyDescent="0.3">
      <c r="A25" s="53" t="s">
        <v>131</v>
      </c>
      <c r="B25" s="59">
        <v>-0.56596420218961196</v>
      </c>
      <c r="C25" s="59">
        <v>-1.2111080000000001</v>
      </c>
      <c r="D25" s="59">
        <v>-4.2925742951217254</v>
      </c>
    </row>
    <row r="26" spans="1:4" x14ac:dyDescent="0.3">
      <c r="A26" s="53" t="s">
        <v>130</v>
      </c>
      <c r="B26" s="59">
        <v>0</v>
      </c>
      <c r="C26" s="59">
        <v>0</v>
      </c>
      <c r="D26" s="59">
        <v>0</v>
      </c>
    </row>
    <row r="27" spans="1:4" x14ac:dyDescent="0.3">
      <c r="A27" s="58" t="s">
        <v>129</v>
      </c>
      <c r="B27" s="57">
        <v>-6.9409642021896119</v>
      </c>
      <c r="C27" s="57">
        <v>88.936711999999901</v>
      </c>
      <c r="D27" s="57">
        <v>260.03302424821146</v>
      </c>
    </row>
    <row r="28" spans="1:4" x14ac:dyDescent="0.3">
      <c r="A28" s="53"/>
      <c r="B28" s="64"/>
      <c r="C28" s="64"/>
      <c r="D28" s="272"/>
    </row>
    <row r="29" spans="1:4" x14ac:dyDescent="0.3">
      <c r="A29" s="58" t="s">
        <v>128</v>
      </c>
      <c r="B29" s="57">
        <v>489.91105198619431</v>
      </c>
      <c r="C29" s="57">
        <v>-78.989240154903101</v>
      </c>
      <c r="D29" s="57">
        <v>680.76416267702064</v>
      </c>
    </row>
    <row r="30" spans="1:4" x14ac:dyDescent="0.3">
      <c r="A30" s="62"/>
      <c r="B30" s="61"/>
      <c r="C30" s="61"/>
      <c r="D30" s="61"/>
    </row>
    <row r="31" spans="1:4" x14ac:dyDescent="0.3">
      <c r="A31" s="53" t="s">
        <v>242</v>
      </c>
      <c r="B31" s="59">
        <v>1529.9936351402466</v>
      </c>
      <c r="C31" s="59">
        <v>807.79303690530526</v>
      </c>
      <c r="D31" s="59">
        <v>807.79303690530526</v>
      </c>
    </row>
    <row r="32" spans="1:4" x14ac:dyDescent="0.3">
      <c r="A32" s="60" t="s">
        <v>127</v>
      </c>
      <c r="B32" s="59">
        <v>17.713000000000001</v>
      </c>
      <c r="C32" s="59">
        <v>17.102200329458903</v>
      </c>
      <c r="D32" s="59">
        <v>41.436435557920625</v>
      </c>
    </row>
    <row r="33" spans="1:4" x14ac:dyDescent="0.3">
      <c r="A33" s="58" t="s">
        <v>243</v>
      </c>
      <c r="B33" s="57">
        <v>2037.6176871264408</v>
      </c>
      <c r="C33" s="57">
        <v>745.90599707986109</v>
      </c>
      <c r="D33" s="57">
        <v>1529.9936351402466</v>
      </c>
    </row>
    <row r="34" spans="1:4" x14ac:dyDescent="0.3">
      <c r="A34" s="56"/>
      <c r="B34" s="54"/>
      <c r="C34" s="54"/>
      <c r="D34" s="54"/>
    </row>
    <row r="35" spans="1:4" x14ac:dyDescent="0.3">
      <c r="A35" s="55" t="s">
        <v>126</v>
      </c>
      <c r="B35" s="54"/>
      <c r="C35" s="54"/>
      <c r="D35" s="54"/>
    </row>
    <row r="36" spans="1:4" x14ac:dyDescent="0.3">
      <c r="A36" s="53" t="s">
        <v>110</v>
      </c>
      <c r="B36" s="52">
        <v>2037.5941776199941</v>
      </c>
      <c r="C36" s="52">
        <v>745.88870846000009</v>
      </c>
      <c r="D36" s="52">
        <v>1530.0007288999982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363"/>
  <sheetViews>
    <sheetView showGridLines="0" zoomScaleNormal="100" zoomScaleSheetLayoutView="70" workbookViewId="0"/>
  </sheetViews>
  <sheetFormatPr baseColWidth="10" defaultColWidth="9.109375" defaultRowHeight="13.8" x14ac:dyDescent="0.3"/>
  <cols>
    <col min="1" max="1" width="52.5546875" style="70" customWidth="1"/>
    <col min="2" max="2" width="14.6640625" style="70" bestFit="1" customWidth="1"/>
    <col min="3" max="4" width="12.5546875" style="70" bestFit="1" customWidth="1"/>
    <col min="5" max="5" width="12.44140625" style="70" customWidth="1"/>
    <col min="6" max="6" width="13.6640625" style="70" customWidth="1"/>
    <col min="7" max="7" width="13.33203125" style="70" customWidth="1"/>
    <col min="8" max="16384" width="9.109375" style="70"/>
  </cols>
  <sheetData>
    <row r="1" spans="1:7" ht="18" x14ac:dyDescent="0.35">
      <c r="A1" s="224" t="s">
        <v>228</v>
      </c>
    </row>
    <row r="3" spans="1:7" ht="14.4" x14ac:dyDescent="0.3">
      <c r="A3" s="72" t="s">
        <v>227</v>
      </c>
      <c r="B3" s="72"/>
      <c r="C3" s="108"/>
      <c r="D3" s="108"/>
      <c r="E3" s="108"/>
      <c r="F3" s="108"/>
      <c r="G3" s="108"/>
    </row>
    <row r="4" spans="1:7" x14ac:dyDescent="0.3">
      <c r="B4" s="215"/>
      <c r="C4" s="223"/>
      <c r="D4" s="223"/>
      <c r="E4" s="223"/>
      <c r="F4" s="223"/>
    </row>
    <row r="5" spans="1:7" ht="64.5" customHeight="1" x14ac:dyDescent="0.3">
      <c r="A5" s="329" t="s">
        <v>226</v>
      </c>
      <c r="B5" s="329"/>
      <c r="C5" s="329"/>
      <c r="D5" s="329"/>
      <c r="E5" s="329"/>
      <c r="F5" s="329"/>
      <c r="G5" s="329"/>
    </row>
    <row r="6" spans="1:7" x14ac:dyDescent="0.3">
      <c r="A6" s="215"/>
      <c r="B6" s="215"/>
      <c r="C6" s="223"/>
      <c r="D6" s="223"/>
      <c r="E6" s="223"/>
      <c r="F6" s="223"/>
      <c r="G6" s="223"/>
    </row>
    <row r="7" spans="1:7" ht="14.4" x14ac:dyDescent="0.3">
      <c r="A7" s="72" t="s">
        <v>225</v>
      </c>
      <c r="B7" s="215"/>
      <c r="C7" s="223"/>
      <c r="D7" s="223"/>
      <c r="E7" s="223"/>
      <c r="F7" s="223"/>
      <c r="G7" s="223"/>
    </row>
    <row r="8" spans="1:7" ht="14.4" x14ac:dyDescent="0.3">
      <c r="A8" s="72"/>
      <c r="B8" s="215"/>
      <c r="C8" s="223"/>
      <c r="D8" s="223"/>
      <c r="E8" s="223"/>
      <c r="F8" s="223"/>
      <c r="G8" s="223"/>
    </row>
    <row r="9" spans="1:7" ht="75" customHeight="1" x14ac:dyDescent="0.3">
      <c r="A9" s="331" t="s">
        <v>282</v>
      </c>
      <c r="B9" s="331"/>
      <c r="C9" s="331"/>
      <c r="D9" s="331"/>
      <c r="E9" s="331"/>
      <c r="F9" s="331"/>
      <c r="G9" s="331"/>
    </row>
    <row r="11" spans="1:7" ht="14.4" x14ac:dyDescent="0.3">
      <c r="A11" s="108" t="s">
        <v>224</v>
      </c>
      <c r="B11" s="72"/>
      <c r="C11" s="108"/>
      <c r="D11" s="108"/>
      <c r="E11" s="108"/>
      <c r="F11" s="108"/>
    </row>
    <row r="12" spans="1:7" ht="14.4" x14ac:dyDescent="0.3">
      <c r="A12" s="89" t="s">
        <v>152</v>
      </c>
      <c r="B12" s="212">
        <v>45382</v>
      </c>
      <c r="C12" s="212">
        <v>45016</v>
      </c>
      <c r="D12" s="212">
        <v>45291</v>
      </c>
      <c r="E12" s="273"/>
      <c r="F12" s="317"/>
    </row>
    <row r="13" spans="1:7" x14ac:dyDescent="0.3">
      <c r="A13" s="221" t="s">
        <v>36</v>
      </c>
      <c r="B13" s="222">
        <v>12242.879505060002</v>
      </c>
      <c r="C13" s="222">
        <v>10789.592885600001</v>
      </c>
      <c r="D13" s="222">
        <v>11788.50050573</v>
      </c>
      <c r="E13" s="273"/>
      <c r="F13" s="317"/>
    </row>
    <row r="14" spans="1:7" x14ac:dyDescent="0.3">
      <c r="A14" s="221" t="s">
        <v>210</v>
      </c>
      <c r="B14" s="220">
        <v>-869.7974127563034</v>
      </c>
      <c r="C14" s="220">
        <v>-548.4891477445567</v>
      </c>
      <c r="D14" s="220">
        <v>-712.50798147160822</v>
      </c>
      <c r="E14" s="273"/>
      <c r="F14" s="317"/>
      <c r="G14" s="219"/>
    </row>
    <row r="15" spans="1:7" ht="14.4" thickBot="1" x14ac:dyDescent="0.35">
      <c r="A15" s="218" t="s">
        <v>109</v>
      </c>
      <c r="B15" s="217">
        <v>11373.082092303699</v>
      </c>
      <c r="C15" s="217">
        <v>10241.103737855445</v>
      </c>
      <c r="D15" s="217">
        <v>11075.992524258392</v>
      </c>
      <c r="E15" s="273"/>
      <c r="F15" s="317"/>
      <c r="G15" s="216"/>
    </row>
    <row r="16" spans="1:7" x14ac:dyDescent="0.3">
      <c r="A16" s="215"/>
      <c r="B16" s="214"/>
      <c r="C16" s="213"/>
      <c r="D16" s="213"/>
      <c r="E16" s="213"/>
      <c r="F16" s="317"/>
    </row>
    <row r="17" spans="1:8" x14ac:dyDescent="0.3">
      <c r="A17" s="108"/>
      <c r="B17" s="108"/>
      <c r="C17" s="108"/>
      <c r="D17" s="108"/>
      <c r="E17" s="108"/>
      <c r="F17" s="318"/>
      <c r="G17" s="108"/>
    </row>
    <row r="18" spans="1:8" x14ac:dyDescent="0.3">
      <c r="A18" s="108" t="s">
        <v>223</v>
      </c>
      <c r="C18" s="108"/>
      <c r="D18" s="108"/>
      <c r="E18" s="108"/>
      <c r="F18" s="318"/>
    </row>
    <row r="19" spans="1:8" ht="14.4" x14ac:dyDescent="0.3">
      <c r="A19" s="89" t="s">
        <v>152</v>
      </c>
      <c r="B19" s="212">
        <v>45382</v>
      </c>
      <c r="C19" s="212">
        <v>45016</v>
      </c>
      <c r="D19" s="212">
        <v>45291</v>
      </c>
      <c r="E19" s="273"/>
      <c r="F19" s="317"/>
    </row>
    <row r="20" spans="1:8" x14ac:dyDescent="0.3">
      <c r="A20" s="70" t="s">
        <v>231</v>
      </c>
      <c r="B20" s="207">
        <v>1138.9714782432791</v>
      </c>
      <c r="C20" s="207">
        <v>457.59808686496399</v>
      </c>
      <c r="D20" s="207">
        <v>754.21985288382768</v>
      </c>
      <c r="E20" s="273"/>
      <c r="F20" s="317"/>
    </row>
    <row r="21" spans="1:8" x14ac:dyDescent="0.3">
      <c r="A21" s="70" t="s">
        <v>244</v>
      </c>
      <c r="B21" s="207">
        <v>-475.79629146588923</v>
      </c>
      <c r="C21" s="207">
        <v>-198.16721966573198</v>
      </c>
      <c r="D21" s="207">
        <v>-317.57263743255265</v>
      </c>
      <c r="E21" s="273"/>
      <c r="F21" s="317"/>
    </row>
    <row r="22" spans="1:8" ht="14.4" thickBot="1" x14ac:dyDescent="0.35">
      <c r="A22" s="211" t="s">
        <v>232</v>
      </c>
      <c r="B22" s="210">
        <v>663.17518677738985</v>
      </c>
      <c r="C22" s="210">
        <v>259.43086719923201</v>
      </c>
      <c r="D22" s="210">
        <v>436.64721545127503</v>
      </c>
      <c r="E22" s="209"/>
      <c r="F22" s="319"/>
    </row>
    <row r="23" spans="1:8" x14ac:dyDescent="0.3">
      <c r="B23" s="208"/>
      <c r="C23" s="207"/>
      <c r="D23" s="207"/>
      <c r="E23" s="273"/>
    </row>
    <row r="24" spans="1:8" ht="53.25" customHeight="1" x14ac:dyDescent="0.3">
      <c r="A24" s="330" t="s">
        <v>222</v>
      </c>
      <c r="B24" s="330"/>
      <c r="C24" s="330"/>
      <c r="D24" s="330"/>
      <c r="E24" s="330"/>
      <c r="F24" s="330"/>
      <c r="G24" s="330"/>
    </row>
    <row r="25" spans="1:8" ht="14.4" x14ac:dyDescent="0.3">
      <c r="A25" s="257" t="s">
        <v>221</v>
      </c>
      <c r="B25" s="178"/>
      <c r="C25" s="178"/>
      <c r="D25" s="178"/>
      <c r="E25" s="141"/>
    </row>
    <row r="26" spans="1:8" ht="14.4" x14ac:dyDescent="0.3">
      <c r="A26" s="257"/>
      <c r="B26" s="178"/>
      <c r="C26" s="178"/>
      <c r="D26" s="178"/>
      <c r="E26" s="141"/>
    </row>
    <row r="27" spans="1:8" x14ac:dyDescent="0.3">
      <c r="A27" s="80" t="s">
        <v>152</v>
      </c>
      <c r="B27" s="143"/>
      <c r="C27" s="143"/>
      <c r="D27" s="143"/>
      <c r="E27" s="143"/>
      <c r="F27" s="143"/>
      <c r="G27" s="143"/>
      <c r="H27" s="143"/>
    </row>
    <row r="28" spans="1:8" x14ac:dyDescent="0.3">
      <c r="A28" s="245"/>
      <c r="B28" s="247"/>
      <c r="C28" s="247"/>
      <c r="D28" s="247"/>
      <c r="E28" s="247"/>
      <c r="F28" s="247"/>
      <c r="G28" s="247"/>
      <c r="H28" s="247"/>
    </row>
    <row r="29" spans="1:8" ht="15" customHeight="1" x14ac:dyDescent="0.3">
      <c r="A29" s="204"/>
      <c r="B29" s="324" t="s">
        <v>220</v>
      </c>
      <c r="C29" s="324"/>
      <c r="D29" s="324"/>
      <c r="E29" s="203" t="s">
        <v>219</v>
      </c>
      <c r="F29" s="203" t="s">
        <v>218</v>
      </c>
      <c r="G29" s="327" t="s">
        <v>217</v>
      </c>
      <c r="H29" s="324" t="s">
        <v>202</v>
      </c>
    </row>
    <row r="30" spans="1:8" x14ac:dyDescent="0.3">
      <c r="A30" s="246" t="s">
        <v>281</v>
      </c>
      <c r="B30" s="259" t="s">
        <v>216</v>
      </c>
      <c r="C30" s="259" t="s">
        <v>215</v>
      </c>
      <c r="D30" s="259" t="s">
        <v>214</v>
      </c>
      <c r="E30" s="260" t="s">
        <v>213</v>
      </c>
      <c r="F30" s="260" t="s">
        <v>212</v>
      </c>
      <c r="G30" s="328"/>
      <c r="H30" s="325"/>
    </row>
    <row r="31" spans="1:8" x14ac:dyDescent="0.3">
      <c r="A31" s="191"/>
      <c r="B31" s="199"/>
      <c r="C31" s="199"/>
      <c r="D31" s="198"/>
      <c r="E31" s="197"/>
      <c r="F31" s="197"/>
      <c r="G31" s="197"/>
      <c r="H31" s="196"/>
    </row>
    <row r="32" spans="1:8" x14ac:dyDescent="0.3">
      <c r="A32" s="262" t="s">
        <v>125</v>
      </c>
      <c r="B32" s="186">
        <v>93.80203161</v>
      </c>
      <c r="C32" s="186">
        <v>179.32399083000001</v>
      </c>
      <c r="D32" s="185">
        <v>80.884044929999988</v>
      </c>
      <c r="E32" s="186">
        <v>38.001002970000002</v>
      </c>
      <c r="F32" s="184">
        <v>0</v>
      </c>
      <c r="G32" s="184">
        <v>16.554949840000074</v>
      </c>
      <c r="H32" s="183">
        <v>408.56602018000001</v>
      </c>
    </row>
    <row r="33" spans="1:8" x14ac:dyDescent="0.3">
      <c r="A33" s="187" t="s">
        <v>124</v>
      </c>
      <c r="B33" s="186">
        <v>-28.561243059779301</v>
      </c>
      <c r="C33" s="186">
        <v>-56.192705290144119</v>
      </c>
      <c r="D33" s="185">
        <v>-27.988612637539632</v>
      </c>
      <c r="E33" s="186">
        <v>-9.334350336347498</v>
      </c>
      <c r="F33" s="184">
        <v>0</v>
      </c>
      <c r="G33" s="184">
        <v>0</v>
      </c>
      <c r="H33" s="183">
        <v>-122.12116351</v>
      </c>
    </row>
    <row r="34" spans="1:8" x14ac:dyDescent="0.3">
      <c r="A34" s="195" t="s">
        <v>38</v>
      </c>
      <c r="B34" s="192">
        <v>65.240788550220714</v>
      </c>
      <c r="C34" s="192">
        <v>123.13128553985587</v>
      </c>
      <c r="D34" s="194">
        <v>52.89543229246037</v>
      </c>
      <c r="E34" s="192">
        <v>28.6666526336525</v>
      </c>
      <c r="F34" s="193">
        <v>0</v>
      </c>
      <c r="G34" s="193">
        <v>16.554949840000074</v>
      </c>
      <c r="H34" s="192">
        <v>286.44485667000004</v>
      </c>
    </row>
    <row r="35" spans="1:8" x14ac:dyDescent="0.3">
      <c r="A35" s="191"/>
      <c r="B35" s="188"/>
      <c r="C35" s="188"/>
      <c r="D35" s="190"/>
      <c r="E35" s="188"/>
      <c r="F35" s="189"/>
      <c r="G35" s="189"/>
      <c r="H35" s="188"/>
    </row>
    <row r="36" spans="1:8" x14ac:dyDescent="0.3">
      <c r="A36" s="187" t="s">
        <v>123</v>
      </c>
      <c r="B36" s="186">
        <v>2.4443511300000003</v>
      </c>
      <c r="C36" s="186">
        <v>3.0718501500000004</v>
      </c>
      <c r="D36" s="185">
        <v>2.0985079600000001</v>
      </c>
      <c r="E36" s="186">
        <v>6.2926211799999994</v>
      </c>
      <c r="F36" s="184">
        <v>0</v>
      </c>
      <c r="G36" s="184">
        <v>0</v>
      </c>
      <c r="H36" s="183">
        <v>13.907330420000001</v>
      </c>
    </row>
    <row r="37" spans="1:8" x14ac:dyDescent="0.3">
      <c r="A37" s="187" t="s">
        <v>122</v>
      </c>
      <c r="B37" s="186">
        <v>7.7400000000000004E-6</v>
      </c>
      <c r="C37" s="186">
        <v>-0.46850069999999999</v>
      </c>
      <c r="D37" s="185">
        <v>0</v>
      </c>
      <c r="E37" s="186">
        <v>-10.726170950000002</v>
      </c>
      <c r="F37" s="184">
        <v>0</v>
      </c>
      <c r="G37" s="184">
        <v>-2.3348425200000005</v>
      </c>
      <c r="H37" s="183">
        <v>-13.529506430000001</v>
      </c>
    </row>
    <row r="38" spans="1:8" x14ac:dyDescent="0.3">
      <c r="A38" s="195" t="s">
        <v>121</v>
      </c>
      <c r="B38" s="192">
        <v>2.4443588700000003</v>
      </c>
      <c r="C38" s="192">
        <v>2.6033494500000001</v>
      </c>
      <c r="D38" s="194">
        <v>2.0985079600000001</v>
      </c>
      <c r="E38" s="192">
        <v>-4.4335497700000017</v>
      </c>
      <c r="F38" s="193">
        <v>0</v>
      </c>
      <c r="G38" s="193">
        <v>-2.3348425200000005</v>
      </c>
      <c r="H38" s="192">
        <v>0.37782398999999955</v>
      </c>
    </row>
    <row r="39" spans="1:8" x14ac:dyDescent="0.3">
      <c r="A39" s="191"/>
      <c r="B39" s="188"/>
      <c r="C39" s="188"/>
      <c r="D39" s="190"/>
      <c r="E39" s="188"/>
      <c r="F39" s="189"/>
      <c r="G39" s="189"/>
      <c r="H39" s="188"/>
    </row>
    <row r="40" spans="1:8" x14ac:dyDescent="0.3">
      <c r="A40" s="187" t="s">
        <v>28</v>
      </c>
      <c r="B40" s="186">
        <v>-18.960641980000005</v>
      </c>
      <c r="C40" s="186">
        <v>-109.70970032999999</v>
      </c>
      <c r="D40" s="185">
        <v>-13.81758559</v>
      </c>
      <c r="E40" s="186">
        <v>-15.058184990000001</v>
      </c>
      <c r="F40" s="184">
        <v>0</v>
      </c>
      <c r="G40" s="184">
        <v>0</v>
      </c>
      <c r="H40" s="183">
        <v>-157.54611288999999</v>
      </c>
    </row>
    <row r="41" spans="1:8" ht="14.4" thickBot="1" x14ac:dyDescent="0.35">
      <c r="A41" s="182" t="s">
        <v>245</v>
      </c>
      <c r="B41" s="179">
        <v>48.72450544022071</v>
      </c>
      <c r="C41" s="179">
        <v>16.024934659855873</v>
      </c>
      <c r="D41" s="181">
        <v>41.176354662460369</v>
      </c>
      <c r="E41" s="179">
        <v>9.1749178736524968</v>
      </c>
      <c r="F41" s="180">
        <v>0</v>
      </c>
      <c r="G41" s="180">
        <v>14.220107320000073</v>
      </c>
      <c r="H41" s="179">
        <v>129.27656777000007</v>
      </c>
    </row>
    <row r="42" spans="1:8" x14ac:dyDescent="0.3">
      <c r="A42" s="191"/>
      <c r="B42" s="188"/>
      <c r="C42" s="188"/>
      <c r="D42" s="190"/>
      <c r="E42" s="188"/>
      <c r="F42" s="189"/>
      <c r="G42" s="189"/>
      <c r="H42" s="188"/>
    </row>
    <row r="43" spans="1:8" x14ac:dyDescent="0.3">
      <c r="A43" s="191"/>
      <c r="B43" s="188"/>
      <c r="C43" s="188"/>
      <c r="D43" s="190"/>
      <c r="E43" s="188"/>
      <c r="F43" s="189"/>
      <c r="G43" s="189"/>
      <c r="H43" s="188"/>
    </row>
    <row r="44" spans="1:8" x14ac:dyDescent="0.3">
      <c r="A44" s="187" t="s">
        <v>36</v>
      </c>
      <c r="B44" s="186">
        <v>2742.68452832</v>
      </c>
      <c r="C44" s="186">
        <v>5737.0884270100005</v>
      </c>
      <c r="D44" s="185">
        <v>2817.6368453999994</v>
      </c>
      <c r="E44" s="186">
        <v>945.4697043299999</v>
      </c>
      <c r="F44" s="184">
        <v>0</v>
      </c>
      <c r="G44" s="184">
        <v>0</v>
      </c>
      <c r="H44" s="183">
        <v>12242.879505060002</v>
      </c>
    </row>
    <row r="45" spans="1:8" x14ac:dyDescent="0.3">
      <c r="A45" s="187" t="s">
        <v>210</v>
      </c>
      <c r="B45" s="186">
        <v>-107.23323744222807</v>
      </c>
      <c r="C45" s="186">
        <v>-491.00415712153062</v>
      </c>
      <c r="D45" s="185">
        <v>-211.54066138142889</v>
      </c>
      <c r="E45" s="186">
        <v>-60.019356811115813</v>
      </c>
      <c r="F45" s="184">
        <v>0</v>
      </c>
      <c r="G45" s="184">
        <v>0</v>
      </c>
      <c r="H45" s="183">
        <v>-869.7974127563034</v>
      </c>
    </row>
    <row r="46" spans="1:8" ht="14.4" thickBot="1" x14ac:dyDescent="0.35">
      <c r="A46" s="182" t="s">
        <v>109</v>
      </c>
      <c r="B46" s="179">
        <v>2635.451290877772</v>
      </c>
      <c r="C46" s="179">
        <v>5246.0842698884699</v>
      </c>
      <c r="D46" s="181">
        <v>2606.0961840185705</v>
      </c>
      <c r="E46" s="179">
        <v>885.45034751888409</v>
      </c>
      <c r="F46" s="180">
        <v>0</v>
      </c>
      <c r="G46" s="180">
        <v>0</v>
      </c>
      <c r="H46" s="179">
        <v>11373.082092303697</v>
      </c>
    </row>
    <row r="47" spans="1:8" x14ac:dyDescent="0.3">
      <c r="A47" s="206"/>
      <c r="B47" s="188"/>
      <c r="C47" s="188"/>
      <c r="D47" s="188"/>
      <c r="E47" s="188"/>
      <c r="F47" s="188"/>
      <c r="G47" s="188"/>
      <c r="H47" s="188"/>
    </row>
    <row r="48" spans="1:8" x14ac:dyDescent="0.3">
      <c r="A48" s="206"/>
      <c r="B48" s="188"/>
      <c r="C48" s="188"/>
      <c r="D48" s="188"/>
      <c r="E48" s="188"/>
      <c r="F48" s="188"/>
      <c r="G48" s="188"/>
      <c r="H48" s="188"/>
    </row>
    <row r="49" spans="1:8" ht="15" customHeight="1" x14ac:dyDescent="0.3">
      <c r="A49" s="206"/>
      <c r="B49" s="188"/>
      <c r="C49" s="188"/>
      <c r="D49" s="188"/>
      <c r="E49" s="188"/>
      <c r="F49" s="188"/>
      <c r="G49" s="188"/>
      <c r="H49" s="188"/>
    </row>
    <row r="50" spans="1:8" ht="15" customHeight="1" x14ac:dyDescent="0.3">
      <c r="A50" s="204"/>
      <c r="B50" s="324" t="s">
        <v>220</v>
      </c>
      <c r="C50" s="324"/>
      <c r="D50" s="326"/>
      <c r="E50" s="203" t="s">
        <v>219</v>
      </c>
      <c r="F50" s="203" t="s">
        <v>218</v>
      </c>
      <c r="G50" s="327" t="s">
        <v>217</v>
      </c>
      <c r="H50" s="324" t="s">
        <v>202</v>
      </c>
    </row>
    <row r="51" spans="1:8" x14ac:dyDescent="0.3">
      <c r="A51" s="246" t="s">
        <v>280</v>
      </c>
      <c r="B51" s="200" t="s">
        <v>216</v>
      </c>
      <c r="C51" s="200" t="s">
        <v>215</v>
      </c>
      <c r="D51" s="202" t="s">
        <v>214</v>
      </c>
      <c r="E51" s="201" t="s">
        <v>213</v>
      </c>
      <c r="F51" s="201" t="s">
        <v>212</v>
      </c>
      <c r="G51" s="328"/>
      <c r="H51" s="325"/>
    </row>
    <row r="52" spans="1:8" x14ac:dyDescent="0.3">
      <c r="A52" s="191"/>
      <c r="B52" s="199"/>
      <c r="C52" s="199"/>
      <c r="D52" s="198"/>
      <c r="E52" s="197"/>
      <c r="F52" s="197"/>
      <c r="G52" s="197"/>
      <c r="H52" s="196"/>
    </row>
    <row r="53" spans="1:8" x14ac:dyDescent="0.3">
      <c r="A53" s="187" t="s">
        <v>125</v>
      </c>
      <c r="B53" s="186">
        <v>89.616578049999987</v>
      </c>
      <c r="C53" s="186">
        <v>98.043817300000001</v>
      </c>
      <c r="D53" s="185">
        <v>58.548784780000005</v>
      </c>
      <c r="E53" s="184">
        <v>28.7530705</v>
      </c>
      <c r="F53" s="184">
        <v>13.26728224</v>
      </c>
      <c r="G53" s="184">
        <v>4.4649346200000002</v>
      </c>
      <c r="H53" s="183">
        <v>292.69446748999997</v>
      </c>
    </row>
    <row r="54" spans="1:8" x14ac:dyDescent="0.3">
      <c r="A54" s="187" t="s">
        <v>124</v>
      </c>
      <c r="B54" s="186">
        <v>-21.530511560790799</v>
      </c>
      <c r="C54" s="186">
        <v>-20.528441481701815</v>
      </c>
      <c r="D54" s="185">
        <v>-14.609398646367048</v>
      </c>
      <c r="E54" s="184">
        <v>-4.1286595577359959</v>
      </c>
      <c r="F54" s="184">
        <v>-2.2498115034043353</v>
      </c>
      <c r="G54" s="184">
        <v>0</v>
      </c>
      <c r="H54" s="183">
        <v>-63.046822749999997</v>
      </c>
    </row>
    <row r="55" spans="1:8" x14ac:dyDescent="0.3">
      <c r="A55" s="195" t="s">
        <v>38</v>
      </c>
      <c r="B55" s="192">
        <v>68.086066489209188</v>
      </c>
      <c r="C55" s="192">
        <v>77.515375818298182</v>
      </c>
      <c r="D55" s="194">
        <v>43.939386133632958</v>
      </c>
      <c r="E55" s="193">
        <v>24.624410942264003</v>
      </c>
      <c r="F55" s="193">
        <v>11.017470736595666</v>
      </c>
      <c r="G55" s="193">
        <v>4.4649346200000002</v>
      </c>
      <c r="H55" s="192">
        <v>229.64764473999998</v>
      </c>
    </row>
    <row r="56" spans="1:8" x14ac:dyDescent="0.3">
      <c r="A56" s="191"/>
      <c r="B56" s="188"/>
      <c r="C56" s="188"/>
      <c r="D56" s="190"/>
      <c r="E56" s="189"/>
      <c r="F56" s="189"/>
      <c r="G56" s="189"/>
      <c r="H56" s="188"/>
    </row>
    <row r="57" spans="1:8" x14ac:dyDescent="0.3">
      <c r="A57" s="187" t="s">
        <v>123</v>
      </c>
      <c r="B57" s="186">
        <v>3.0841405999999996</v>
      </c>
      <c r="C57" s="186">
        <v>1.9685525699999999</v>
      </c>
      <c r="D57" s="185">
        <v>1.8652254799999999</v>
      </c>
      <c r="E57" s="184">
        <v>5.9445594000000002</v>
      </c>
      <c r="F57" s="184">
        <v>0.45081087999999997</v>
      </c>
      <c r="G57" s="184">
        <v>0</v>
      </c>
      <c r="H57" s="183">
        <v>13.313288930000001</v>
      </c>
    </row>
    <row r="58" spans="1:8" x14ac:dyDescent="0.3">
      <c r="A58" s="187" t="s">
        <v>122</v>
      </c>
      <c r="B58" s="186">
        <v>2.4499999999999998E-6</v>
      </c>
      <c r="C58" s="186">
        <v>-0.54918533999999997</v>
      </c>
      <c r="D58" s="185">
        <v>0</v>
      </c>
      <c r="E58" s="184">
        <v>-10.13755637</v>
      </c>
      <c r="F58" s="184">
        <v>0</v>
      </c>
      <c r="G58" s="184">
        <v>-1.9230662899999995</v>
      </c>
      <c r="H58" s="183">
        <v>-12.609805549999999</v>
      </c>
    </row>
    <row r="59" spans="1:8" x14ac:dyDescent="0.3">
      <c r="A59" s="195" t="s">
        <v>121</v>
      </c>
      <c r="B59" s="192">
        <v>3.0841430499999998</v>
      </c>
      <c r="C59" s="192">
        <v>1.41936723</v>
      </c>
      <c r="D59" s="194">
        <v>1.8652254799999999</v>
      </c>
      <c r="E59" s="193">
        <v>-4.1929969700000003</v>
      </c>
      <c r="F59" s="193">
        <v>0.45081087999999997</v>
      </c>
      <c r="G59" s="193">
        <v>-1.9230662899999995</v>
      </c>
      <c r="H59" s="192">
        <v>0.70348338000000155</v>
      </c>
    </row>
    <row r="60" spans="1:8" x14ac:dyDescent="0.3">
      <c r="A60" s="191"/>
      <c r="B60" s="188"/>
      <c r="C60" s="188"/>
      <c r="D60" s="190"/>
      <c r="E60" s="189"/>
      <c r="F60" s="189"/>
      <c r="G60" s="189"/>
      <c r="H60" s="188"/>
    </row>
    <row r="61" spans="1:8" x14ac:dyDescent="0.3">
      <c r="A61" s="187" t="s">
        <v>28</v>
      </c>
      <c r="B61" s="186">
        <v>-0.97269526000000384</v>
      </c>
      <c r="C61" s="186">
        <v>-57.757846399999998</v>
      </c>
      <c r="D61" s="185">
        <v>-33.04287257</v>
      </c>
      <c r="E61" s="184">
        <v>-7.7252239600000001</v>
      </c>
      <c r="F61" s="184">
        <v>-0.69822370000000011</v>
      </c>
      <c r="G61" s="184">
        <v>0</v>
      </c>
      <c r="H61" s="183">
        <v>-100.19686188999999</v>
      </c>
    </row>
    <row r="62" spans="1:8" ht="14.4" thickBot="1" x14ac:dyDescent="0.35">
      <c r="A62" s="182" t="s">
        <v>211</v>
      </c>
      <c r="B62" s="179">
        <v>70.197514279209173</v>
      </c>
      <c r="C62" s="179">
        <v>21.17689664829819</v>
      </c>
      <c r="D62" s="181">
        <v>12.761739043632957</v>
      </c>
      <c r="E62" s="180">
        <v>12.706190012264003</v>
      </c>
      <c r="F62" s="180">
        <v>10.770057916595666</v>
      </c>
      <c r="G62" s="180">
        <v>2.5418683300000007</v>
      </c>
      <c r="H62" s="179">
        <v>130.15426622999996</v>
      </c>
    </row>
    <row r="63" spans="1:8" x14ac:dyDescent="0.3">
      <c r="A63" s="191"/>
      <c r="B63" s="188"/>
      <c r="C63" s="188"/>
      <c r="D63" s="190"/>
      <c r="E63" s="189"/>
      <c r="F63" s="189"/>
      <c r="G63" s="189"/>
      <c r="H63" s="188"/>
    </row>
    <row r="64" spans="1:8" x14ac:dyDescent="0.3">
      <c r="A64" s="191"/>
      <c r="B64" s="188"/>
      <c r="C64" s="188"/>
      <c r="D64" s="190"/>
      <c r="E64" s="189"/>
      <c r="F64" s="189"/>
      <c r="G64" s="189"/>
      <c r="H64" s="188"/>
    </row>
    <row r="65" spans="1:8" x14ac:dyDescent="0.3">
      <c r="A65" s="187" t="s">
        <v>36</v>
      </c>
      <c r="B65" s="186">
        <v>3495.1683795599997</v>
      </c>
      <c r="C65" s="186">
        <v>3707.9295735399996</v>
      </c>
      <c r="D65" s="185">
        <v>2488.8137436400002</v>
      </c>
      <c r="E65" s="184">
        <v>721.4249529199999</v>
      </c>
      <c r="F65" s="184">
        <v>376.25623594000001</v>
      </c>
      <c r="G65" s="184">
        <v>0</v>
      </c>
      <c r="H65" s="183">
        <v>10789.592885600001</v>
      </c>
    </row>
    <row r="66" spans="1:8" x14ac:dyDescent="0.3">
      <c r="A66" s="187" t="s">
        <v>210</v>
      </c>
      <c r="B66" s="186">
        <v>-130.17027329279699</v>
      </c>
      <c r="C66" s="186">
        <v>-189.04189264892966</v>
      </c>
      <c r="D66" s="185">
        <v>-165.43099536063892</v>
      </c>
      <c r="E66" s="184">
        <v>-26.531385408742267</v>
      </c>
      <c r="F66" s="184">
        <v>-37.314601033448866</v>
      </c>
      <c r="G66" s="184">
        <v>0</v>
      </c>
      <c r="H66" s="183">
        <v>-548.4891477445567</v>
      </c>
    </row>
    <row r="67" spans="1:8" ht="14.4" thickBot="1" x14ac:dyDescent="0.35">
      <c r="A67" s="182" t="s">
        <v>109</v>
      </c>
      <c r="B67" s="179">
        <v>3364.9981062672027</v>
      </c>
      <c r="C67" s="179">
        <v>3518.88768089107</v>
      </c>
      <c r="D67" s="181">
        <v>2323.3827482793613</v>
      </c>
      <c r="E67" s="180">
        <v>694.89356751125763</v>
      </c>
      <c r="F67" s="180">
        <v>338.94163490655114</v>
      </c>
      <c r="G67" s="180">
        <v>0</v>
      </c>
      <c r="H67" s="179">
        <v>10241.103737855445</v>
      </c>
    </row>
    <row r="68" spans="1:8" x14ac:dyDescent="0.3">
      <c r="A68" s="206"/>
      <c r="B68" s="205"/>
      <c r="C68" s="205"/>
      <c r="D68" s="205"/>
      <c r="E68" s="205"/>
      <c r="F68" s="205"/>
      <c r="G68" s="205"/>
      <c r="H68" s="205"/>
    </row>
    <row r="69" spans="1:8" ht="15" customHeight="1" x14ac:dyDescent="0.3">
      <c r="A69" s="206"/>
      <c r="B69" s="205"/>
      <c r="C69" s="205"/>
      <c r="D69" s="205"/>
      <c r="E69" s="205"/>
      <c r="F69" s="205"/>
      <c r="G69" s="205"/>
      <c r="H69" s="205"/>
    </row>
    <row r="70" spans="1:8" x14ac:dyDescent="0.3">
      <c r="A70" s="206"/>
      <c r="B70" s="205"/>
      <c r="C70" s="205"/>
      <c r="D70" s="205"/>
      <c r="E70" s="205"/>
      <c r="F70" s="205"/>
      <c r="G70" s="205"/>
      <c r="H70" s="205"/>
    </row>
    <row r="71" spans="1:8" x14ac:dyDescent="0.3">
      <c r="A71" s="80" t="s">
        <v>152</v>
      </c>
      <c r="B71" s="143"/>
      <c r="C71" s="143"/>
      <c r="D71" s="143"/>
      <c r="E71" s="143"/>
      <c r="F71" s="143"/>
      <c r="G71" s="143"/>
      <c r="H71" s="143"/>
    </row>
    <row r="72" spans="1:8" x14ac:dyDescent="0.3">
      <c r="A72" s="245"/>
      <c r="B72" s="247"/>
      <c r="C72" s="247"/>
      <c r="D72" s="247"/>
      <c r="E72" s="247"/>
      <c r="F72" s="247"/>
      <c r="G72" s="247"/>
      <c r="H72" s="247"/>
    </row>
    <row r="73" spans="1:8" ht="15" customHeight="1" x14ac:dyDescent="0.3">
      <c r="A73" s="204"/>
      <c r="B73" s="324" t="s">
        <v>220</v>
      </c>
      <c r="C73" s="324"/>
      <c r="D73" s="326"/>
      <c r="E73" s="203" t="s">
        <v>219</v>
      </c>
      <c r="F73" s="203" t="s">
        <v>218</v>
      </c>
      <c r="G73" s="327" t="s">
        <v>217</v>
      </c>
      <c r="H73" s="324" t="s">
        <v>202</v>
      </c>
    </row>
    <row r="74" spans="1:8" x14ac:dyDescent="0.3">
      <c r="A74" s="248" t="s">
        <v>279</v>
      </c>
      <c r="B74" s="200" t="s">
        <v>216</v>
      </c>
      <c r="C74" s="200" t="s">
        <v>215</v>
      </c>
      <c r="D74" s="202" t="s">
        <v>214</v>
      </c>
      <c r="E74" s="201" t="s">
        <v>213</v>
      </c>
      <c r="F74" s="201" t="s">
        <v>212</v>
      </c>
      <c r="G74" s="328"/>
      <c r="H74" s="325"/>
    </row>
    <row r="75" spans="1:8" x14ac:dyDescent="0.3">
      <c r="A75" s="191"/>
      <c r="B75" s="199"/>
      <c r="C75" s="199"/>
      <c r="D75" s="198"/>
      <c r="E75" s="197"/>
      <c r="F75" s="197"/>
      <c r="G75" s="197"/>
      <c r="H75" s="196"/>
    </row>
    <row r="76" spans="1:8" x14ac:dyDescent="0.3">
      <c r="A76" s="187" t="s">
        <v>125</v>
      </c>
      <c r="B76" s="186">
        <v>361.01288683999996</v>
      </c>
      <c r="C76" s="186">
        <v>540.15984753999999</v>
      </c>
      <c r="D76" s="185">
        <v>269.35964112999994</v>
      </c>
      <c r="E76" s="184">
        <v>129.86340792999999</v>
      </c>
      <c r="F76" s="184">
        <v>35.551903859999996</v>
      </c>
      <c r="G76" s="184">
        <v>44.094543410000028</v>
      </c>
      <c r="H76" s="183">
        <v>1380.0422307099998</v>
      </c>
    </row>
    <row r="77" spans="1:8" x14ac:dyDescent="0.3">
      <c r="A77" s="187" t="s">
        <v>124</v>
      </c>
      <c r="B77" s="186">
        <v>-95.168236579844418</v>
      </c>
      <c r="C77" s="186">
        <v>-129.23849611173634</v>
      </c>
      <c r="D77" s="185">
        <v>-74.912604587780748</v>
      </c>
      <c r="E77" s="184">
        <v>-23.326786434841914</v>
      </c>
      <c r="F77" s="184">
        <v>-6.5097893357965679</v>
      </c>
      <c r="G77" s="184">
        <v>-30.661033169999996</v>
      </c>
      <c r="H77" s="183">
        <v>-359.81694621999998</v>
      </c>
    </row>
    <row r="78" spans="1:8" x14ac:dyDescent="0.3">
      <c r="A78" s="195" t="s">
        <v>38</v>
      </c>
      <c r="B78" s="192">
        <v>265.84465026015556</v>
      </c>
      <c r="C78" s="192">
        <v>410.92135142826362</v>
      </c>
      <c r="D78" s="194">
        <v>194.44703654221919</v>
      </c>
      <c r="E78" s="193">
        <v>106.53662149515807</v>
      </c>
      <c r="F78" s="193">
        <v>29.042114524203427</v>
      </c>
      <c r="G78" s="193">
        <v>13.433510240000032</v>
      </c>
      <c r="H78" s="192">
        <v>1020.2252844899998</v>
      </c>
    </row>
    <row r="79" spans="1:8" x14ac:dyDescent="0.3">
      <c r="A79" s="191"/>
      <c r="B79" s="188"/>
      <c r="C79" s="188"/>
      <c r="D79" s="190"/>
      <c r="E79" s="189"/>
      <c r="F79" s="189"/>
      <c r="G79" s="189"/>
      <c r="H79" s="188"/>
    </row>
    <row r="80" spans="1:8" x14ac:dyDescent="0.3">
      <c r="A80" s="187" t="s">
        <v>123</v>
      </c>
      <c r="B80" s="186">
        <v>11.229206999999999</v>
      </c>
      <c r="C80" s="186">
        <v>9.6312899600000001</v>
      </c>
      <c r="D80" s="186">
        <v>7.6694142100000002</v>
      </c>
      <c r="E80" s="184">
        <v>30.362963970000006</v>
      </c>
      <c r="F80" s="184">
        <v>1.1740664999999999</v>
      </c>
      <c r="G80" s="184">
        <v>2.611470309999997</v>
      </c>
      <c r="H80" s="183">
        <v>62.678411949999997</v>
      </c>
    </row>
    <row r="81" spans="1:8" x14ac:dyDescent="0.3">
      <c r="A81" s="187" t="s">
        <v>122</v>
      </c>
      <c r="B81" s="186">
        <v>6.9400000000000005E-6</v>
      </c>
      <c r="C81" s="186">
        <v>-3.7122827700000003</v>
      </c>
      <c r="D81" s="185">
        <v>0</v>
      </c>
      <c r="E81" s="184">
        <v>-47.027477480000009</v>
      </c>
      <c r="F81" s="184">
        <v>0</v>
      </c>
      <c r="G81" s="184">
        <v>-6.8666921599999986</v>
      </c>
      <c r="H81" s="183">
        <v>-57.606445470000011</v>
      </c>
    </row>
    <row r="82" spans="1:8" x14ac:dyDescent="0.3">
      <c r="A82" s="195" t="s">
        <v>121</v>
      </c>
      <c r="B82" s="192">
        <v>11.229213939999999</v>
      </c>
      <c r="C82" s="192">
        <v>5.9190071900000003</v>
      </c>
      <c r="D82" s="194">
        <v>7.6694142100000002</v>
      </c>
      <c r="E82" s="193">
        <v>-16.664513510000003</v>
      </c>
      <c r="F82" s="193">
        <v>1.1740664999999999</v>
      </c>
      <c r="G82" s="193">
        <v>-4.2552218500000016</v>
      </c>
      <c r="H82" s="192">
        <v>5.0719664799999862</v>
      </c>
    </row>
    <row r="83" spans="1:8" x14ac:dyDescent="0.3">
      <c r="A83" s="191"/>
      <c r="B83" s="188"/>
      <c r="C83" s="188"/>
      <c r="D83" s="190"/>
      <c r="E83" s="189"/>
      <c r="F83" s="189"/>
      <c r="G83" s="189"/>
      <c r="H83" s="188"/>
    </row>
    <row r="84" spans="1:8" x14ac:dyDescent="0.3">
      <c r="A84" s="187" t="s">
        <v>28</v>
      </c>
      <c r="B84" s="186">
        <v>-20.356016330000003</v>
      </c>
      <c r="C84" s="186">
        <v>-317.76649892000006</v>
      </c>
      <c r="D84" s="185">
        <v>-151.18355617000006</v>
      </c>
      <c r="E84" s="184">
        <v>-35.428787069999998</v>
      </c>
      <c r="F84" s="184">
        <v>-1.9771508400000002</v>
      </c>
      <c r="G84" s="184">
        <v>4.3295069999999214E-2</v>
      </c>
      <c r="H84" s="183">
        <v>-526.66871426000012</v>
      </c>
    </row>
    <row r="85" spans="1:8" ht="14.4" thickBot="1" x14ac:dyDescent="0.35">
      <c r="A85" s="182" t="s">
        <v>245</v>
      </c>
      <c r="B85" s="179">
        <v>256.71784787015559</v>
      </c>
      <c r="C85" s="179">
        <v>99.073859698263561</v>
      </c>
      <c r="D85" s="181">
        <v>50.932894582219149</v>
      </c>
      <c r="E85" s="180">
        <v>54.443320915158068</v>
      </c>
      <c r="F85" s="180">
        <v>28.239030184203425</v>
      </c>
      <c r="G85" s="180">
        <v>9.2215834600000299</v>
      </c>
      <c r="H85" s="179">
        <v>498.62853670999976</v>
      </c>
    </row>
    <row r="86" spans="1:8" x14ac:dyDescent="0.3">
      <c r="A86" s="191"/>
      <c r="B86" s="188"/>
      <c r="C86" s="188"/>
      <c r="D86" s="190"/>
      <c r="E86" s="189"/>
      <c r="F86" s="189"/>
      <c r="G86" s="189"/>
      <c r="H86" s="188"/>
    </row>
    <row r="87" spans="1:8" x14ac:dyDescent="0.3">
      <c r="A87" s="191"/>
      <c r="B87" s="188"/>
      <c r="C87" s="188"/>
      <c r="D87" s="190"/>
      <c r="E87" s="189"/>
      <c r="F87" s="189"/>
      <c r="G87" s="189"/>
      <c r="H87" s="188"/>
    </row>
    <row r="88" spans="1:8" x14ac:dyDescent="0.3">
      <c r="A88" s="187" t="s">
        <v>36</v>
      </c>
      <c r="B88" s="186">
        <v>3018.7427183199998</v>
      </c>
      <c r="C88" s="186">
        <v>5184.7469670199998</v>
      </c>
      <c r="D88" s="185">
        <v>2700.2800020200002</v>
      </c>
      <c r="E88" s="184">
        <v>884.73081836999995</v>
      </c>
      <c r="F88" s="184">
        <v>0</v>
      </c>
      <c r="G88" s="184">
        <v>0</v>
      </c>
      <c r="H88" s="183">
        <v>11788.50050573</v>
      </c>
    </row>
    <row r="89" spans="1:8" x14ac:dyDescent="0.3">
      <c r="A89" s="187" t="s">
        <v>210</v>
      </c>
      <c r="B89" s="186">
        <v>-102.13059414784266</v>
      </c>
      <c r="C89" s="186">
        <v>-366.72388113024908</v>
      </c>
      <c r="D89" s="185">
        <v>-194.96582695216293</v>
      </c>
      <c r="E89" s="184">
        <v>-48.687679241353507</v>
      </c>
      <c r="F89" s="184">
        <v>0</v>
      </c>
      <c r="G89" s="184">
        <v>0</v>
      </c>
      <c r="H89" s="183">
        <v>-712.50798147160822</v>
      </c>
    </row>
    <row r="90" spans="1:8" ht="14.4" thickBot="1" x14ac:dyDescent="0.35">
      <c r="A90" s="182" t="s">
        <v>109</v>
      </c>
      <c r="B90" s="179">
        <v>2916.6121241721571</v>
      </c>
      <c r="C90" s="179">
        <v>4818.0230858897503</v>
      </c>
      <c r="D90" s="181">
        <v>2505.3141750678374</v>
      </c>
      <c r="E90" s="180">
        <v>836.04313912864643</v>
      </c>
      <c r="F90" s="180">
        <v>0</v>
      </c>
      <c r="G90" s="180">
        <v>0</v>
      </c>
      <c r="H90" s="179">
        <v>11075.992524258392</v>
      </c>
    </row>
    <row r="91" spans="1:8" s="273" customFormat="1" x14ac:dyDescent="0.3">
      <c r="A91" s="294"/>
      <c r="B91" s="293"/>
      <c r="C91" s="293"/>
      <c r="D91" s="293"/>
      <c r="E91" s="293"/>
      <c r="F91" s="293"/>
      <c r="G91" s="293"/>
      <c r="H91" s="293"/>
    </row>
    <row r="92" spans="1:8" s="273" customFormat="1" x14ac:dyDescent="0.3">
      <c r="A92" s="294"/>
      <c r="B92" s="293"/>
      <c r="C92" s="293"/>
      <c r="D92" s="293"/>
      <c r="E92" s="293"/>
      <c r="F92" s="293"/>
      <c r="G92" s="293"/>
      <c r="H92" s="293"/>
    </row>
    <row r="93" spans="1:8" x14ac:dyDescent="0.3">
      <c r="A93" s="206"/>
      <c r="B93" s="205"/>
      <c r="C93" s="205"/>
      <c r="D93" s="205"/>
      <c r="E93" s="205"/>
      <c r="F93" s="205"/>
      <c r="G93" s="205"/>
      <c r="H93" s="205"/>
    </row>
    <row r="94" spans="1:8" x14ac:dyDescent="0.3">
      <c r="A94" s="206"/>
      <c r="B94" s="205"/>
      <c r="C94" s="205"/>
      <c r="D94" s="205"/>
      <c r="E94" s="205"/>
      <c r="F94" s="205"/>
      <c r="G94" s="205"/>
      <c r="H94" s="205"/>
    </row>
    <row r="95" spans="1:8" ht="17.399999999999999" x14ac:dyDescent="0.3">
      <c r="A95" s="160" t="s">
        <v>209</v>
      </c>
      <c r="B95" s="177"/>
      <c r="C95" s="177"/>
      <c r="D95" s="177"/>
      <c r="E95" s="177"/>
      <c r="F95" s="177"/>
      <c r="G95" s="177"/>
      <c r="H95" s="173"/>
    </row>
    <row r="96" spans="1:8" x14ac:dyDescent="0.3">
      <c r="A96" s="135"/>
      <c r="B96" s="177"/>
      <c r="C96" s="177"/>
      <c r="D96" s="177"/>
      <c r="E96" s="177"/>
      <c r="F96" s="177"/>
      <c r="G96" s="177"/>
      <c r="H96" s="168"/>
    </row>
    <row r="97" spans="1:8" ht="14.4" x14ac:dyDescent="0.3">
      <c r="A97" s="146" t="s">
        <v>281</v>
      </c>
      <c r="B97" s="64"/>
      <c r="C97" s="64"/>
      <c r="D97" s="64"/>
      <c r="E97" s="152"/>
      <c r="F97" s="152"/>
      <c r="G97" s="152"/>
      <c r="H97" s="141"/>
    </row>
    <row r="98" spans="1:8" x14ac:dyDescent="0.3">
      <c r="A98" s="64"/>
      <c r="B98" s="64"/>
      <c r="C98" s="64"/>
      <c r="D98" s="64"/>
      <c r="E98" s="152"/>
      <c r="F98" s="152"/>
      <c r="G98" s="152"/>
      <c r="H98" s="173"/>
    </row>
    <row r="99" spans="1:8" x14ac:dyDescent="0.3">
      <c r="A99" s="89" t="s">
        <v>152</v>
      </c>
      <c r="B99" s="99" t="s">
        <v>205</v>
      </c>
      <c r="C99" s="99" t="s">
        <v>204</v>
      </c>
      <c r="D99" s="99" t="s">
        <v>203</v>
      </c>
      <c r="E99" s="99" t="s">
        <v>202</v>
      </c>
      <c r="F99" s="170"/>
    </row>
    <row r="100" spans="1:8" x14ac:dyDescent="0.3">
      <c r="A100" s="62"/>
      <c r="B100" s="175"/>
      <c r="C100" s="175"/>
      <c r="D100" s="175"/>
      <c r="E100" s="175"/>
      <c r="F100" s="170"/>
    </row>
    <row r="101" spans="1:8" x14ac:dyDescent="0.3">
      <c r="A101" s="165" t="s">
        <v>246</v>
      </c>
      <c r="B101" s="164">
        <v>10014.431164857075</v>
      </c>
      <c r="C101" s="164">
        <v>1019.8720581265419</v>
      </c>
      <c r="D101" s="164">
        <v>754.19728274638032</v>
      </c>
      <c r="E101" s="164">
        <v>11788.500505729997</v>
      </c>
      <c r="F101" s="176"/>
    </row>
    <row r="102" spans="1:8" x14ac:dyDescent="0.3">
      <c r="A102" s="292" t="s">
        <v>270</v>
      </c>
      <c r="B102" s="172">
        <v>-502.24257744345408</v>
      </c>
      <c r="C102" s="172">
        <v>502.24257744345408</v>
      </c>
      <c r="D102" s="172">
        <v>0</v>
      </c>
      <c r="E102" s="172">
        <v>0</v>
      </c>
      <c r="F102" s="176"/>
    </row>
    <row r="103" spans="1:8" x14ac:dyDescent="0.3">
      <c r="A103" s="292" t="s">
        <v>271</v>
      </c>
      <c r="B103" s="172">
        <v>-141.46258350190851</v>
      </c>
      <c r="C103" s="172">
        <v>0</v>
      </c>
      <c r="D103" s="172">
        <v>141.46258350190851</v>
      </c>
      <c r="E103" s="172">
        <v>0</v>
      </c>
      <c r="F103" s="176"/>
    </row>
    <row r="104" spans="1:8" x14ac:dyDescent="0.3">
      <c r="A104" s="292" t="s">
        <v>272</v>
      </c>
      <c r="B104" s="172">
        <v>0</v>
      </c>
      <c r="C104" s="172">
        <v>-306.28352804773851</v>
      </c>
      <c r="D104" s="172">
        <v>306.28352804773851</v>
      </c>
      <c r="E104" s="172">
        <v>0</v>
      </c>
      <c r="F104" s="176"/>
    </row>
    <row r="105" spans="1:8" x14ac:dyDescent="0.3">
      <c r="A105" s="292" t="s">
        <v>273</v>
      </c>
      <c r="B105" s="172">
        <v>0</v>
      </c>
      <c r="C105" s="172">
        <v>51.082185374893001</v>
      </c>
      <c r="D105" s="172">
        <v>-51.082185374893001</v>
      </c>
      <c r="E105" s="172">
        <v>0</v>
      </c>
      <c r="F105" s="176"/>
    </row>
    <row r="106" spans="1:8" x14ac:dyDescent="0.3">
      <c r="A106" s="291" t="s">
        <v>274</v>
      </c>
      <c r="B106" s="172">
        <v>189.90170704871301</v>
      </c>
      <c r="C106" s="172">
        <v>-189.90170704871301</v>
      </c>
      <c r="D106" s="172">
        <v>0</v>
      </c>
      <c r="E106" s="172">
        <v>0</v>
      </c>
      <c r="F106" s="176"/>
    </row>
    <row r="107" spans="1:8" x14ac:dyDescent="0.3">
      <c r="A107" s="277" t="s">
        <v>275</v>
      </c>
      <c r="B107" s="172">
        <v>9.3306070915029995</v>
      </c>
      <c r="C107" s="172">
        <v>0</v>
      </c>
      <c r="D107" s="172">
        <v>-9.3306070915029995</v>
      </c>
      <c r="E107" s="172">
        <v>0</v>
      </c>
      <c r="F107" s="176"/>
    </row>
    <row r="108" spans="1:8" x14ac:dyDescent="0.3">
      <c r="A108" s="277" t="s">
        <v>208</v>
      </c>
      <c r="B108" s="172">
        <v>1253.5498921276571</v>
      </c>
      <c r="C108" s="172">
        <v>-7.1180077218556512</v>
      </c>
      <c r="D108" s="172">
        <v>67.234435263583904</v>
      </c>
      <c r="E108" s="172">
        <v>1313.6663196693853</v>
      </c>
      <c r="F108" s="176"/>
    </row>
    <row r="109" spans="1:8" x14ac:dyDescent="0.3">
      <c r="A109" s="277" t="s">
        <v>207</v>
      </c>
      <c r="B109" s="172">
        <v>-745.90089578666152</v>
      </c>
      <c r="C109" s="172">
        <v>-43.592858702788007</v>
      </c>
      <c r="D109" s="172">
        <v>-69.793558849936332</v>
      </c>
      <c r="E109" s="172">
        <v>-859.28731333938583</v>
      </c>
      <c r="F109" s="155"/>
    </row>
    <row r="110" spans="1:8" ht="14.4" thickBot="1" x14ac:dyDescent="0.35">
      <c r="A110" s="263" t="s">
        <v>247</v>
      </c>
      <c r="B110" s="171">
        <v>10077.607314392924</v>
      </c>
      <c r="C110" s="171">
        <v>1026.3007194237937</v>
      </c>
      <c r="D110" s="171">
        <v>1138.9714782432789</v>
      </c>
      <c r="E110" s="171">
        <v>12242.879512059995</v>
      </c>
      <c r="F110" s="176"/>
    </row>
    <row r="111" spans="1:8" ht="14.4" x14ac:dyDescent="0.3">
      <c r="A111" s="85"/>
      <c r="B111" s="85"/>
      <c r="C111" s="85"/>
      <c r="D111" s="85"/>
      <c r="E111" s="85"/>
      <c r="F111" s="141"/>
    </row>
    <row r="112" spans="1:8" ht="14.4" x14ac:dyDescent="0.3">
      <c r="A112" s="85"/>
      <c r="B112" s="85"/>
      <c r="C112" s="85"/>
      <c r="D112" s="85"/>
      <c r="E112" s="85"/>
      <c r="F112" s="141"/>
    </row>
    <row r="113" spans="1:6" x14ac:dyDescent="0.3">
      <c r="A113" s="85"/>
      <c r="B113" s="85"/>
      <c r="C113" s="85"/>
      <c r="D113" s="85"/>
      <c r="E113" s="85"/>
      <c r="F113" s="173"/>
    </row>
    <row r="114" spans="1:6" x14ac:dyDescent="0.3">
      <c r="A114" s="146" t="s">
        <v>280</v>
      </c>
      <c r="B114" s="64"/>
      <c r="C114" s="152"/>
      <c r="D114" s="152"/>
      <c r="E114" s="152"/>
      <c r="F114" s="156"/>
    </row>
    <row r="115" spans="1:6" x14ac:dyDescent="0.3">
      <c r="A115" s="64"/>
      <c r="B115" s="64"/>
      <c r="C115" s="152"/>
      <c r="D115" s="152"/>
      <c r="E115" s="152"/>
      <c r="F115" s="156"/>
    </row>
    <row r="116" spans="1:6" x14ac:dyDescent="0.3">
      <c r="A116" s="89" t="s">
        <v>152</v>
      </c>
      <c r="B116" s="99" t="s">
        <v>205</v>
      </c>
      <c r="C116" s="99" t="s">
        <v>204</v>
      </c>
      <c r="D116" s="99" t="s">
        <v>203</v>
      </c>
      <c r="E116" s="99" t="s">
        <v>202</v>
      </c>
      <c r="F116" s="174"/>
    </row>
    <row r="117" spans="1:6" x14ac:dyDescent="0.3">
      <c r="A117" s="62"/>
      <c r="B117" s="175"/>
      <c r="C117" s="175"/>
      <c r="D117" s="175"/>
      <c r="E117" s="175"/>
      <c r="F117" s="174"/>
    </row>
    <row r="118" spans="1:6" x14ac:dyDescent="0.3">
      <c r="A118" s="165" t="s">
        <v>246</v>
      </c>
      <c r="B118" s="164">
        <v>8491.2180192378873</v>
      </c>
      <c r="C118" s="164">
        <v>719.17441082955554</v>
      </c>
      <c r="D118" s="164">
        <v>429.71740768255233</v>
      </c>
      <c r="E118" s="164">
        <v>9640.1098377499948</v>
      </c>
      <c r="F118" s="174"/>
    </row>
    <row r="119" spans="1:6" x14ac:dyDescent="0.3">
      <c r="A119" s="292" t="s">
        <v>270</v>
      </c>
      <c r="B119" s="172">
        <v>-336.07190353231101</v>
      </c>
      <c r="C119" s="172">
        <v>336.07190353231101</v>
      </c>
      <c r="D119" s="172">
        <v>0</v>
      </c>
      <c r="E119" s="172">
        <v>0</v>
      </c>
      <c r="F119" s="174"/>
    </row>
    <row r="120" spans="1:6" x14ac:dyDescent="0.3">
      <c r="A120" s="292" t="s">
        <v>271</v>
      </c>
      <c r="B120" s="172">
        <v>-170.71711431845802</v>
      </c>
      <c r="C120" s="172">
        <v>0</v>
      </c>
      <c r="D120" s="172">
        <v>170.71711431845802</v>
      </c>
      <c r="E120" s="172">
        <v>0</v>
      </c>
      <c r="F120" s="174"/>
    </row>
    <row r="121" spans="1:6" x14ac:dyDescent="0.3">
      <c r="A121" s="292" t="s">
        <v>272</v>
      </c>
      <c r="B121" s="172">
        <v>0</v>
      </c>
      <c r="C121" s="172">
        <v>-96.792220114770998</v>
      </c>
      <c r="D121" s="172">
        <v>96.792220114770998</v>
      </c>
      <c r="E121" s="172">
        <v>0</v>
      </c>
      <c r="F121" s="174"/>
    </row>
    <row r="122" spans="1:6" x14ac:dyDescent="0.3">
      <c r="A122" s="292" t="s">
        <v>273</v>
      </c>
      <c r="B122" s="172">
        <v>0</v>
      </c>
      <c r="C122" s="172">
        <v>48.965014039685009</v>
      </c>
      <c r="D122" s="172">
        <v>-48.965014039685009</v>
      </c>
      <c r="E122" s="172">
        <v>0</v>
      </c>
      <c r="F122" s="174"/>
    </row>
    <row r="123" spans="1:6" x14ac:dyDescent="0.3">
      <c r="A123" s="291" t="s">
        <v>274</v>
      </c>
      <c r="B123" s="172">
        <v>180.26304818694203</v>
      </c>
      <c r="C123" s="172">
        <v>-180.26304818694203</v>
      </c>
      <c r="D123" s="172">
        <v>0</v>
      </c>
      <c r="E123" s="172">
        <v>0</v>
      </c>
      <c r="F123" s="174"/>
    </row>
    <row r="124" spans="1:6" x14ac:dyDescent="0.3">
      <c r="A124" s="277" t="s">
        <v>275</v>
      </c>
      <c r="B124" s="172">
        <v>9.2441277467269991</v>
      </c>
      <c r="C124" s="172">
        <v>0</v>
      </c>
      <c r="D124" s="172">
        <v>-9.2441277467269991</v>
      </c>
      <c r="E124" s="172">
        <v>0</v>
      </c>
      <c r="F124" s="173"/>
    </row>
    <row r="125" spans="1:6" x14ac:dyDescent="0.3">
      <c r="A125" s="277" t="s">
        <v>208</v>
      </c>
      <c r="B125" s="172">
        <v>1842.459319815345</v>
      </c>
      <c r="C125" s="172">
        <v>49.477966501924115</v>
      </c>
      <c r="D125" s="172">
        <v>4.398743851253287</v>
      </c>
      <c r="E125" s="172">
        <v>1896.3360301685225</v>
      </c>
      <c r="F125" s="173"/>
    </row>
    <row r="126" spans="1:6" ht="14.4" x14ac:dyDescent="0.3">
      <c r="A126" s="277" t="s">
        <v>207</v>
      </c>
      <c r="B126" s="172">
        <v>-456.17826851971574</v>
      </c>
      <c r="C126" s="172">
        <v>-104.8564564831409</v>
      </c>
      <c r="D126" s="172">
        <v>-185.8182573156586</v>
      </c>
      <c r="E126" s="172">
        <v>-746.85298231851527</v>
      </c>
      <c r="F126" s="141"/>
    </row>
    <row r="127" spans="1:6" ht="14.4" thickBot="1" x14ac:dyDescent="0.35">
      <c r="A127" s="263" t="s">
        <v>247</v>
      </c>
      <c r="B127" s="171">
        <v>9560.2172286164168</v>
      </c>
      <c r="C127" s="171">
        <v>771.77757011862172</v>
      </c>
      <c r="D127" s="171">
        <v>457.59808686496399</v>
      </c>
      <c r="E127" s="171">
        <v>10789.592885600003</v>
      </c>
    </row>
    <row r="128" spans="1:6" x14ac:dyDescent="0.3">
      <c r="A128" s="64"/>
      <c r="B128" s="64"/>
      <c r="C128" s="145"/>
      <c r="D128" s="145"/>
      <c r="E128" s="145"/>
      <c r="F128" s="170"/>
    </row>
    <row r="129" spans="1:6" s="273" customFormat="1" x14ac:dyDescent="0.3">
      <c r="A129" s="272"/>
      <c r="B129" s="272"/>
      <c r="C129" s="289"/>
      <c r="D129" s="289"/>
      <c r="E129" s="289"/>
      <c r="F129" s="170"/>
    </row>
    <row r="130" spans="1:6" x14ac:dyDescent="0.3">
      <c r="A130" s="64"/>
      <c r="B130" s="64"/>
      <c r="C130" s="145"/>
      <c r="D130" s="145"/>
      <c r="E130" s="145"/>
      <c r="F130" s="169"/>
    </row>
    <row r="131" spans="1:6" x14ac:dyDescent="0.3">
      <c r="A131" s="146">
        <v>2023</v>
      </c>
      <c r="B131" s="64"/>
      <c r="C131" s="145"/>
      <c r="D131" s="145"/>
      <c r="E131" s="145"/>
      <c r="F131" s="169"/>
    </row>
    <row r="132" spans="1:6" x14ac:dyDescent="0.3">
      <c r="A132" s="64"/>
      <c r="B132" s="64"/>
      <c r="C132" s="145"/>
      <c r="D132" s="145"/>
      <c r="E132" s="145"/>
      <c r="F132" s="169"/>
    </row>
    <row r="133" spans="1:6" x14ac:dyDescent="0.3">
      <c r="A133" s="89" t="s">
        <v>152</v>
      </c>
      <c r="B133" s="99" t="s">
        <v>205</v>
      </c>
      <c r="C133" s="99" t="s">
        <v>204</v>
      </c>
      <c r="D133" s="99" t="s">
        <v>203</v>
      </c>
      <c r="E133" s="99" t="s">
        <v>202</v>
      </c>
      <c r="F133" s="169"/>
    </row>
    <row r="134" spans="1:6" x14ac:dyDescent="0.3">
      <c r="A134" s="62"/>
      <c r="B134" s="166"/>
      <c r="C134" s="166"/>
      <c r="D134" s="166"/>
      <c r="E134" s="166"/>
      <c r="F134" s="169"/>
    </row>
    <row r="135" spans="1:6" x14ac:dyDescent="0.3">
      <c r="A135" s="165" t="s">
        <v>246</v>
      </c>
      <c r="B135" s="164">
        <v>8491.2000000000007</v>
      </c>
      <c r="C135" s="164">
        <v>719.2</v>
      </c>
      <c r="D135" s="164">
        <v>429.7</v>
      </c>
      <c r="E135" s="164">
        <v>9640.1000000000022</v>
      </c>
      <c r="F135" s="169"/>
    </row>
    <row r="136" spans="1:6" x14ac:dyDescent="0.3">
      <c r="A136" s="292" t="s">
        <v>270</v>
      </c>
      <c r="B136" s="163">
        <v>-1529.8484139780139</v>
      </c>
      <c r="C136" s="163">
        <v>1529.8484139780139</v>
      </c>
      <c r="D136" s="163">
        <v>0</v>
      </c>
      <c r="E136" s="163">
        <v>0</v>
      </c>
      <c r="F136" s="169"/>
    </row>
    <row r="137" spans="1:6" x14ac:dyDescent="0.3">
      <c r="A137" s="292" t="s">
        <v>271</v>
      </c>
      <c r="B137" s="163">
        <v>-555.32638621391254</v>
      </c>
      <c r="C137" s="163">
        <v>0</v>
      </c>
      <c r="D137" s="163">
        <v>555.32638621391254</v>
      </c>
      <c r="E137" s="163">
        <v>0</v>
      </c>
      <c r="F137" s="169"/>
    </row>
    <row r="138" spans="1:6" x14ac:dyDescent="0.3">
      <c r="A138" s="292" t="s">
        <v>272</v>
      </c>
      <c r="B138" s="163">
        <v>0</v>
      </c>
      <c r="C138" s="163">
        <v>-600.9539409002025</v>
      </c>
      <c r="D138" s="163">
        <v>600.9539409002025</v>
      </c>
      <c r="E138" s="163">
        <v>0</v>
      </c>
      <c r="F138" s="136"/>
    </row>
    <row r="139" spans="1:6" x14ac:dyDescent="0.3">
      <c r="A139" s="292" t="s">
        <v>273</v>
      </c>
      <c r="B139" s="163">
        <v>0</v>
      </c>
      <c r="C139" s="163">
        <v>176.55022240960901</v>
      </c>
      <c r="D139" s="163">
        <v>-176.55022240960901</v>
      </c>
      <c r="E139" s="163">
        <v>0</v>
      </c>
      <c r="F139" s="136"/>
    </row>
    <row r="140" spans="1:6" x14ac:dyDescent="0.3">
      <c r="A140" s="291" t="s">
        <v>274</v>
      </c>
      <c r="B140" s="163">
        <v>654.98955796375242</v>
      </c>
      <c r="C140" s="163">
        <v>-654.98955796375242</v>
      </c>
      <c r="D140" s="163">
        <v>0</v>
      </c>
      <c r="E140" s="163">
        <v>0</v>
      </c>
      <c r="F140" s="168"/>
    </row>
    <row r="141" spans="1:6" x14ac:dyDescent="0.3">
      <c r="A141" s="277" t="s">
        <v>275</v>
      </c>
      <c r="B141" s="163">
        <v>44.202874460464002</v>
      </c>
      <c r="C141" s="163">
        <v>0</v>
      </c>
      <c r="D141" s="163">
        <v>-44.202874460464002</v>
      </c>
      <c r="E141" s="163">
        <v>0</v>
      </c>
      <c r="F141" s="96"/>
    </row>
    <row r="142" spans="1:6" x14ac:dyDescent="0.3">
      <c r="A142" s="85" t="s">
        <v>208</v>
      </c>
      <c r="B142" s="163">
        <v>6126.1528038472179</v>
      </c>
      <c r="C142" s="163">
        <v>268.17399105934794</v>
      </c>
      <c r="D142" s="163">
        <v>-258.22425327489492</v>
      </c>
      <c r="E142" s="163">
        <v>6136.1025416316706</v>
      </c>
      <c r="F142" s="167"/>
    </row>
    <row r="143" spans="1:6" x14ac:dyDescent="0.3">
      <c r="A143" s="85" t="s">
        <v>207</v>
      </c>
      <c r="B143" s="163">
        <v>-3151.7662977424989</v>
      </c>
      <c r="C143" s="163">
        <v>-483.16245182384716</v>
      </c>
      <c r="D143" s="163">
        <v>-352.7831240853194</v>
      </c>
      <c r="E143" s="163">
        <v>-3987.7118736516654</v>
      </c>
      <c r="F143" s="167"/>
    </row>
    <row r="144" spans="1:6" ht="14.4" thickBot="1" x14ac:dyDescent="0.35">
      <c r="A144" s="162" t="s">
        <v>247</v>
      </c>
      <c r="B144" s="161">
        <v>10079.60413833701</v>
      </c>
      <c r="C144" s="161">
        <v>954.66667675916835</v>
      </c>
      <c r="D144" s="161">
        <v>754.21985288382768</v>
      </c>
      <c r="E144" s="161">
        <v>11788.490667980006</v>
      </c>
      <c r="F144" s="157"/>
    </row>
    <row r="145" spans="1:6" x14ac:dyDescent="0.3">
      <c r="A145" s="85"/>
      <c r="B145" s="85"/>
      <c r="C145" s="85"/>
      <c r="D145" s="85"/>
      <c r="E145" s="85"/>
      <c r="F145" s="159"/>
    </row>
    <row r="146" spans="1:6" s="273" customFormat="1" x14ac:dyDescent="0.3">
      <c r="A146" s="277"/>
      <c r="B146" s="277"/>
      <c r="C146" s="277"/>
      <c r="D146" s="277"/>
      <c r="E146" s="277"/>
      <c r="F146" s="290"/>
    </row>
    <row r="147" spans="1:6" x14ac:dyDescent="0.3">
      <c r="A147" s="85"/>
      <c r="B147" s="85"/>
      <c r="C147" s="85"/>
      <c r="D147" s="85"/>
      <c r="E147" s="85"/>
      <c r="F147" s="159"/>
    </row>
    <row r="148" spans="1:6" x14ac:dyDescent="0.3">
      <c r="A148" s="85"/>
      <c r="B148" s="85"/>
      <c r="C148" s="85"/>
      <c r="D148" s="85"/>
      <c r="E148" s="85"/>
      <c r="F148" s="159"/>
    </row>
    <row r="149" spans="1:6" ht="17.399999999999999" x14ac:dyDescent="0.3">
      <c r="A149" s="160" t="s">
        <v>206</v>
      </c>
      <c r="B149" s="85"/>
      <c r="C149" s="85"/>
      <c r="D149" s="85"/>
      <c r="E149" s="85"/>
      <c r="F149" s="159"/>
    </row>
    <row r="150" spans="1:6" x14ac:dyDescent="0.3">
      <c r="A150" s="85"/>
      <c r="B150" s="85"/>
      <c r="C150" s="85"/>
      <c r="D150" s="85"/>
      <c r="E150" s="85"/>
      <c r="F150" s="159"/>
    </row>
    <row r="151" spans="1:6" x14ac:dyDescent="0.3">
      <c r="A151" s="146" t="s">
        <v>281</v>
      </c>
      <c r="B151" s="64"/>
      <c r="C151" s="152"/>
      <c r="D151" s="152"/>
      <c r="E151" s="152"/>
      <c r="F151" s="159"/>
    </row>
    <row r="152" spans="1:6" x14ac:dyDescent="0.3">
      <c r="A152" s="63"/>
      <c r="B152" s="63"/>
      <c r="C152" s="63"/>
      <c r="D152" s="63"/>
      <c r="E152" s="63"/>
      <c r="F152" s="159"/>
    </row>
    <row r="153" spans="1:6" x14ac:dyDescent="0.3">
      <c r="A153" s="80" t="s">
        <v>152</v>
      </c>
      <c r="B153" s="143" t="s">
        <v>205</v>
      </c>
      <c r="C153" s="143" t="s">
        <v>204</v>
      </c>
      <c r="D153" s="143" t="s">
        <v>203</v>
      </c>
      <c r="E153" s="143" t="s">
        <v>202</v>
      </c>
      <c r="F153" s="159"/>
    </row>
    <row r="154" spans="1:6" x14ac:dyDescent="0.3">
      <c r="A154" s="63"/>
      <c r="B154" s="158"/>
      <c r="C154" s="158"/>
      <c r="D154" s="158"/>
      <c r="E154" s="63"/>
      <c r="F154" s="157"/>
    </row>
    <row r="155" spans="1:6" x14ac:dyDescent="0.3">
      <c r="A155" s="150" t="s">
        <v>246</v>
      </c>
      <c r="B155" s="140">
        <v>230.93597599539021</v>
      </c>
      <c r="C155" s="140">
        <v>163.97884466072668</v>
      </c>
      <c r="D155" s="140">
        <v>317.59316081549099</v>
      </c>
      <c r="E155" s="140">
        <v>712.50798147160788</v>
      </c>
    </row>
    <row r="156" spans="1:6" ht="14.4" x14ac:dyDescent="0.3">
      <c r="A156" s="292" t="s">
        <v>270</v>
      </c>
      <c r="B156" s="139">
        <v>-12.163003665005446</v>
      </c>
      <c r="C156" s="139">
        <v>12.163003665005446</v>
      </c>
      <c r="D156" s="139">
        <v>0</v>
      </c>
      <c r="E156" s="75">
        <v>0</v>
      </c>
      <c r="F156" s="141"/>
    </row>
    <row r="157" spans="1:6" x14ac:dyDescent="0.3">
      <c r="A157" s="292" t="s">
        <v>271</v>
      </c>
      <c r="B157" s="139">
        <v>-3.5547484653571124</v>
      </c>
      <c r="C157" s="139">
        <v>0</v>
      </c>
      <c r="D157" s="139">
        <v>3.5547484653571124</v>
      </c>
      <c r="E157" s="75">
        <v>0</v>
      </c>
    </row>
    <row r="158" spans="1:6" x14ac:dyDescent="0.3">
      <c r="A158" s="292" t="s">
        <v>272</v>
      </c>
      <c r="B158" s="139">
        <v>0</v>
      </c>
      <c r="C158" s="139">
        <v>-63.446288642441672</v>
      </c>
      <c r="D158" s="139">
        <v>63.446288642441672</v>
      </c>
      <c r="E158" s="75">
        <v>0</v>
      </c>
    </row>
    <row r="159" spans="1:6" ht="14.4" x14ac:dyDescent="0.3">
      <c r="A159" s="292" t="s">
        <v>273</v>
      </c>
      <c r="B159" s="139">
        <v>0</v>
      </c>
      <c r="C159" s="139">
        <v>11.490590657901004</v>
      </c>
      <c r="D159" s="139">
        <v>-11.490590657901004</v>
      </c>
      <c r="E159" s="75">
        <v>0</v>
      </c>
      <c r="F159" s="141"/>
    </row>
    <row r="160" spans="1:6" x14ac:dyDescent="0.3">
      <c r="A160" s="291" t="s">
        <v>274</v>
      </c>
      <c r="B160" s="139">
        <v>29.572001732310767</v>
      </c>
      <c r="C160" s="139">
        <v>-29.572001732310767</v>
      </c>
      <c r="D160" s="139">
        <v>0</v>
      </c>
      <c r="E160" s="149">
        <v>0</v>
      </c>
      <c r="F160" s="156"/>
    </row>
    <row r="161" spans="1:11" x14ac:dyDescent="0.3">
      <c r="A161" s="277" t="s">
        <v>275</v>
      </c>
      <c r="B161" s="139">
        <v>1.267882411099742</v>
      </c>
      <c r="C161" s="139">
        <v>0</v>
      </c>
      <c r="D161" s="139">
        <v>-1.267882411099742</v>
      </c>
      <c r="E161" s="149">
        <v>0</v>
      </c>
      <c r="F161" s="136"/>
      <c r="K161" s="70" t="s">
        <v>89</v>
      </c>
    </row>
    <row r="162" spans="1:11" x14ac:dyDescent="0.3">
      <c r="A162" s="131" t="s">
        <v>201</v>
      </c>
      <c r="B162" s="139">
        <v>19.809937132204361</v>
      </c>
      <c r="C162" s="139">
        <v>5.2661693102810778</v>
      </c>
      <c r="D162" s="139">
        <v>0.14536597267679999</v>
      </c>
      <c r="E162" s="75">
        <v>25.221472415162239</v>
      </c>
      <c r="F162" s="155"/>
    </row>
    <row r="163" spans="1:11" x14ac:dyDescent="0.3">
      <c r="A163" s="131" t="s">
        <v>200</v>
      </c>
      <c r="B163" s="139">
        <v>8.5845726780369862</v>
      </c>
      <c r="C163" s="139">
        <v>89.389216574761093</v>
      </c>
      <c r="D163" s="139">
        <v>127.29021328070033</v>
      </c>
      <c r="E163" s="75">
        <v>225.2640025334984</v>
      </c>
      <c r="F163" s="154"/>
    </row>
    <row r="164" spans="1:11" x14ac:dyDescent="0.3">
      <c r="A164" s="131" t="s">
        <v>199</v>
      </c>
      <c r="B164" s="139">
        <v>-3.6909877448308239</v>
      </c>
      <c r="C164" s="139">
        <v>-4.8537510972257945</v>
      </c>
      <c r="D164" s="139">
        <v>-13.134039406271366</v>
      </c>
      <c r="E164" s="75">
        <v>-21.678778248327987</v>
      </c>
      <c r="F164" s="154"/>
    </row>
    <row r="165" spans="1:11" x14ac:dyDescent="0.3">
      <c r="A165" s="131" t="s">
        <v>198</v>
      </c>
      <c r="B165" s="139">
        <v>-40.789911543172735</v>
      </c>
      <c r="C165" s="139">
        <v>-9.8890588981394902</v>
      </c>
      <c r="D165" s="139">
        <v>-13.39981022038258</v>
      </c>
      <c r="E165" s="75">
        <v>-64.078780661694807</v>
      </c>
      <c r="F165" s="154"/>
    </row>
    <row r="166" spans="1:11" x14ac:dyDescent="0.3">
      <c r="A166" s="131" t="s">
        <v>197</v>
      </c>
      <c r="B166" s="139">
        <v>-9.9608065670711863</v>
      </c>
      <c r="C166" s="139">
        <v>-9.4795837055384542</v>
      </c>
      <c r="D166" s="139">
        <v>-6.1818192297394452</v>
      </c>
      <c r="E166" s="75">
        <v>-25.622209502349087</v>
      </c>
      <c r="F166" s="154"/>
    </row>
    <row r="167" spans="1:11" x14ac:dyDescent="0.3">
      <c r="A167" s="131" t="s">
        <v>196</v>
      </c>
      <c r="B167" s="139">
        <v>0</v>
      </c>
      <c r="C167" s="139">
        <v>0</v>
      </c>
      <c r="D167" s="139">
        <v>-2.4956360364974381E-2</v>
      </c>
      <c r="E167" s="75">
        <v>-2.4956360364974381E-2</v>
      </c>
      <c r="F167" s="137"/>
      <c r="H167" s="70" t="s">
        <v>89</v>
      </c>
    </row>
    <row r="168" spans="1:11" x14ac:dyDescent="0.3">
      <c r="A168" s="63" t="s">
        <v>195</v>
      </c>
      <c r="B168" s="139">
        <v>5.2928800468135178</v>
      </c>
      <c r="C168" s="139">
        <v>3.6501884869714454</v>
      </c>
      <c r="D168" s="139">
        <v>9.2656125749813647</v>
      </c>
      <c r="E168" s="75">
        <v>18.208681108766328</v>
      </c>
      <c r="F168" s="137"/>
    </row>
    <row r="169" spans="1:11" ht="14.4" thickBot="1" x14ac:dyDescent="0.35">
      <c r="A169" s="138" t="s">
        <v>247</v>
      </c>
      <c r="B169" s="138">
        <v>225.30379201041825</v>
      </c>
      <c r="C169" s="138">
        <v>168.69732927999056</v>
      </c>
      <c r="D169" s="138">
        <v>475.79629146588923</v>
      </c>
      <c r="E169" s="138">
        <v>869.79741275629806</v>
      </c>
      <c r="F169" s="137"/>
    </row>
    <row r="170" spans="1:11" x14ac:dyDescent="0.3">
      <c r="A170" s="63"/>
      <c r="B170" s="63"/>
      <c r="C170" s="63"/>
      <c r="D170" s="63"/>
      <c r="E170" s="63"/>
      <c r="F170" s="137"/>
    </row>
    <row r="171" spans="1:11" s="273" customFormat="1" x14ac:dyDescent="0.3">
      <c r="A171" s="271"/>
      <c r="B171" s="271"/>
      <c r="C171" s="271"/>
      <c r="D171" s="271"/>
      <c r="E171" s="271"/>
      <c r="F171" s="137"/>
    </row>
    <row r="172" spans="1:11" x14ac:dyDescent="0.3">
      <c r="A172" s="85"/>
      <c r="B172" s="85"/>
      <c r="C172" s="85"/>
      <c r="D172" s="85"/>
      <c r="E172" s="85"/>
      <c r="F172" s="137"/>
    </row>
    <row r="173" spans="1:11" x14ac:dyDescent="0.3">
      <c r="A173" s="146" t="s">
        <v>280</v>
      </c>
      <c r="B173" s="64"/>
      <c r="C173" s="152"/>
      <c r="D173" s="152"/>
      <c r="E173" s="152"/>
      <c r="F173" s="137"/>
    </row>
    <row r="174" spans="1:11" x14ac:dyDescent="0.3">
      <c r="A174" s="147"/>
      <c r="B174" s="147"/>
      <c r="C174" s="147"/>
      <c r="D174" s="147"/>
      <c r="E174" s="147"/>
      <c r="F174" s="137"/>
    </row>
    <row r="175" spans="1:11" x14ac:dyDescent="0.3">
      <c r="A175" s="80" t="s">
        <v>152</v>
      </c>
      <c r="B175" s="143" t="s">
        <v>205</v>
      </c>
      <c r="C175" s="143" t="s">
        <v>204</v>
      </c>
      <c r="D175" s="143" t="s">
        <v>203</v>
      </c>
      <c r="E175" s="143" t="s">
        <v>202</v>
      </c>
      <c r="F175" s="137"/>
    </row>
    <row r="176" spans="1:11" x14ac:dyDescent="0.3">
      <c r="A176" s="63"/>
      <c r="B176" s="151"/>
      <c r="C176" s="151"/>
      <c r="D176" s="151"/>
      <c r="E176" s="151"/>
      <c r="F176" s="136"/>
    </row>
    <row r="177" spans="1:11" x14ac:dyDescent="0.3">
      <c r="A177" s="150" t="s">
        <v>246</v>
      </c>
      <c r="B177" s="140">
        <v>205.48100116928998</v>
      </c>
      <c r="C177" s="140">
        <v>128.92521656632397</v>
      </c>
      <c r="D177" s="140">
        <v>194.97085757438595</v>
      </c>
      <c r="E177" s="140">
        <v>529.3770753099999</v>
      </c>
      <c r="F177" s="153"/>
    </row>
    <row r="178" spans="1:11" x14ac:dyDescent="0.3">
      <c r="A178" s="292" t="s">
        <v>270</v>
      </c>
      <c r="B178" s="139">
        <v>-8.0199923379716491</v>
      </c>
      <c r="C178" s="139">
        <v>8.0199923379716491</v>
      </c>
      <c r="D178" s="139">
        <v>0</v>
      </c>
      <c r="E178" s="75">
        <v>0</v>
      </c>
    </row>
    <row r="179" spans="1:11" ht="14.4" x14ac:dyDescent="0.3">
      <c r="A179" s="292" t="s">
        <v>271</v>
      </c>
      <c r="B179" s="139">
        <v>-3.0606178890480198</v>
      </c>
      <c r="C179" s="139">
        <v>0</v>
      </c>
      <c r="D179" s="139">
        <v>3.0606178890480198</v>
      </c>
      <c r="E179" s="75">
        <v>0</v>
      </c>
      <c r="F179" s="141"/>
    </row>
    <row r="180" spans="1:11" x14ac:dyDescent="0.3">
      <c r="A180" s="292" t="s">
        <v>272</v>
      </c>
      <c r="B180" s="139">
        <v>0</v>
      </c>
      <c r="C180" s="139">
        <v>-18.097009065830214</v>
      </c>
      <c r="D180" s="139">
        <v>18.097009065830214</v>
      </c>
      <c r="E180" s="75">
        <v>0</v>
      </c>
    </row>
    <row r="181" spans="1:11" x14ac:dyDescent="0.3">
      <c r="A181" s="292" t="s">
        <v>273</v>
      </c>
      <c r="B181" s="139">
        <v>0</v>
      </c>
      <c r="C181" s="139">
        <v>10.070411580610468</v>
      </c>
      <c r="D181" s="139">
        <v>-10.070411580610468</v>
      </c>
      <c r="E181" s="75">
        <v>0</v>
      </c>
      <c r="F181" s="142"/>
    </row>
    <row r="182" spans="1:11" x14ac:dyDescent="0.3">
      <c r="A182" s="291" t="s">
        <v>274</v>
      </c>
      <c r="B182" s="139">
        <v>29.663231767719999</v>
      </c>
      <c r="C182" s="139">
        <v>-29.663231767719999</v>
      </c>
      <c r="D182" s="139">
        <v>0</v>
      </c>
      <c r="E182" s="149">
        <v>0</v>
      </c>
    </row>
    <row r="183" spans="1:11" x14ac:dyDescent="0.3">
      <c r="A183" s="277" t="s">
        <v>275</v>
      </c>
      <c r="B183" s="139">
        <v>2.4078398164139059</v>
      </c>
      <c r="C183" s="139">
        <v>0</v>
      </c>
      <c r="D183" s="139">
        <v>-2.4078398164139059</v>
      </c>
      <c r="E183" s="149">
        <v>0</v>
      </c>
      <c r="F183" s="144"/>
    </row>
    <row r="184" spans="1:11" x14ac:dyDescent="0.3">
      <c r="A184" s="131" t="s">
        <v>201</v>
      </c>
      <c r="B184" s="139">
        <v>39.174381368009549</v>
      </c>
      <c r="C184" s="139">
        <v>6.5639977655824469</v>
      </c>
      <c r="D184" s="139">
        <v>4.923022130904231</v>
      </c>
      <c r="E184" s="75">
        <v>50.661401264496227</v>
      </c>
      <c r="F184" s="144"/>
    </row>
    <row r="185" spans="1:11" x14ac:dyDescent="0.3">
      <c r="A185" s="131" t="s">
        <v>200</v>
      </c>
      <c r="B185" s="139">
        <v>8.0767102324449667</v>
      </c>
      <c r="C185" s="139">
        <v>58.239755263442554</v>
      </c>
      <c r="D185" s="139">
        <v>40.951451501909403</v>
      </c>
      <c r="E185" s="75">
        <v>107.26791699779692</v>
      </c>
      <c r="F185" s="144"/>
    </row>
    <row r="186" spans="1:11" x14ac:dyDescent="0.3">
      <c r="A186" s="131" t="s">
        <v>199</v>
      </c>
      <c r="B186" s="139">
        <v>-6.184821640667975</v>
      </c>
      <c r="C186" s="139">
        <v>-24.141194980721984</v>
      </c>
      <c r="D186" s="139">
        <v>-56.397562986565582</v>
      </c>
      <c r="E186" s="75">
        <v>-86.723579607955543</v>
      </c>
      <c r="F186" s="144"/>
    </row>
    <row r="187" spans="1:11" x14ac:dyDescent="0.3">
      <c r="A187" s="131" t="s">
        <v>198</v>
      </c>
      <c r="B187" s="139">
        <v>-44.039400986804765</v>
      </c>
      <c r="C187" s="139">
        <v>-8.0089000964260446</v>
      </c>
      <c r="D187" s="139">
        <v>-3.8393344200682753</v>
      </c>
      <c r="E187" s="75">
        <v>-55.887635503299087</v>
      </c>
      <c r="F187" s="144"/>
      <c r="K187" s="70" t="s">
        <v>89</v>
      </c>
    </row>
    <row r="188" spans="1:11" x14ac:dyDescent="0.3">
      <c r="A188" s="131" t="s">
        <v>197</v>
      </c>
      <c r="B188" s="139">
        <v>-20.427625771414554</v>
      </c>
      <c r="C188" s="139">
        <v>0.73285951189330811</v>
      </c>
      <c r="D188" s="139">
        <v>-5.4705428572569695E-3</v>
      </c>
      <c r="E188" s="75">
        <v>-19.700236802378502</v>
      </c>
      <c r="F188" s="144"/>
    </row>
    <row r="189" spans="1:11" x14ac:dyDescent="0.3">
      <c r="A189" s="131" t="s">
        <v>196</v>
      </c>
      <c r="B189" s="139">
        <v>3.3816171609574548E-8</v>
      </c>
      <c r="C189" s="139">
        <v>-1.167000421802871E-9</v>
      </c>
      <c r="D189" s="139">
        <v>-7.3653013081090159E-10</v>
      </c>
      <c r="E189" s="75">
        <v>3.1912641056960773E-8</v>
      </c>
      <c r="F189" s="144"/>
    </row>
    <row r="190" spans="1:11" x14ac:dyDescent="0.3">
      <c r="A190" s="63" t="s">
        <v>195</v>
      </c>
      <c r="B190" s="139">
        <v>10.671409194934389</v>
      </c>
      <c r="C190" s="139">
        <v>7.5395464053108361</v>
      </c>
      <c r="D190" s="139">
        <v>8.8848808509061747</v>
      </c>
      <c r="E190" s="75">
        <v>27.095836451151399</v>
      </c>
      <c r="F190" s="144"/>
    </row>
    <row r="191" spans="1:11" ht="14.4" thickBot="1" x14ac:dyDescent="0.35">
      <c r="A191" s="148" t="s">
        <v>247</v>
      </c>
      <c r="B191" s="138">
        <v>213.74211495672199</v>
      </c>
      <c r="C191" s="138">
        <v>140.18144351927</v>
      </c>
      <c r="D191" s="138">
        <v>198.16721966573198</v>
      </c>
      <c r="E191" s="138">
        <v>552.09077814172394</v>
      </c>
      <c r="F191" s="144"/>
    </row>
    <row r="192" spans="1:11" x14ac:dyDescent="0.3">
      <c r="A192" s="147"/>
      <c r="B192" s="147"/>
      <c r="C192" s="147"/>
      <c r="D192" s="147"/>
      <c r="E192" s="147"/>
      <c r="F192" s="144"/>
    </row>
    <row r="193" spans="1:6" s="273" customFormat="1" x14ac:dyDescent="0.3">
      <c r="A193" s="147"/>
      <c r="B193" s="147"/>
      <c r="C193" s="147"/>
      <c r="D193" s="147"/>
      <c r="E193" s="147"/>
      <c r="F193" s="288"/>
    </row>
    <row r="194" spans="1:6" x14ac:dyDescent="0.3">
      <c r="A194" s="147"/>
      <c r="B194" s="147"/>
      <c r="C194" s="147"/>
      <c r="D194" s="147"/>
      <c r="E194" s="147"/>
      <c r="F194" s="144"/>
    </row>
    <row r="195" spans="1:6" x14ac:dyDescent="0.3">
      <c r="A195" s="146">
        <v>2023</v>
      </c>
      <c r="B195" s="64"/>
      <c r="C195" s="152"/>
      <c r="D195" s="152"/>
      <c r="E195" s="152"/>
      <c r="F195" s="144"/>
    </row>
    <row r="196" spans="1:6" x14ac:dyDescent="0.3">
      <c r="A196" s="147"/>
      <c r="B196" s="147"/>
      <c r="C196" s="147"/>
      <c r="D196" s="147"/>
      <c r="E196" s="147"/>
      <c r="F196" s="144"/>
    </row>
    <row r="197" spans="1:6" x14ac:dyDescent="0.3">
      <c r="A197" s="80" t="s">
        <v>152</v>
      </c>
      <c r="B197" s="143" t="s">
        <v>205</v>
      </c>
      <c r="C197" s="143" t="s">
        <v>204</v>
      </c>
      <c r="D197" s="143" t="s">
        <v>203</v>
      </c>
      <c r="E197" s="143" t="s">
        <v>202</v>
      </c>
      <c r="F197" s="144"/>
    </row>
    <row r="198" spans="1:6" x14ac:dyDescent="0.3">
      <c r="A198" s="63"/>
      <c r="B198" s="151"/>
      <c r="C198" s="151"/>
      <c r="D198" s="151"/>
      <c r="E198" s="151"/>
      <c r="F198" s="144"/>
    </row>
    <row r="199" spans="1:6" x14ac:dyDescent="0.3">
      <c r="A199" s="150" t="s">
        <v>246</v>
      </c>
      <c r="B199" s="140">
        <v>205.48100116928998</v>
      </c>
      <c r="C199" s="140">
        <v>128.92521656632397</v>
      </c>
      <c r="D199" s="140">
        <v>194.97085757438595</v>
      </c>
      <c r="E199" s="140">
        <v>529.3770753099999</v>
      </c>
      <c r="F199" s="144"/>
    </row>
    <row r="200" spans="1:6" x14ac:dyDescent="0.3">
      <c r="A200" s="292" t="s">
        <v>270</v>
      </c>
      <c r="B200" s="139">
        <v>-48.77078608915329</v>
      </c>
      <c r="C200" s="139">
        <v>48.77078608915329</v>
      </c>
      <c r="D200" s="139">
        <v>0</v>
      </c>
      <c r="E200" s="75">
        <v>0</v>
      </c>
      <c r="F200" s="144"/>
    </row>
    <row r="201" spans="1:6" x14ac:dyDescent="0.3">
      <c r="A201" s="292" t="s">
        <v>271</v>
      </c>
      <c r="B201" s="139">
        <v>-85.713697360027183</v>
      </c>
      <c r="C201" s="139">
        <v>0</v>
      </c>
      <c r="D201" s="139">
        <v>85.723697360027174</v>
      </c>
      <c r="E201" s="75">
        <v>9.9999999999909051E-3</v>
      </c>
      <c r="F201" s="144"/>
    </row>
    <row r="202" spans="1:6" x14ac:dyDescent="0.3">
      <c r="A202" s="292" t="s">
        <v>272</v>
      </c>
      <c r="B202" s="139">
        <v>0</v>
      </c>
      <c r="C202" s="139">
        <v>-125.1697054312516</v>
      </c>
      <c r="D202" s="139">
        <v>125.1697054312516</v>
      </c>
      <c r="E202" s="75">
        <v>0</v>
      </c>
      <c r="F202" s="144"/>
    </row>
    <row r="203" spans="1:6" x14ac:dyDescent="0.3">
      <c r="A203" s="292" t="s">
        <v>273</v>
      </c>
      <c r="B203" s="139">
        <v>0</v>
      </c>
      <c r="C203" s="139">
        <v>39.022109925767595</v>
      </c>
      <c r="D203" s="139">
        <v>-39.022109925767595</v>
      </c>
      <c r="E203" s="75">
        <v>0</v>
      </c>
      <c r="F203" s="144"/>
    </row>
    <row r="204" spans="1:6" x14ac:dyDescent="0.3">
      <c r="A204" s="291" t="s">
        <v>274</v>
      </c>
      <c r="B204" s="139">
        <v>106.84636216625798</v>
      </c>
      <c r="C204" s="139">
        <v>-106.83925673625798</v>
      </c>
      <c r="D204" s="139">
        <v>0</v>
      </c>
      <c r="E204" s="149">
        <v>7.1054299999957493E-3</v>
      </c>
      <c r="F204" s="144"/>
    </row>
    <row r="205" spans="1:6" x14ac:dyDescent="0.3">
      <c r="A205" s="277" t="s">
        <v>275</v>
      </c>
      <c r="B205" s="139">
        <v>9.9001901056297221</v>
      </c>
      <c r="C205" s="139">
        <v>0</v>
      </c>
      <c r="D205" s="139">
        <v>-9.8884940985680565</v>
      </c>
      <c r="E205" s="149">
        <v>2.237118706166541E-2</v>
      </c>
      <c r="F205" s="144"/>
    </row>
    <row r="206" spans="1:6" x14ac:dyDescent="0.3">
      <c r="A206" s="131" t="s">
        <v>201</v>
      </c>
      <c r="B206" s="139">
        <v>229.64668717873892</v>
      </c>
      <c r="C206" s="139">
        <v>40.422162862192181</v>
      </c>
      <c r="D206" s="139">
        <v>9.2812110030796369</v>
      </c>
      <c r="E206" s="75">
        <v>279.35006104401077</v>
      </c>
      <c r="F206" s="144"/>
    </row>
    <row r="207" spans="1:6" x14ac:dyDescent="0.3">
      <c r="A207" s="131" t="s">
        <v>200</v>
      </c>
      <c r="B207" s="139">
        <v>51.282481352287846</v>
      </c>
      <c r="C207" s="139">
        <v>266.84053782181485</v>
      </c>
      <c r="D207" s="139">
        <v>216.39988772090271</v>
      </c>
      <c r="E207" s="75">
        <v>534.52290689500546</v>
      </c>
      <c r="F207" s="144"/>
    </row>
    <row r="208" spans="1:6" x14ac:dyDescent="0.3">
      <c r="A208" s="131" t="s">
        <v>199</v>
      </c>
      <c r="B208" s="139">
        <v>-67.448681439191247</v>
      </c>
      <c r="C208" s="139">
        <v>-84.827132949042706</v>
      </c>
      <c r="D208" s="139">
        <v>-248.14396754416538</v>
      </c>
      <c r="E208" s="75">
        <v>-400.41978193239936</v>
      </c>
      <c r="F208" s="144"/>
    </row>
    <row r="209" spans="1:8" x14ac:dyDescent="0.3">
      <c r="A209" s="131" t="s">
        <v>198</v>
      </c>
      <c r="B209" s="139">
        <v>-162.51753777724281</v>
      </c>
      <c r="C209" s="139">
        <v>-30.834454640944614</v>
      </c>
      <c r="D209" s="139">
        <v>-22.229938388304433</v>
      </c>
      <c r="E209" s="75">
        <v>-215.58193080649187</v>
      </c>
      <c r="F209" s="144"/>
    </row>
    <row r="210" spans="1:8" x14ac:dyDescent="0.3">
      <c r="A210" s="131" t="s">
        <v>197</v>
      </c>
      <c r="B210" s="139">
        <v>-10.426227612826688</v>
      </c>
      <c r="C210" s="139">
        <v>-14.449359401033245</v>
      </c>
      <c r="D210" s="139">
        <v>-0.58044525407547543</v>
      </c>
      <c r="E210" s="75">
        <v>-25.456032267935409</v>
      </c>
      <c r="F210" s="144"/>
    </row>
    <row r="211" spans="1:8" x14ac:dyDescent="0.3">
      <c r="A211" s="131" t="s">
        <v>196</v>
      </c>
      <c r="B211" s="139">
        <v>1.9764579278315288</v>
      </c>
      <c r="C211" s="139">
        <v>1.3917089872902957</v>
      </c>
      <c r="D211" s="139">
        <v>0.55759329293942639</v>
      </c>
      <c r="E211" s="75">
        <v>3.9257602080612508</v>
      </c>
      <c r="F211" s="144"/>
    </row>
    <row r="212" spans="1:8" x14ac:dyDescent="0.3">
      <c r="A212" s="63" t="s">
        <v>195</v>
      </c>
      <c r="B212" s="139">
        <v>0.73972637379542316</v>
      </c>
      <c r="C212" s="139">
        <v>0.71555638671459887</v>
      </c>
      <c r="D212" s="139">
        <v>5.3346402608471148</v>
      </c>
      <c r="E212" s="75">
        <v>6.7899230213571364</v>
      </c>
      <c r="F212" s="144"/>
    </row>
    <row r="213" spans="1:8" ht="14.4" thickBot="1" x14ac:dyDescent="0.35">
      <c r="A213" s="148" t="s">
        <v>247</v>
      </c>
      <c r="B213" s="138">
        <v>230.99597599539015</v>
      </c>
      <c r="C213" s="138">
        <v>163.97884466072662</v>
      </c>
      <c r="D213" s="138">
        <v>317.57263743255265</v>
      </c>
      <c r="E213" s="138">
        <v>712.5474580886696</v>
      </c>
      <c r="F213" s="144"/>
    </row>
    <row r="214" spans="1:8" x14ac:dyDescent="0.3">
      <c r="A214" s="147"/>
      <c r="B214" s="147"/>
      <c r="C214" s="147"/>
      <c r="D214" s="147"/>
      <c r="E214" s="147"/>
      <c r="F214" s="144"/>
    </row>
    <row r="215" spans="1:8" s="273" customFormat="1" x14ac:dyDescent="0.3">
      <c r="A215" s="147"/>
      <c r="B215" s="147"/>
      <c r="C215" s="147"/>
      <c r="D215" s="147"/>
      <c r="E215" s="147"/>
      <c r="F215" s="288"/>
    </row>
    <row r="216" spans="1:8" x14ac:dyDescent="0.3">
      <c r="A216" s="147"/>
      <c r="B216" s="147"/>
      <c r="C216" s="147"/>
      <c r="D216" s="147"/>
      <c r="E216" s="147"/>
      <c r="F216" s="144"/>
    </row>
    <row r="217" spans="1:8" x14ac:dyDescent="0.3">
      <c r="A217" s="135"/>
      <c r="B217" s="135"/>
      <c r="C217" s="135"/>
      <c r="D217" s="135"/>
      <c r="E217" s="134"/>
      <c r="F217" s="134"/>
      <c r="G217" s="134"/>
      <c r="H217" s="133"/>
    </row>
    <row r="218" spans="1:8" ht="14.4" x14ac:dyDescent="0.3">
      <c r="A218" s="80" t="s">
        <v>152</v>
      </c>
      <c r="B218" s="132" t="s">
        <v>281</v>
      </c>
      <c r="C218" s="132" t="s">
        <v>280</v>
      </c>
      <c r="D218" s="132">
        <v>2023</v>
      </c>
      <c r="E218" s="134"/>
      <c r="F218" s="273"/>
    </row>
    <row r="219" spans="1:8" ht="14.4" x14ac:dyDescent="0.3">
      <c r="A219" s="243"/>
      <c r="B219" s="244"/>
      <c r="C219" s="244"/>
      <c r="D219" s="244"/>
      <c r="E219" s="134"/>
      <c r="F219" s="273"/>
    </row>
    <row r="220" spans="1:8" x14ac:dyDescent="0.3">
      <c r="A220" s="131" t="s">
        <v>276</v>
      </c>
      <c r="B220" s="130">
        <v>9.315687151949593</v>
      </c>
      <c r="C220" s="130">
        <v>17.557782289909177</v>
      </c>
      <c r="D220" s="130">
        <v>67.280079723115719</v>
      </c>
      <c r="E220" s="134"/>
      <c r="F220" s="273"/>
    </row>
    <row r="221" spans="1:8" x14ac:dyDescent="0.3">
      <c r="A221" s="131" t="s">
        <v>277</v>
      </c>
      <c r="B221" s="130">
        <v>154.32993094105262</v>
      </c>
      <c r="C221" s="130">
        <v>2.445636809296035</v>
      </c>
      <c r="D221" s="130">
        <v>130.84547670936414</v>
      </c>
      <c r="E221" s="134"/>
      <c r="F221" s="273"/>
    </row>
    <row r="222" spans="1:8" x14ac:dyDescent="0.3">
      <c r="A222" s="131" t="s">
        <v>194</v>
      </c>
      <c r="B222" s="130">
        <v>-5.9984041626995896</v>
      </c>
      <c r="C222" s="130">
        <v>80.218768567770297</v>
      </c>
      <c r="D222" s="130">
        <v>328.54384145307182</v>
      </c>
      <c r="E222" s="134"/>
      <c r="F222" s="273"/>
    </row>
    <row r="223" spans="1:8" x14ac:dyDescent="0.3">
      <c r="A223" s="88" t="s">
        <v>28</v>
      </c>
      <c r="B223" s="79">
        <v>157.64721393030263</v>
      </c>
      <c r="C223" s="79">
        <v>100.22218766697551</v>
      </c>
      <c r="D223" s="79">
        <v>526.66939788555169</v>
      </c>
      <c r="E223" s="134"/>
      <c r="F223" s="273"/>
    </row>
    <row r="224" spans="1:8" x14ac:dyDescent="0.3">
      <c r="A224" s="129"/>
      <c r="B224" s="129"/>
      <c r="C224" s="129"/>
      <c r="D224" s="129"/>
      <c r="E224" s="134"/>
      <c r="F224" s="127"/>
      <c r="G224" s="127"/>
      <c r="H224" s="126"/>
    </row>
    <row r="225" spans="1:8" x14ac:dyDescent="0.3">
      <c r="A225" s="128"/>
      <c r="B225" s="128"/>
      <c r="C225" s="128"/>
      <c r="D225" s="128"/>
      <c r="E225" s="134"/>
      <c r="F225" s="134"/>
      <c r="G225" s="127"/>
      <c r="H225" s="126"/>
    </row>
    <row r="226" spans="1:8" x14ac:dyDescent="0.3">
      <c r="A226" s="125"/>
      <c r="B226" s="111"/>
      <c r="C226" s="111"/>
      <c r="D226" s="111"/>
      <c r="E226" s="111"/>
      <c r="F226" s="111"/>
      <c r="G226" s="111"/>
    </row>
    <row r="227" spans="1:8" ht="14.4" x14ac:dyDescent="0.3">
      <c r="A227" s="124" t="s">
        <v>248</v>
      </c>
      <c r="B227" s="111"/>
      <c r="C227" s="111"/>
      <c r="D227" s="111"/>
      <c r="E227" s="111"/>
      <c r="F227" s="111"/>
      <c r="G227" s="111"/>
    </row>
    <row r="228" spans="1:8" ht="14.4" x14ac:dyDescent="0.3">
      <c r="A228" s="72"/>
      <c r="B228" s="111"/>
      <c r="C228" s="111"/>
      <c r="D228" s="111"/>
      <c r="E228" s="111"/>
      <c r="F228" s="111"/>
      <c r="G228" s="111"/>
    </row>
    <row r="229" spans="1:8" s="273" customFormat="1" ht="14.4" x14ac:dyDescent="0.3">
      <c r="A229" s="274" t="s">
        <v>249</v>
      </c>
      <c r="B229" s="281"/>
      <c r="C229" s="281"/>
      <c r="D229" s="281"/>
      <c r="E229" s="281"/>
      <c r="F229" s="281"/>
      <c r="G229" s="281"/>
    </row>
    <row r="230" spans="1:8" x14ac:dyDescent="0.3">
      <c r="A230" s="80" t="s">
        <v>152</v>
      </c>
      <c r="B230" s="282">
        <v>45382</v>
      </c>
      <c r="C230" s="282">
        <v>45016</v>
      </c>
      <c r="D230" s="282">
        <v>45291</v>
      </c>
      <c r="E230" s="111"/>
      <c r="F230" s="320"/>
      <c r="G230" s="111"/>
    </row>
    <row r="231" spans="1:8" x14ac:dyDescent="0.3">
      <c r="A231" s="120"/>
      <c r="B231" s="123"/>
      <c r="C231" s="123"/>
      <c r="D231" s="123"/>
      <c r="E231" s="111"/>
      <c r="F231" s="320"/>
      <c r="G231" s="111"/>
    </row>
    <row r="232" spans="1:8" x14ac:dyDescent="0.3">
      <c r="A232" s="271" t="s">
        <v>193</v>
      </c>
      <c r="B232" s="313">
        <v>2317.8844173000002</v>
      </c>
      <c r="C232" s="313">
        <v>2084.6297578199997</v>
      </c>
      <c r="D232" s="313">
        <v>2278.8873292100002</v>
      </c>
      <c r="E232" s="111"/>
      <c r="F232" s="320"/>
      <c r="G232" s="111"/>
    </row>
    <row r="233" spans="1:8" x14ac:dyDescent="0.3">
      <c r="A233" s="271" t="s">
        <v>96</v>
      </c>
      <c r="B233" s="313">
        <v>-199.55</v>
      </c>
      <c r="C233" s="313">
        <v>-199.55</v>
      </c>
      <c r="D233" s="313">
        <v>-199.55</v>
      </c>
      <c r="E233" s="111"/>
      <c r="F233" s="320"/>
      <c r="G233" s="111"/>
    </row>
    <row r="234" spans="1:8" x14ac:dyDescent="0.3">
      <c r="A234" s="280" t="s">
        <v>192</v>
      </c>
      <c r="B234" s="313"/>
      <c r="C234" s="313"/>
      <c r="D234" s="313"/>
      <c r="E234" s="111"/>
      <c r="F234" s="320"/>
      <c r="G234" s="111"/>
    </row>
    <row r="235" spans="1:8" x14ac:dyDescent="0.3">
      <c r="A235" s="271" t="s">
        <v>191</v>
      </c>
      <c r="B235" s="313">
        <v>14.66649047996748</v>
      </c>
      <c r="C235" s="313">
        <v>68.066606009155308</v>
      </c>
      <c r="D235" s="313">
        <v>84.797342789686979</v>
      </c>
      <c r="E235" s="111"/>
      <c r="F235" s="320"/>
      <c r="G235" s="111"/>
    </row>
    <row r="236" spans="1:8" x14ac:dyDescent="0.3">
      <c r="A236" s="280" t="s">
        <v>190</v>
      </c>
      <c r="B236" s="313"/>
      <c r="C236" s="313"/>
      <c r="D236" s="313"/>
      <c r="E236" s="111"/>
      <c r="F236" s="320"/>
      <c r="G236" s="111"/>
    </row>
    <row r="237" spans="1:8" x14ac:dyDescent="0.3">
      <c r="A237" s="271" t="s">
        <v>189</v>
      </c>
      <c r="B237" s="313">
        <v>-0.94417112305000006</v>
      </c>
      <c r="C237" s="313">
        <v>-1.6050807903800002</v>
      </c>
      <c r="D237" s="313">
        <v>-0.92611374899999988</v>
      </c>
      <c r="E237" s="111"/>
      <c r="F237" s="320"/>
      <c r="G237" s="111"/>
    </row>
    <row r="238" spans="1:8" x14ac:dyDescent="0.3">
      <c r="A238" s="271" t="s">
        <v>250</v>
      </c>
      <c r="B238" s="313">
        <v>0</v>
      </c>
      <c r="C238" s="313">
        <v>-3.9737190672840135</v>
      </c>
      <c r="D238" s="313">
        <v>-15.139393794621558</v>
      </c>
      <c r="E238" s="111"/>
      <c r="F238" s="320"/>
      <c r="G238" s="111"/>
    </row>
    <row r="239" spans="1:8" x14ac:dyDescent="0.3">
      <c r="A239" s="271" t="s">
        <v>188</v>
      </c>
      <c r="B239" s="313">
        <v>-84.840123399999996</v>
      </c>
      <c r="C239" s="313">
        <v>-120.53972715999998</v>
      </c>
      <c r="D239" s="313">
        <v>-96.422322469999983</v>
      </c>
      <c r="E239" s="111"/>
      <c r="F239" s="320"/>
      <c r="G239" s="111"/>
    </row>
    <row r="240" spans="1:8" x14ac:dyDescent="0.3">
      <c r="A240" s="287" t="s">
        <v>251</v>
      </c>
      <c r="B240" s="314">
        <v>2047.2166132569175</v>
      </c>
      <c r="C240" s="314">
        <v>1827.0278368114909</v>
      </c>
      <c r="D240" s="314">
        <v>2051.6468419860657</v>
      </c>
      <c r="E240" s="111"/>
      <c r="F240" s="320"/>
      <c r="G240" s="111"/>
    </row>
    <row r="241" spans="1:7" x14ac:dyDescent="0.3">
      <c r="A241" s="271" t="s">
        <v>96</v>
      </c>
      <c r="B241" s="313">
        <v>199.55</v>
      </c>
      <c r="C241" s="313">
        <v>199.55</v>
      </c>
      <c r="D241" s="313">
        <v>199.55</v>
      </c>
      <c r="E241" s="111"/>
      <c r="F241" s="320"/>
      <c r="G241" s="111"/>
    </row>
    <row r="242" spans="1:7" x14ac:dyDescent="0.3">
      <c r="A242" s="287" t="s">
        <v>252</v>
      </c>
      <c r="B242" s="314">
        <v>2246.7666132569175</v>
      </c>
      <c r="C242" s="314">
        <v>2026.5778368114909</v>
      </c>
      <c r="D242" s="314">
        <v>2251.1968419860659</v>
      </c>
      <c r="E242" s="111"/>
      <c r="F242" s="320"/>
      <c r="G242" s="111"/>
    </row>
    <row r="243" spans="1:7" x14ac:dyDescent="0.3">
      <c r="A243" s="271" t="s">
        <v>98</v>
      </c>
      <c r="B243" s="313">
        <v>165</v>
      </c>
      <c r="C243" s="313">
        <v>65</v>
      </c>
      <c r="D243" s="313">
        <v>165</v>
      </c>
      <c r="E243" s="111"/>
      <c r="F243" s="320"/>
      <c r="G243" s="111"/>
    </row>
    <row r="244" spans="1:7" ht="14.4" thickBot="1" x14ac:dyDescent="0.35">
      <c r="A244" s="286" t="s">
        <v>253</v>
      </c>
      <c r="B244" s="315">
        <v>2411.7666132569175</v>
      </c>
      <c r="C244" s="315">
        <v>2091.5778368114907</v>
      </c>
      <c r="D244" s="315">
        <v>2416.1968419860659</v>
      </c>
      <c r="E244" s="111"/>
      <c r="F244" s="320"/>
      <c r="G244" s="111"/>
    </row>
    <row r="245" spans="1:7" x14ac:dyDescent="0.3">
      <c r="A245" s="300"/>
      <c r="B245" s="302"/>
      <c r="C245" s="301"/>
      <c r="D245" s="301"/>
      <c r="E245" s="111"/>
      <c r="F245" s="320"/>
      <c r="G245" s="111"/>
    </row>
    <row r="246" spans="1:7" x14ac:dyDescent="0.3">
      <c r="A246" s="105"/>
      <c r="B246" s="85"/>
      <c r="C246" s="121"/>
      <c r="D246" s="121"/>
      <c r="E246" s="111"/>
      <c r="F246" s="320"/>
      <c r="G246" s="111"/>
    </row>
    <row r="247" spans="1:7" x14ac:dyDescent="0.3">
      <c r="A247" s="122" t="s">
        <v>187</v>
      </c>
      <c r="B247" s="85"/>
      <c r="C247" s="85"/>
      <c r="D247" s="63"/>
      <c r="E247" s="111"/>
      <c r="F247" s="320"/>
      <c r="G247" s="111"/>
    </row>
    <row r="248" spans="1:7" s="273" customFormat="1" x14ac:dyDescent="0.3">
      <c r="A248" s="299" t="s">
        <v>152</v>
      </c>
      <c r="B248" s="282">
        <v>45382</v>
      </c>
      <c r="C248" s="282">
        <v>45016</v>
      </c>
      <c r="D248" s="282">
        <v>45291</v>
      </c>
      <c r="E248" s="281"/>
      <c r="F248" s="320"/>
      <c r="G248" s="281"/>
    </row>
    <row r="249" spans="1:7" s="273" customFormat="1" x14ac:dyDescent="0.3">
      <c r="A249" s="303"/>
      <c r="B249" s="304"/>
      <c r="C249" s="304"/>
      <c r="D249" s="304"/>
      <c r="E249" s="281"/>
      <c r="F249" s="320"/>
      <c r="G249" s="281"/>
    </row>
    <row r="250" spans="1:7" x14ac:dyDescent="0.3">
      <c r="A250" s="271" t="s">
        <v>186</v>
      </c>
      <c r="B250" s="276">
        <v>2032.55012277695</v>
      </c>
      <c r="C250" s="313">
        <v>1758.9612308023356</v>
      </c>
      <c r="D250" s="313">
        <v>1966.8494991963787</v>
      </c>
      <c r="E250" s="111"/>
      <c r="F250" s="320"/>
      <c r="G250" s="111"/>
    </row>
    <row r="251" spans="1:7" x14ac:dyDescent="0.3">
      <c r="A251" s="271" t="s">
        <v>185</v>
      </c>
      <c r="B251" s="276">
        <v>2232.1001227769498</v>
      </c>
      <c r="C251" s="313">
        <v>1958.5112308023356</v>
      </c>
      <c r="D251" s="313">
        <v>2166.3994991963791</v>
      </c>
      <c r="E251" s="111"/>
      <c r="F251" s="320"/>
      <c r="G251" s="111"/>
    </row>
    <row r="252" spans="1:7" x14ac:dyDescent="0.3">
      <c r="A252" s="271" t="s">
        <v>184</v>
      </c>
      <c r="B252" s="276">
        <v>2397.1001227769498</v>
      </c>
      <c r="C252" s="313">
        <v>2023.5112308023354</v>
      </c>
      <c r="D252" s="313">
        <v>2331.3994991963791</v>
      </c>
      <c r="E252" s="111"/>
      <c r="F252" s="320"/>
      <c r="G252" s="111"/>
    </row>
    <row r="253" spans="1:7" x14ac:dyDescent="0.3">
      <c r="A253" s="105"/>
      <c r="B253" s="85"/>
      <c r="C253" s="121"/>
      <c r="D253" s="121"/>
      <c r="E253" s="111"/>
      <c r="F253" s="320"/>
      <c r="G253" s="111"/>
    </row>
    <row r="254" spans="1:7" x14ac:dyDescent="0.3">
      <c r="A254" s="105"/>
      <c r="B254" s="85"/>
      <c r="C254" s="105"/>
      <c r="D254" s="105"/>
      <c r="E254" s="111"/>
      <c r="F254" s="320"/>
      <c r="G254" s="111"/>
    </row>
    <row r="255" spans="1:7" s="273" customFormat="1" x14ac:dyDescent="0.3">
      <c r="A255" s="283" t="s">
        <v>183</v>
      </c>
      <c r="B255" s="277"/>
      <c r="C255" s="280"/>
      <c r="D255" s="280"/>
      <c r="E255" s="281"/>
      <c r="F255" s="320"/>
      <c r="G255" s="281"/>
    </row>
    <row r="256" spans="1:7" x14ac:dyDescent="0.3">
      <c r="A256" s="80" t="s">
        <v>152</v>
      </c>
      <c r="B256" s="282">
        <v>45382</v>
      </c>
      <c r="C256" s="282">
        <v>45016</v>
      </c>
      <c r="D256" s="282">
        <v>45291</v>
      </c>
      <c r="E256" s="111"/>
      <c r="F256" s="320"/>
      <c r="G256" s="111"/>
    </row>
    <row r="257" spans="1:7" x14ac:dyDescent="0.3">
      <c r="A257" s="120"/>
      <c r="B257" s="285"/>
      <c r="C257" s="285"/>
      <c r="D257" s="285"/>
      <c r="E257" s="111"/>
      <c r="F257" s="320"/>
      <c r="G257" s="111"/>
    </row>
    <row r="258" spans="1:7" x14ac:dyDescent="0.3">
      <c r="A258" s="284" t="s">
        <v>110</v>
      </c>
      <c r="B258" s="308">
        <v>407.5188355239988</v>
      </c>
      <c r="C258" s="308">
        <v>149.17774169200004</v>
      </c>
      <c r="D258" s="308">
        <v>306.00014577999963</v>
      </c>
      <c r="E258" s="111"/>
      <c r="F258" s="320"/>
      <c r="G258" s="111"/>
    </row>
    <row r="259" spans="1:7" x14ac:dyDescent="0.3">
      <c r="A259" s="284" t="s">
        <v>182</v>
      </c>
      <c r="B259" s="308">
        <v>8708.6109813208277</v>
      </c>
      <c r="C259" s="308">
        <v>7802.8789564742392</v>
      </c>
      <c r="D259" s="308">
        <v>8489.1928196227254</v>
      </c>
      <c r="E259" s="111"/>
      <c r="F259" s="320"/>
      <c r="G259" s="111"/>
    </row>
    <row r="260" spans="1:7" x14ac:dyDescent="0.3">
      <c r="A260" s="284" t="s">
        <v>181</v>
      </c>
      <c r="B260" s="308">
        <v>41.347322676000005</v>
      </c>
      <c r="C260" s="308">
        <v>8.0657112859999991</v>
      </c>
      <c r="D260" s="308">
        <v>40.769272755000003</v>
      </c>
      <c r="E260" s="111"/>
      <c r="F260" s="320"/>
      <c r="G260" s="111"/>
    </row>
    <row r="261" spans="1:7" x14ac:dyDescent="0.3">
      <c r="A261" s="284" t="s">
        <v>180</v>
      </c>
      <c r="B261" s="308">
        <v>61.646705479999994</v>
      </c>
      <c r="C261" s="308">
        <v>36.933944799999999</v>
      </c>
      <c r="D261" s="308">
        <v>36.667938079999999</v>
      </c>
      <c r="E261" s="111"/>
      <c r="F261" s="320"/>
      <c r="G261" s="111"/>
    </row>
    <row r="262" spans="1:7" x14ac:dyDescent="0.3">
      <c r="A262" s="275" t="s">
        <v>254</v>
      </c>
      <c r="B262" s="309">
        <v>9219.1238450008259</v>
      </c>
      <c r="C262" s="309">
        <v>7997.0563542522395</v>
      </c>
      <c r="D262" s="309">
        <v>8872.6301762377243</v>
      </c>
      <c r="E262" s="111"/>
      <c r="F262" s="320"/>
      <c r="G262" s="111"/>
    </row>
    <row r="263" spans="1:7" x14ac:dyDescent="0.3">
      <c r="A263" s="284" t="s">
        <v>255</v>
      </c>
      <c r="B263" s="308">
        <v>1365.6052552800002</v>
      </c>
      <c r="C263" s="308">
        <v>1388.8567539199998</v>
      </c>
      <c r="D263" s="308">
        <v>1365.6052552800002</v>
      </c>
      <c r="E263" s="111"/>
      <c r="F263" s="320"/>
      <c r="G263" s="111"/>
    </row>
    <row r="264" spans="1:7" x14ac:dyDescent="0.3">
      <c r="A264" s="275" t="s">
        <v>256</v>
      </c>
      <c r="B264" s="310">
        <v>10584.729100280827</v>
      </c>
      <c r="C264" s="310">
        <v>9385.9131081722389</v>
      </c>
      <c r="D264" s="310">
        <v>10238.235431517725</v>
      </c>
      <c r="E264" s="111"/>
      <c r="F264" s="320"/>
      <c r="G264" s="111"/>
    </row>
    <row r="265" spans="1:7" x14ac:dyDescent="0.3">
      <c r="A265" s="119"/>
      <c r="B265" s="118"/>
      <c r="C265" s="311"/>
      <c r="D265" s="311"/>
      <c r="E265" s="111"/>
      <c r="F265" s="320"/>
      <c r="G265" s="111"/>
    </row>
    <row r="266" spans="1:7" x14ac:dyDescent="0.3">
      <c r="A266" s="283" t="s">
        <v>179</v>
      </c>
      <c r="B266" s="312">
        <v>10571.723517727758</v>
      </c>
      <c r="C266" s="312">
        <v>9328.7144083533276</v>
      </c>
      <c r="D266" s="312">
        <v>10165.188036983125</v>
      </c>
      <c r="E266" s="111"/>
      <c r="F266" s="320"/>
      <c r="G266" s="111"/>
    </row>
    <row r="267" spans="1:7" x14ac:dyDescent="0.3">
      <c r="A267" s="117"/>
      <c r="B267" s="85"/>
      <c r="C267" s="61"/>
      <c r="D267" s="61"/>
      <c r="E267" s="111"/>
      <c r="F267" s="320"/>
      <c r="G267" s="111"/>
    </row>
    <row r="268" spans="1:7" x14ac:dyDescent="0.3">
      <c r="A268" s="117"/>
      <c r="B268" s="85"/>
      <c r="C268" s="61"/>
      <c r="D268" s="61"/>
      <c r="E268" s="111"/>
      <c r="F268" s="320"/>
      <c r="G268" s="111"/>
    </row>
    <row r="269" spans="1:7" x14ac:dyDescent="0.3">
      <c r="A269" s="116" t="s">
        <v>178</v>
      </c>
      <c r="B269" s="282">
        <v>45382</v>
      </c>
      <c r="C269" s="282">
        <v>45016</v>
      </c>
      <c r="D269" s="282">
        <v>45291</v>
      </c>
      <c r="E269" s="111"/>
      <c r="F269" s="320"/>
      <c r="G269" s="111"/>
    </row>
    <row r="270" spans="1:7" x14ac:dyDescent="0.3">
      <c r="A270" s="63" t="s">
        <v>257</v>
      </c>
      <c r="B270" s="307">
        <v>0.19341228234198285</v>
      </c>
      <c r="C270" s="307">
        <v>0.1946563766098274</v>
      </c>
      <c r="D270" s="307">
        <v>0.2003906684613061</v>
      </c>
      <c r="E270" s="111"/>
      <c r="F270" s="320"/>
      <c r="G270" s="111"/>
    </row>
    <row r="271" spans="1:7" x14ac:dyDescent="0.3">
      <c r="A271" s="63" t="s">
        <v>176</v>
      </c>
      <c r="B271" s="307">
        <v>0.2122649141013262</v>
      </c>
      <c r="C271" s="307">
        <v>0.21591696124343682</v>
      </c>
      <c r="D271" s="307">
        <v>0.21988133180214889</v>
      </c>
      <c r="E271" s="111"/>
      <c r="F271" s="320"/>
      <c r="G271" s="111"/>
    </row>
    <row r="272" spans="1:7" x14ac:dyDescent="0.3">
      <c r="A272" s="63" t="s">
        <v>175</v>
      </c>
      <c r="B272" s="307">
        <v>0.22785340941724527</v>
      </c>
      <c r="C272" s="307">
        <v>0.22284223311106202</v>
      </c>
      <c r="D272" s="307">
        <v>0.23599739018971619</v>
      </c>
      <c r="E272" s="111"/>
      <c r="F272" s="320"/>
      <c r="G272" s="111"/>
    </row>
    <row r="273" spans="1:7" x14ac:dyDescent="0.3">
      <c r="A273" s="63"/>
      <c r="B273" s="85"/>
      <c r="C273" s="115"/>
      <c r="D273" s="115"/>
      <c r="E273" s="111"/>
      <c r="F273" s="320"/>
      <c r="G273" s="111"/>
    </row>
    <row r="274" spans="1:7" x14ac:dyDescent="0.3">
      <c r="A274" s="116" t="s">
        <v>177</v>
      </c>
      <c r="B274" s="282">
        <v>45382</v>
      </c>
      <c r="C274" s="282">
        <v>45016</v>
      </c>
      <c r="D274" s="282">
        <v>45291</v>
      </c>
      <c r="E274" s="111"/>
      <c r="F274" s="320"/>
      <c r="G274" s="111"/>
    </row>
    <row r="275" spans="1:7" x14ac:dyDescent="0.3">
      <c r="A275" s="63" t="s">
        <v>257</v>
      </c>
      <c r="B275" s="307">
        <v>0.19226289066002908</v>
      </c>
      <c r="C275" s="307">
        <v>0.18855344410879241</v>
      </c>
      <c r="D275" s="307">
        <v>0.19348874728539797</v>
      </c>
      <c r="E275" s="111"/>
      <c r="F275" s="320"/>
      <c r="G275" s="111"/>
    </row>
    <row r="276" spans="1:7" x14ac:dyDescent="0.3">
      <c r="A276" s="63" t="s">
        <v>176</v>
      </c>
      <c r="B276" s="307">
        <v>0.21113871536972506</v>
      </c>
      <c r="C276" s="307">
        <v>0.20994438730470744</v>
      </c>
      <c r="D276" s="307">
        <v>0.21311947121042474</v>
      </c>
      <c r="E276" s="111"/>
      <c r="F276" s="320"/>
      <c r="G276" s="111"/>
    </row>
    <row r="277" spans="1:7" x14ac:dyDescent="0.3">
      <c r="A277" s="63" t="s">
        <v>175</v>
      </c>
      <c r="B277" s="307">
        <v>0.22674638801868444</v>
      </c>
      <c r="C277" s="307">
        <v>0.21691212124474488</v>
      </c>
      <c r="D277" s="307">
        <v>0.22935134015369413</v>
      </c>
      <c r="E277" s="114"/>
      <c r="F277" s="321"/>
      <c r="G277" s="85"/>
    </row>
    <row r="278" spans="1:7" x14ac:dyDescent="0.3">
      <c r="A278" s="63"/>
      <c r="B278" s="113"/>
      <c r="C278" s="113"/>
      <c r="D278" s="113"/>
      <c r="E278" s="113"/>
      <c r="F278" s="322"/>
      <c r="G278" s="112"/>
    </row>
    <row r="279" spans="1:7" ht="14.4" x14ac:dyDescent="0.3">
      <c r="A279" s="72"/>
      <c r="B279" s="111"/>
      <c r="C279" s="111"/>
      <c r="D279" s="111"/>
      <c r="E279" s="111"/>
      <c r="F279" s="320"/>
      <c r="G279" s="111"/>
    </row>
    <row r="280" spans="1:7" ht="14.4" x14ac:dyDescent="0.3">
      <c r="A280" s="72" t="s">
        <v>174</v>
      </c>
      <c r="B280" s="91"/>
      <c r="C280" s="109"/>
      <c r="D280" s="109"/>
      <c r="F280" s="317"/>
    </row>
    <row r="281" spans="1:7" x14ac:dyDescent="0.3">
      <c r="F281" s="317"/>
    </row>
    <row r="282" spans="1:7" x14ac:dyDescent="0.3">
      <c r="A282" s="108" t="s">
        <v>173</v>
      </c>
      <c r="B282" s="108"/>
      <c r="E282" s="273"/>
      <c r="F282" s="317"/>
    </row>
    <row r="283" spans="1:7" x14ac:dyDescent="0.3">
      <c r="A283" s="89" t="s">
        <v>152</v>
      </c>
      <c r="B283" s="282">
        <v>45382</v>
      </c>
      <c r="C283" s="282">
        <v>45016</v>
      </c>
      <c r="D283" s="282">
        <v>45291</v>
      </c>
      <c r="E283" s="273"/>
      <c r="F283" s="317"/>
    </row>
    <row r="284" spans="1:7" x14ac:dyDescent="0.3">
      <c r="A284" s="98"/>
      <c r="B284" s="97"/>
      <c r="C284" s="96"/>
      <c r="D284" s="95"/>
      <c r="E284" s="273"/>
      <c r="F284" s="317"/>
    </row>
    <row r="285" spans="1:7" x14ac:dyDescent="0.3">
      <c r="A285" s="85" t="s">
        <v>233</v>
      </c>
      <c r="B285" s="249">
        <v>0</v>
      </c>
      <c r="C285" s="249">
        <v>399.18390260045999</v>
      </c>
      <c r="D285" s="249">
        <v>175.02338674000001</v>
      </c>
      <c r="E285" s="273"/>
      <c r="F285" s="317"/>
    </row>
    <row r="286" spans="1:7" x14ac:dyDescent="0.3">
      <c r="A286" s="85" t="s">
        <v>172</v>
      </c>
      <c r="B286" s="249">
        <v>944.17112304999989</v>
      </c>
      <c r="C286" s="249">
        <v>1205.8968877795401</v>
      </c>
      <c r="D286" s="249">
        <v>751.09036225999989</v>
      </c>
      <c r="E286" s="273"/>
      <c r="F286" s="317"/>
    </row>
    <row r="287" spans="1:7" ht="14.4" thickBot="1" x14ac:dyDescent="0.35">
      <c r="A287" s="87" t="s">
        <v>171</v>
      </c>
      <c r="B287" s="250">
        <v>944.17112304999989</v>
      </c>
      <c r="C287" s="250">
        <v>1605.0807903800001</v>
      </c>
      <c r="D287" s="250">
        <v>926.11374899999987</v>
      </c>
      <c r="E287" s="273"/>
      <c r="F287" s="317"/>
    </row>
    <row r="288" spans="1:7" x14ac:dyDescent="0.3">
      <c r="A288" s="91"/>
      <c r="B288" s="110"/>
      <c r="C288" s="109"/>
      <c r="F288" s="317"/>
    </row>
    <row r="289" spans="1:8" x14ac:dyDescent="0.3">
      <c r="F289" s="317"/>
    </row>
    <row r="290" spans="1:8" x14ac:dyDescent="0.3">
      <c r="A290" s="108" t="s">
        <v>170</v>
      </c>
      <c r="B290" s="108"/>
      <c r="F290" s="317"/>
    </row>
    <row r="291" spans="1:8" x14ac:dyDescent="0.3">
      <c r="A291" s="89" t="s">
        <v>152</v>
      </c>
      <c r="B291" s="282">
        <v>45382</v>
      </c>
      <c r="C291" s="282">
        <v>45016</v>
      </c>
      <c r="D291" s="282">
        <v>45291</v>
      </c>
      <c r="E291" s="273"/>
      <c r="F291" s="317"/>
      <c r="G291" s="273"/>
      <c r="H291" s="273"/>
    </row>
    <row r="292" spans="1:8" x14ac:dyDescent="0.3">
      <c r="A292" s="85"/>
      <c r="B292" s="104"/>
      <c r="C292" s="104"/>
      <c r="D292" s="85"/>
      <c r="E292" s="273"/>
      <c r="F292" s="317"/>
      <c r="G292" s="273"/>
      <c r="H292" s="273"/>
    </row>
    <row r="293" spans="1:8" x14ac:dyDescent="0.3">
      <c r="A293" s="85" t="s">
        <v>110</v>
      </c>
      <c r="B293" s="103">
        <v>2037.5941776199941</v>
      </c>
      <c r="C293" s="103">
        <v>745.88870846000009</v>
      </c>
      <c r="D293" s="249">
        <v>1530.0007288999982</v>
      </c>
      <c r="E293" s="273"/>
      <c r="F293" s="317"/>
      <c r="G293" s="273"/>
      <c r="H293" s="273"/>
    </row>
    <row r="294" spans="1:8" x14ac:dyDescent="0.3">
      <c r="A294" s="85" t="s">
        <v>109</v>
      </c>
      <c r="B294" s="103">
        <v>11373.0820957</v>
      </c>
      <c r="C294" s="103">
        <v>10241.10407895</v>
      </c>
      <c r="D294" s="76">
        <v>11075.992529249999</v>
      </c>
      <c r="E294" s="273"/>
      <c r="F294" s="317"/>
      <c r="G294" s="273"/>
      <c r="H294" s="273"/>
    </row>
    <row r="295" spans="1:8" x14ac:dyDescent="0.3">
      <c r="A295" s="85" t="s">
        <v>107</v>
      </c>
      <c r="B295" s="103">
        <v>7.9573169300000011</v>
      </c>
      <c r="C295" s="103">
        <v>1.6792445499999999</v>
      </c>
      <c r="D295" s="76">
        <v>9.1961712299999991</v>
      </c>
      <c r="E295" s="273"/>
      <c r="F295" s="317"/>
      <c r="G295" s="273"/>
      <c r="H295" s="273"/>
    </row>
    <row r="296" spans="1:8" x14ac:dyDescent="0.3">
      <c r="A296" s="251" t="s">
        <v>169</v>
      </c>
      <c r="B296" s="102">
        <v>13418.633590249994</v>
      </c>
      <c r="C296" s="102">
        <v>10988.672031959999</v>
      </c>
      <c r="D296" s="101">
        <v>12615.189429379998</v>
      </c>
      <c r="E296" s="273"/>
      <c r="F296" s="317"/>
      <c r="G296" s="273"/>
      <c r="H296" s="273"/>
    </row>
    <row r="297" spans="1:8" x14ac:dyDescent="0.3">
      <c r="A297" s="106"/>
      <c r="B297" s="107"/>
      <c r="C297" s="107"/>
      <c r="D297" s="106"/>
      <c r="E297" s="273"/>
      <c r="F297" s="317"/>
      <c r="G297" s="273"/>
      <c r="H297" s="273"/>
    </row>
    <row r="298" spans="1:8" x14ac:dyDescent="0.3">
      <c r="A298" s="85" t="s">
        <v>35</v>
      </c>
      <c r="B298" s="103">
        <v>11856.749953260001</v>
      </c>
      <c r="C298" s="103">
        <v>10466.106567159999</v>
      </c>
      <c r="D298" s="76">
        <v>11095.971474709999</v>
      </c>
      <c r="E298" s="273"/>
      <c r="F298" s="317"/>
      <c r="G298" s="273"/>
      <c r="H298" s="273"/>
    </row>
    <row r="299" spans="1:8" x14ac:dyDescent="0.3">
      <c r="A299" s="85" t="s">
        <v>102</v>
      </c>
      <c r="B299" s="103">
        <v>53.277778619999999</v>
      </c>
      <c r="C299" s="103">
        <v>58.838647999999999</v>
      </c>
      <c r="D299" s="76">
        <v>42.569038169999999</v>
      </c>
      <c r="E299" s="273"/>
      <c r="F299" s="317"/>
      <c r="G299" s="273"/>
      <c r="H299" s="273"/>
    </row>
    <row r="300" spans="1:8" x14ac:dyDescent="0.3">
      <c r="A300" s="85" t="s">
        <v>98</v>
      </c>
      <c r="B300" s="103">
        <v>165</v>
      </c>
      <c r="C300" s="103">
        <v>65</v>
      </c>
      <c r="D300" s="76">
        <v>165</v>
      </c>
      <c r="E300" s="273"/>
      <c r="F300" s="317"/>
      <c r="G300" s="273"/>
      <c r="H300" s="273"/>
    </row>
    <row r="301" spans="1:8" x14ac:dyDescent="0.3">
      <c r="A301" s="251" t="s">
        <v>168</v>
      </c>
      <c r="B301" s="102">
        <v>12075.027731880002</v>
      </c>
      <c r="C301" s="102">
        <v>10589.94521516</v>
      </c>
      <c r="D301" s="101">
        <v>11303.540512879999</v>
      </c>
      <c r="E301" s="273"/>
      <c r="F301" s="317"/>
      <c r="G301" s="273"/>
      <c r="H301" s="273"/>
    </row>
    <row r="302" spans="1:8" x14ac:dyDescent="0.3">
      <c r="E302" s="273"/>
      <c r="F302" s="317"/>
      <c r="G302" s="273"/>
      <c r="H302" s="273"/>
    </row>
    <row r="303" spans="1:8" x14ac:dyDescent="0.3">
      <c r="F303" s="317"/>
    </row>
    <row r="304" spans="1:8" x14ac:dyDescent="0.3">
      <c r="F304" s="317"/>
    </row>
    <row r="305" spans="1:6" ht="14.4" x14ac:dyDescent="0.3">
      <c r="A305" s="72" t="s">
        <v>167</v>
      </c>
      <c r="B305" s="100"/>
      <c r="C305" s="100"/>
      <c r="F305" s="317"/>
    </row>
    <row r="306" spans="1:6" x14ac:dyDescent="0.3">
      <c r="E306" s="273"/>
      <c r="F306" s="317"/>
    </row>
    <row r="307" spans="1:6" x14ac:dyDescent="0.3">
      <c r="A307" s="89" t="s">
        <v>152</v>
      </c>
      <c r="B307" s="282">
        <v>45382</v>
      </c>
      <c r="C307" s="282">
        <v>45016</v>
      </c>
      <c r="D307" s="282">
        <v>45291</v>
      </c>
      <c r="E307" s="273"/>
      <c r="F307" s="317"/>
    </row>
    <row r="308" spans="1:6" x14ac:dyDescent="0.3">
      <c r="A308" s="98"/>
      <c r="B308" s="97"/>
      <c r="C308" s="96"/>
      <c r="D308" s="95"/>
      <c r="E308" s="273"/>
      <c r="F308" s="317"/>
    </row>
    <row r="309" spans="1:6" s="273" customFormat="1" x14ac:dyDescent="0.3">
      <c r="A309" s="279" t="s">
        <v>166</v>
      </c>
      <c r="B309" s="278">
        <v>65</v>
      </c>
      <c r="C309" s="278">
        <v>65</v>
      </c>
      <c r="D309" s="278">
        <v>65</v>
      </c>
      <c r="F309" s="317"/>
    </row>
    <row r="310" spans="1:6" x14ac:dyDescent="0.3">
      <c r="A310" s="94" t="s">
        <v>258</v>
      </c>
      <c r="B310" s="278">
        <v>100</v>
      </c>
      <c r="C310" s="278">
        <v>0</v>
      </c>
      <c r="D310" s="93">
        <v>100</v>
      </c>
      <c r="E310" s="273"/>
      <c r="F310" s="317"/>
    </row>
    <row r="311" spans="1:6" ht="14.4" thickBot="1" x14ac:dyDescent="0.35">
      <c r="A311" s="87" t="s">
        <v>165</v>
      </c>
      <c r="B311" s="92">
        <v>165</v>
      </c>
      <c r="C311" s="92">
        <v>65</v>
      </c>
      <c r="D311" s="92">
        <v>165</v>
      </c>
      <c r="E311" s="273"/>
      <c r="F311" s="317"/>
    </row>
    <row r="312" spans="1:6" x14ac:dyDescent="0.3">
      <c r="A312" s="91"/>
      <c r="B312" s="90"/>
      <c r="C312" s="90"/>
      <c r="E312" s="273"/>
      <c r="F312" s="317"/>
    </row>
    <row r="313" spans="1:6" x14ac:dyDescent="0.3">
      <c r="A313" s="91"/>
      <c r="B313" s="90"/>
      <c r="C313" s="90"/>
      <c r="E313" s="273"/>
      <c r="F313" s="317"/>
    </row>
    <row r="314" spans="1:6" x14ac:dyDescent="0.3">
      <c r="E314" s="273"/>
      <c r="F314" s="317"/>
    </row>
    <row r="315" spans="1:6" ht="14.4" x14ac:dyDescent="0.3">
      <c r="A315" s="72" t="s">
        <v>164</v>
      </c>
      <c r="F315" s="317"/>
    </row>
    <row r="316" spans="1:6" ht="14.4" x14ac:dyDescent="0.3">
      <c r="A316" s="72"/>
      <c r="E316" s="273"/>
      <c r="F316" s="317"/>
    </row>
    <row r="317" spans="1:6" x14ac:dyDescent="0.3">
      <c r="A317" s="89" t="s">
        <v>152</v>
      </c>
      <c r="B317" s="316" t="s">
        <v>281</v>
      </c>
      <c r="C317" s="316" t="s">
        <v>280</v>
      </c>
      <c r="D317" s="316">
        <v>2023</v>
      </c>
      <c r="E317" s="273"/>
      <c r="F317" s="317"/>
    </row>
    <row r="318" spans="1:6" x14ac:dyDescent="0.3">
      <c r="A318" s="85"/>
      <c r="B318" s="63"/>
      <c r="C318" s="63"/>
      <c r="D318" s="63"/>
      <c r="E318" s="273"/>
      <c r="F318" s="317"/>
    </row>
    <row r="319" spans="1:6" x14ac:dyDescent="0.3">
      <c r="A319" s="85" t="s">
        <v>163</v>
      </c>
      <c r="B319" s="76">
        <v>390.14214234000002</v>
      </c>
      <c r="C319" s="76">
        <v>288.22953287000007</v>
      </c>
      <c r="D319" s="76">
        <v>1335.9476873000001</v>
      </c>
      <c r="E319" s="273"/>
      <c r="F319" s="317"/>
    </row>
    <row r="320" spans="1:6" x14ac:dyDescent="0.3">
      <c r="A320" s="252" t="s">
        <v>259</v>
      </c>
      <c r="B320" s="254">
        <v>-50.477421120000002</v>
      </c>
      <c r="C320" s="254">
        <v>-45.421917399999998</v>
      </c>
      <c r="D320" s="254">
        <v>-185.96795243000003</v>
      </c>
      <c r="E320" s="273"/>
      <c r="F320" s="317"/>
    </row>
    <row r="321" spans="1:10" x14ac:dyDescent="0.3">
      <c r="A321" s="85" t="s">
        <v>162</v>
      </c>
      <c r="B321" s="76">
        <v>18.423877839999999</v>
      </c>
      <c r="C321" s="76">
        <v>4.4649346200000002</v>
      </c>
      <c r="D321" s="76">
        <v>44.09454341</v>
      </c>
      <c r="E321" s="273"/>
      <c r="F321" s="317"/>
    </row>
    <row r="322" spans="1:10" ht="12.75" customHeight="1" x14ac:dyDescent="0.3">
      <c r="A322" s="253" t="s">
        <v>161</v>
      </c>
      <c r="B322" s="255">
        <v>408.56602018000001</v>
      </c>
      <c r="C322" s="255">
        <v>292.69446749000008</v>
      </c>
      <c r="D322" s="255">
        <v>1380.04223071</v>
      </c>
      <c r="E322" s="273"/>
      <c r="F322" s="317"/>
    </row>
    <row r="323" spans="1:10" x14ac:dyDescent="0.3">
      <c r="A323" s="85" t="s">
        <v>160</v>
      </c>
      <c r="B323" s="76">
        <v>0</v>
      </c>
      <c r="C323" s="76">
        <v>0</v>
      </c>
      <c r="D323" s="76">
        <v>0</v>
      </c>
      <c r="E323" s="273"/>
      <c r="F323" s="317"/>
    </row>
    <row r="324" spans="1:10" x14ac:dyDescent="0.3">
      <c r="A324" s="88" t="s">
        <v>159</v>
      </c>
      <c r="B324" s="79">
        <v>408.56602018000001</v>
      </c>
      <c r="C324" s="79">
        <v>292.69446749000008</v>
      </c>
      <c r="D324" s="79">
        <v>1380.04223071</v>
      </c>
      <c r="E324" s="273"/>
      <c r="F324" s="317"/>
    </row>
    <row r="325" spans="1:10" x14ac:dyDescent="0.3">
      <c r="A325" s="85"/>
      <c r="B325" s="76"/>
      <c r="C325" s="76"/>
      <c r="D325" s="76"/>
      <c r="E325" s="273"/>
      <c r="F325" s="317"/>
    </row>
    <row r="326" spans="1:10" x14ac:dyDescent="0.3">
      <c r="A326" s="85" t="s">
        <v>158</v>
      </c>
      <c r="B326" s="76">
        <v>-103.71541338000002</v>
      </c>
      <c r="C326" s="76">
        <v>-50.784448650000002</v>
      </c>
      <c r="D326" s="76">
        <v>-288.54519273</v>
      </c>
      <c r="E326" s="273"/>
      <c r="F326" s="317"/>
    </row>
    <row r="327" spans="1:10" x14ac:dyDescent="0.3">
      <c r="A327" s="85" t="s">
        <v>157</v>
      </c>
      <c r="B327" s="76">
        <v>-4.6504444400000002</v>
      </c>
      <c r="C327" s="76">
        <v>-1.4586911199999999</v>
      </c>
      <c r="D327" s="76">
        <v>-14.180681149999998</v>
      </c>
      <c r="E327" s="273"/>
      <c r="F327" s="317"/>
      <c r="J327" s="76"/>
    </row>
    <row r="328" spans="1:10" x14ac:dyDescent="0.3">
      <c r="A328" s="85" t="s">
        <v>260</v>
      </c>
      <c r="B328" s="76">
        <v>-13.755305690000002</v>
      </c>
      <c r="C328" s="76">
        <v>-10.80368298</v>
      </c>
      <c r="D328" s="76">
        <v>-57.091072339999997</v>
      </c>
      <c r="E328" s="273"/>
      <c r="F328" s="317"/>
      <c r="J328" s="76"/>
    </row>
    <row r="329" spans="1:10" x14ac:dyDescent="0.3">
      <c r="A329" s="88" t="s">
        <v>156</v>
      </c>
      <c r="B329" s="73">
        <v>-122.12116351000002</v>
      </c>
      <c r="C329" s="73">
        <v>-63.046822749999997</v>
      </c>
      <c r="D329" s="73">
        <v>-359.81694621999998</v>
      </c>
      <c r="E329" s="273"/>
      <c r="F329" s="317"/>
      <c r="J329" s="76"/>
    </row>
    <row r="330" spans="1:10" x14ac:dyDescent="0.3">
      <c r="A330" s="85"/>
      <c r="B330" s="76"/>
      <c r="C330" s="76"/>
      <c r="D330" s="76"/>
      <c r="E330" s="273"/>
      <c r="F330" s="317"/>
      <c r="J330" s="76"/>
    </row>
    <row r="331" spans="1:10" ht="14.4" thickBot="1" x14ac:dyDescent="0.35">
      <c r="A331" s="87" t="s">
        <v>38</v>
      </c>
      <c r="B331" s="256">
        <v>286.44485666999998</v>
      </c>
      <c r="C331" s="256">
        <v>229.64764474000009</v>
      </c>
      <c r="D331" s="256">
        <v>1020.22528449</v>
      </c>
      <c r="E331" s="273"/>
      <c r="F331" s="317"/>
      <c r="J331" s="86"/>
    </row>
    <row r="332" spans="1:10" x14ac:dyDescent="0.3">
      <c r="A332" s="85"/>
      <c r="B332" s="76"/>
      <c r="C332" s="76"/>
      <c r="D332" s="76"/>
      <c r="E332" s="273"/>
      <c r="F332" s="317"/>
      <c r="J332" s="63"/>
    </row>
    <row r="333" spans="1:10" x14ac:dyDescent="0.3">
      <c r="A333" s="85"/>
      <c r="B333" s="76"/>
      <c r="C333" s="76"/>
      <c r="D333" s="76"/>
      <c r="E333" s="273"/>
      <c r="F333" s="317"/>
      <c r="J333" s="76"/>
    </row>
    <row r="334" spans="1:10" x14ac:dyDescent="0.3">
      <c r="A334" s="63" t="s">
        <v>155</v>
      </c>
      <c r="B334" s="76">
        <v>10.45163062</v>
      </c>
      <c r="C334" s="76">
        <v>3.1926357599999995</v>
      </c>
      <c r="D334" s="76">
        <v>40.565811920000002</v>
      </c>
      <c r="E334" s="273"/>
      <c r="F334" s="273"/>
      <c r="J334" s="76"/>
    </row>
    <row r="335" spans="1:10" x14ac:dyDescent="0.3">
      <c r="A335" s="63" t="s">
        <v>261</v>
      </c>
      <c r="B335" s="76">
        <v>3.4556997999999997</v>
      </c>
      <c r="C335" s="76">
        <v>10.120653169999999</v>
      </c>
      <c r="D335" s="76">
        <v>22.112600029999996</v>
      </c>
      <c r="E335" s="273"/>
      <c r="F335" s="273"/>
      <c r="J335" s="76"/>
    </row>
    <row r="336" spans="1:10" x14ac:dyDescent="0.3">
      <c r="A336" s="74" t="s">
        <v>262</v>
      </c>
      <c r="B336" s="79">
        <v>13.907330419999999</v>
      </c>
      <c r="C336" s="79">
        <v>13.313288929999999</v>
      </c>
      <c r="D336" s="79">
        <v>62.678411949999997</v>
      </c>
      <c r="E336" s="273"/>
      <c r="F336" s="273"/>
      <c r="J336" s="84"/>
    </row>
    <row r="337" spans="1:10" x14ac:dyDescent="0.3">
      <c r="A337" s="64"/>
      <c r="B337" s="63"/>
      <c r="C337" s="63"/>
      <c r="D337" s="64"/>
      <c r="E337" s="273"/>
      <c r="F337" s="273"/>
      <c r="J337" s="63"/>
    </row>
    <row r="338" spans="1:10" x14ac:dyDescent="0.3">
      <c r="A338" s="63" t="s">
        <v>154</v>
      </c>
      <c r="B338" s="76">
        <v>-1.3439061799999998</v>
      </c>
      <c r="C338" s="76">
        <v>-1.46854847</v>
      </c>
      <c r="D338" s="76">
        <v>-5.83964646</v>
      </c>
      <c r="E338" s="273"/>
      <c r="F338" s="273"/>
      <c r="J338" s="84"/>
    </row>
    <row r="339" spans="1:10" x14ac:dyDescent="0.3">
      <c r="A339" s="63" t="s">
        <v>263</v>
      </c>
      <c r="B339" s="76">
        <v>-12.185600250000002</v>
      </c>
      <c r="C339" s="76">
        <v>-11.141257079999997</v>
      </c>
      <c r="D339" s="75">
        <v>-51.766799010000007</v>
      </c>
      <c r="E339" s="273"/>
      <c r="F339" s="273"/>
    </row>
    <row r="340" spans="1:10" x14ac:dyDescent="0.3">
      <c r="A340" s="74" t="s">
        <v>264</v>
      </c>
      <c r="B340" s="79">
        <v>-13.529506430000001</v>
      </c>
      <c r="C340" s="79">
        <v>-12.609805549999997</v>
      </c>
      <c r="D340" s="79">
        <v>-57.606445470000004</v>
      </c>
      <c r="E340" s="273"/>
      <c r="F340" s="273"/>
    </row>
    <row r="341" spans="1:10" x14ac:dyDescent="0.3">
      <c r="A341" s="63"/>
      <c r="B341" s="63"/>
      <c r="C341" s="63"/>
      <c r="D341" s="64"/>
      <c r="E341" s="273"/>
      <c r="F341" s="273"/>
    </row>
    <row r="342" spans="1:10" ht="14.4" thickBot="1" x14ac:dyDescent="0.35">
      <c r="A342" s="83" t="s">
        <v>121</v>
      </c>
      <c r="B342" s="82">
        <v>0.37782398999999778</v>
      </c>
      <c r="C342" s="82">
        <v>0.70348338000000155</v>
      </c>
      <c r="D342" s="82">
        <v>5.0719664799999933</v>
      </c>
      <c r="E342" s="273"/>
      <c r="F342" s="273"/>
    </row>
    <row r="343" spans="1:10" x14ac:dyDescent="0.3">
      <c r="B343" s="81"/>
      <c r="C343" s="81"/>
      <c r="D343" s="81"/>
      <c r="F343" s="273"/>
    </row>
    <row r="344" spans="1:10" x14ac:dyDescent="0.3">
      <c r="B344" s="81"/>
      <c r="C344" s="81"/>
      <c r="D344" s="81"/>
      <c r="F344" s="273"/>
    </row>
    <row r="345" spans="1:10" ht="14.4" x14ac:dyDescent="0.3">
      <c r="A345" s="72" t="s">
        <v>153</v>
      </c>
      <c r="F345" s="273"/>
    </row>
    <row r="346" spans="1:10" ht="14.4" x14ac:dyDescent="0.3">
      <c r="A346" s="72"/>
    </row>
    <row r="347" spans="1:10" x14ac:dyDescent="0.3">
      <c r="A347" s="80" t="s">
        <v>152</v>
      </c>
      <c r="B347" s="316" t="s">
        <v>281</v>
      </c>
      <c r="C347" s="316" t="s">
        <v>280</v>
      </c>
      <c r="D347" s="316">
        <v>2023</v>
      </c>
      <c r="E347" s="273"/>
      <c r="F347" s="273"/>
    </row>
    <row r="348" spans="1:10" x14ac:dyDescent="0.3">
      <c r="A348" s="63"/>
      <c r="B348" s="63"/>
      <c r="C348" s="64"/>
      <c r="D348" s="63"/>
      <c r="E348" s="273"/>
      <c r="F348" s="273"/>
    </row>
    <row r="349" spans="1:10" x14ac:dyDescent="0.3">
      <c r="A349" s="63" t="s">
        <v>151</v>
      </c>
      <c r="B349" s="76">
        <v>-6.6879523099999991</v>
      </c>
      <c r="C349" s="76">
        <v>-4.8349226700000001</v>
      </c>
      <c r="D349" s="76">
        <v>-22.625433000000001</v>
      </c>
      <c r="E349" s="273"/>
      <c r="F349" s="273"/>
    </row>
    <row r="350" spans="1:10" x14ac:dyDescent="0.3">
      <c r="A350" s="63" t="s">
        <v>150</v>
      </c>
      <c r="B350" s="76">
        <v>-14.797503369999999</v>
      </c>
      <c r="C350" s="76">
        <v>-15.53074676</v>
      </c>
      <c r="D350" s="76">
        <v>-61.329882000000012</v>
      </c>
      <c r="E350" s="273"/>
      <c r="F350" s="273"/>
    </row>
    <row r="351" spans="1:10" x14ac:dyDescent="0.3">
      <c r="A351" s="63" t="s">
        <v>149</v>
      </c>
      <c r="B351" s="76">
        <v>-14.088526570000001</v>
      </c>
      <c r="C351" s="76">
        <v>-13.548973120000003</v>
      </c>
      <c r="D351" s="76">
        <v>-51.339315909999982</v>
      </c>
      <c r="E351" s="273"/>
      <c r="F351" s="273"/>
    </row>
    <row r="352" spans="1:10" x14ac:dyDescent="0.3">
      <c r="A352" s="74" t="s">
        <v>148</v>
      </c>
      <c r="B352" s="79">
        <v>-35.57398225</v>
      </c>
      <c r="C352" s="79">
        <v>-33.914642550000003</v>
      </c>
      <c r="D352" s="79">
        <v>-135.29463091</v>
      </c>
      <c r="E352" s="273"/>
      <c r="F352" s="273"/>
    </row>
    <row r="353" spans="1:6" x14ac:dyDescent="0.3">
      <c r="A353" s="78"/>
      <c r="B353" s="77"/>
      <c r="C353" s="77"/>
      <c r="D353" s="77"/>
      <c r="E353" s="273"/>
      <c r="F353" s="273"/>
    </row>
    <row r="354" spans="1:6" x14ac:dyDescent="0.3">
      <c r="A354" s="63" t="s">
        <v>147</v>
      </c>
      <c r="B354" s="76">
        <v>-0.32256322999999998</v>
      </c>
      <c r="C354" s="76">
        <v>-0.55808838999999988</v>
      </c>
      <c r="D354" s="76">
        <v>-1.8191836100000001</v>
      </c>
      <c r="E354" s="273"/>
      <c r="F354" s="273"/>
    </row>
    <row r="355" spans="1:6" x14ac:dyDescent="0.3">
      <c r="A355" s="63" t="s">
        <v>146</v>
      </c>
      <c r="B355" s="76">
        <v>-0.73081974999999999</v>
      </c>
      <c r="C355" s="76">
        <v>-0.77076784999999992</v>
      </c>
      <c r="D355" s="76">
        <v>-3.0233691</v>
      </c>
      <c r="E355" s="273"/>
      <c r="F355" s="273"/>
    </row>
    <row r="356" spans="1:6" x14ac:dyDescent="0.3">
      <c r="A356" s="63" t="s">
        <v>145</v>
      </c>
      <c r="B356" s="76">
        <v>-4.9696215299999995</v>
      </c>
      <c r="C356" s="76">
        <v>-8.6598543800000005</v>
      </c>
      <c r="D356" s="76">
        <v>-30.030286100000005</v>
      </c>
      <c r="E356" s="273"/>
      <c r="F356" s="273"/>
    </row>
    <row r="357" spans="1:6" x14ac:dyDescent="0.3">
      <c r="A357" s="63" t="s">
        <v>117</v>
      </c>
      <c r="B357" s="76">
        <v>-1.3731260199999999</v>
      </c>
      <c r="C357" s="76">
        <v>-5.5335457499999983</v>
      </c>
      <c r="D357" s="75">
        <v>-12.726225829999983</v>
      </c>
      <c r="E357" s="273"/>
      <c r="F357" s="273"/>
    </row>
    <row r="358" spans="1:6" x14ac:dyDescent="0.3">
      <c r="A358" s="74" t="s">
        <v>144</v>
      </c>
      <c r="B358" s="73">
        <v>-7.3961305299999998</v>
      </c>
      <c r="C358" s="73">
        <v>-15.522256369999999</v>
      </c>
      <c r="D358" s="73">
        <v>-47.599064639999987</v>
      </c>
      <c r="E358" s="273"/>
      <c r="F358" s="273"/>
    </row>
    <row r="359" spans="1:6" ht="14.4" x14ac:dyDescent="0.3">
      <c r="A359" s="72"/>
      <c r="F359" s="273"/>
    </row>
    <row r="360" spans="1:6" x14ac:dyDescent="0.3">
      <c r="F360" s="273"/>
    </row>
    <row r="361" spans="1:6" ht="14.4" x14ac:dyDescent="0.3">
      <c r="A361" s="72" t="s">
        <v>143</v>
      </c>
    </row>
    <row r="362" spans="1:6" x14ac:dyDescent="0.3">
      <c r="A362" s="71"/>
    </row>
    <row r="363" spans="1:6" x14ac:dyDescent="0.3">
      <c r="A363" s="323" t="s">
        <v>234</v>
      </c>
      <c r="B363" s="323"/>
      <c r="C363" s="323"/>
      <c r="D363" s="323"/>
      <c r="E363" s="323"/>
      <c r="F363" s="323"/>
    </row>
  </sheetData>
  <mergeCells count="13">
    <mergeCell ref="A5:G5"/>
    <mergeCell ref="A24:G24"/>
    <mergeCell ref="B29:D29"/>
    <mergeCell ref="A9:G9"/>
    <mergeCell ref="G29:G30"/>
    <mergeCell ref="A363:F363"/>
    <mergeCell ref="H29:H30"/>
    <mergeCell ref="B50:D50"/>
    <mergeCell ref="G50:G51"/>
    <mergeCell ref="H50:H51"/>
    <mergeCell ref="H73:H74"/>
    <mergeCell ref="B73:D73"/>
    <mergeCell ref="G73:G74"/>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Q125"/>
  <sheetViews>
    <sheetView showGridLines="0" zoomScale="90" zoomScaleNormal="90" workbookViewId="0">
      <pane ySplit="3" topLeftCell="A4" activePane="bottomLeft" state="frozen"/>
      <selection activeCell="F28" sqref="F28"/>
      <selection pane="bottomLeft" activeCell="A6" sqref="A6"/>
    </sheetView>
  </sheetViews>
  <sheetFormatPr baseColWidth="10" defaultColWidth="11.44140625" defaultRowHeight="14.4" x14ac:dyDescent="0.3"/>
  <cols>
    <col min="1" max="1" width="64.33203125" customWidth="1"/>
    <col min="2" max="7" width="9.44140625" customWidth="1"/>
    <col min="8" max="8" width="10" customWidth="1"/>
    <col min="9" max="12" width="10" style="264" customWidth="1"/>
  </cols>
  <sheetData>
    <row r="1" spans="1:12" x14ac:dyDescent="0.3">
      <c r="A1" s="1" t="s">
        <v>278</v>
      </c>
      <c r="B1" s="2"/>
      <c r="F1" s="2"/>
      <c r="G1" s="2"/>
    </row>
    <row r="2" spans="1:12" x14ac:dyDescent="0.3">
      <c r="A2" s="3"/>
      <c r="B2" s="4" t="s">
        <v>0</v>
      </c>
      <c r="C2" s="4" t="s">
        <v>3</v>
      </c>
      <c r="D2" s="4" t="s">
        <v>2</v>
      </c>
      <c r="E2" s="4" t="s">
        <v>1</v>
      </c>
      <c r="F2" s="4" t="s">
        <v>0</v>
      </c>
      <c r="G2" s="4" t="s">
        <v>3</v>
      </c>
      <c r="H2" s="4" t="s">
        <v>2</v>
      </c>
      <c r="I2" s="4" t="s">
        <v>1</v>
      </c>
      <c r="J2" s="4" t="s">
        <v>0</v>
      </c>
      <c r="K2" s="4" t="s">
        <v>3</v>
      </c>
      <c r="L2" s="4" t="s">
        <v>2</v>
      </c>
    </row>
    <row r="3" spans="1:12" x14ac:dyDescent="0.3">
      <c r="A3" s="5" t="s">
        <v>4</v>
      </c>
      <c r="B3" s="6">
        <v>2021</v>
      </c>
      <c r="C3" s="6">
        <v>2021</v>
      </c>
      <c r="D3" s="6">
        <v>2022</v>
      </c>
      <c r="E3" s="6">
        <v>2022</v>
      </c>
      <c r="F3" s="6">
        <v>2022</v>
      </c>
      <c r="G3" s="6">
        <v>2022</v>
      </c>
      <c r="H3" s="6">
        <v>2023</v>
      </c>
      <c r="I3" s="6">
        <v>2023</v>
      </c>
      <c r="J3" s="6">
        <v>2023</v>
      </c>
      <c r="K3" s="6">
        <v>2023</v>
      </c>
      <c r="L3" s="6">
        <v>2024</v>
      </c>
    </row>
    <row r="4" spans="1:12" x14ac:dyDescent="0.3">
      <c r="B4" s="7"/>
      <c r="F4" s="7"/>
      <c r="G4" s="7"/>
      <c r="H4" s="7"/>
      <c r="I4" s="7"/>
      <c r="J4" s="7"/>
      <c r="K4" s="7"/>
      <c r="L4" s="7"/>
    </row>
    <row r="5" spans="1:12" x14ac:dyDescent="0.3">
      <c r="A5" s="1" t="s">
        <v>287</v>
      </c>
      <c r="B5" s="7"/>
      <c r="F5" s="7"/>
      <c r="G5" s="7"/>
      <c r="H5" s="7"/>
      <c r="I5" s="7"/>
      <c r="J5" s="7"/>
      <c r="K5" s="7"/>
      <c r="L5" s="7"/>
    </row>
    <row r="6" spans="1:12" x14ac:dyDescent="0.3">
      <c r="B6" s="7"/>
      <c r="F6" s="7"/>
      <c r="G6" s="7"/>
      <c r="H6" s="7"/>
      <c r="I6" s="7"/>
      <c r="J6" s="7"/>
      <c r="K6" s="7"/>
      <c r="L6" s="7"/>
    </row>
    <row r="7" spans="1:12" x14ac:dyDescent="0.3">
      <c r="A7" s="3" t="s">
        <v>6</v>
      </c>
      <c r="B7" s="8">
        <v>-355.67270803000002</v>
      </c>
      <c r="C7" s="8">
        <v>34.2639137500001</v>
      </c>
      <c r="D7" s="8">
        <v>35.335288519999999</v>
      </c>
      <c r="E7" s="8">
        <v>36.297198129999998</v>
      </c>
      <c r="F7" s="8">
        <v>18.019141559999898</v>
      </c>
      <c r="G7" s="8">
        <v>-88.708040589999996</v>
      </c>
      <c r="H7" s="8">
        <v>39.859056470000112</v>
      </c>
      <c r="I7" s="8">
        <v>41.225527200000023</v>
      </c>
      <c r="J7" s="8">
        <v>35.725765870000032</v>
      </c>
      <c r="K7" s="8">
        <v>35.053198010000095</v>
      </c>
      <c r="L7" s="8">
        <v>43.678338090000025</v>
      </c>
    </row>
    <row r="8" spans="1:12" x14ac:dyDescent="0.3">
      <c r="A8" s="3" t="s">
        <v>7</v>
      </c>
      <c r="B8" s="8">
        <v>-3.105</v>
      </c>
      <c r="C8" s="8">
        <v>-3.2342918900000002</v>
      </c>
      <c r="D8" s="8">
        <v>-3.3821666700000002</v>
      </c>
      <c r="E8" s="8">
        <v>-3.5679583400000001</v>
      </c>
      <c r="F8" s="8">
        <v>-3.6549999999999998</v>
      </c>
      <c r="G8" s="8">
        <v>-4.1630000000000003</v>
      </c>
      <c r="H8" s="8">
        <v>-4.2112499999999997</v>
      </c>
      <c r="I8" s="8">
        <v>-4.4097081099999995</v>
      </c>
      <c r="J8" s="8">
        <v>-4.6996666699999983</v>
      </c>
      <c r="K8" s="8">
        <v>-4.8798333300000012</v>
      </c>
      <c r="L8" s="8">
        <v>-4.78125</v>
      </c>
    </row>
    <row r="9" spans="1:12" x14ac:dyDescent="0.3">
      <c r="A9" s="3"/>
      <c r="B9" s="242"/>
      <c r="C9" s="242"/>
      <c r="D9" s="242"/>
      <c r="E9" s="242"/>
      <c r="F9" s="242"/>
      <c r="G9" s="242"/>
      <c r="H9" s="242"/>
      <c r="I9" s="298"/>
      <c r="J9" s="298"/>
      <c r="K9" s="298"/>
      <c r="L9" s="298"/>
    </row>
    <row r="10" spans="1:12" x14ac:dyDescent="0.3">
      <c r="A10" s="3" t="s">
        <v>8</v>
      </c>
      <c r="B10" s="8">
        <v>2088.1958774700001</v>
      </c>
      <c r="C10" s="8">
        <v>1730.2299634399999</v>
      </c>
      <c r="D10" s="8">
        <v>1764.5136533</v>
      </c>
      <c r="E10" s="8">
        <v>1796.78576215</v>
      </c>
      <c r="F10" s="8">
        <v>1832.2973489399999</v>
      </c>
      <c r="G10" s="8">
        <v>1846.8669779400002</v>
      </c>
      <c r="H10" s="8">
        <v>1753.7254203499999</v>
      </c>
      <c r="I10" s="8">
        <v>1885.0822378199998</v>
      </c>
      <c r="J10" s="8">
        <v>2018.0589834599998</v>
      </c>
      <c r="K10" s="8">
        <v>2048.9333432499998</v>
      </c>
      <c r="L10" s="8">
        <v>2079.3828269299993</v>
      </c>
    </row>
    <row r="11" spans="1:12" x14ac:dyDescent="0.3">
      <c r="A11" s="3" t="s">
        <v>9</v>
      </c>
      <c r="B11" s="8">
        <v>1730.2299634399999</v>
      </c>
      <c r="C11" s="8">
        <v>1764.5136533</v>
      </c>
      <c r="D11" s="8">
        <v>1796.78576215</v>
      </c>
      <c r="E11" s="8">
        <v>1832.2973489399999</v>
      </c>
      <c r="F11" s="8">
        <v>1846.86697794</v>
      </c>
      <c r="G11" s="8">
        <v>1753.7254203499999</v>
      </c>
      <c r="H11" s="8">
        <v>1885.0822378199998</v>
      </c>
      <c r="I11" s="8">
        <v>2018.0589834599998</v>
      </c>
      <c r="J11" s="8">
        <v>2048.9333432499998</v>
      </c>
      <c r="K11" s="8">
        <v>2079.3828269299993</v>
      </c>
      <c r="L11" s="8">
        <v>2118.3202060199992</v>
      </c>
    </row>
    <row r="12" spans="1:12" x14ac:dyDescent="0.3">
      <c r="A12" s="3" t="s">
        <v>10</v>
      </c>
      <c r="B12" s="8">
        <f>AVERAGE(B10:B11)</f>
        <v>1909.2129204550001</v>
      </c>
      <c r="C12" s="8">
        <f>AVERAGE(C10:C11)</f>
        <v>1747.3718083700001</v>
      </c>
      <c r="D12" s="8">
        <f>AVERAGE(D10:D11)</f>
        <v>1780.6497077250001</v>
      </c>
      <c r="E12" s="8">
        <f t="shared" ref="E12:K12" si="0">AVERAGE(E10:E11)</f>
        <v>1814.5415555449999</v>
      </c>
      <c r="F12" s="8">
        <f t="shared" si="0"/>
        <v>1839.5821634399999</v>
      </c>
      <c r="G12" s="8">
        <f t="shared" si="0"/>
        <v>1800.2961991450002</v>
      </c>
      <c r="H12" s="8">
        <f t="shared" si="0"/>
        <v>1819.4038290849999</v>
      </c>
      <c r="I12" s="8">
        <f t="shared" si="0"/>
        <v>1951.5706106399998</v>
      </c>
      <c r="J12" s="8">
        <f t="shared" si="0"/>
        <v>2033.4961633549997</v>
      </c>
      <c r="K12" s="8">
        <f t="shared" si="0"/>
        <v>2064.1580850899995</v>
      </c>
      <c r="L12" s="8">
        <f t="shared" ref="L12" si="1">AVERAGE(L10:L11)</f>
        <v>2098.8515164749992</v>
      </c>
    </row>
    <row r="13" spans="1:12" x14ac:dyDescent="0.3">
      <c r="A13" s="3"/>
      <c r="B13" s="8"/>
      <c r="C13" s="8"/>
      <c r="D13" s="8"/>
      <c r="E13" s="8"/>
      <c r="F13" s="8"/>
      <c r="G13" s="8"/>
      <c r="H13" s="8"/>
      <c r="I13" s="8"/>
      <c r="J13" s="8"/>
      <c r="K13" s="8"/>
      <c r="L13" s="8"/>
    </row>
    <row r="14" spans="1:12" x14ac:dyDescent="0.3">
      <c r="A14" s="9" t="s">
        <v>11</v>
      </c>
      <c r="B14" s="8">
        <v>-66.75</v>
      </c>
      <c r="C14" s="8">
        <v>-213.45892454308799</v>
      </c>
      <c r="D14" s="8">
        <v>-292.23279757452798</v>
      </c>
      <c r="E14" s="8">
        <v>-459.165473105751</v>
      </c>
      <c r="F14" s="8">
        <v>-329.08466998716699</v>
      </c>
      <c r="G14" s="8">
        <v>-218.4184625</v>
      </c>
      <c r="H14" s="8">
        <v>-137.56595734048801</v>
      </c>
      <c r="I14" s="8">
        <v>-250.10471176547</v>
      </c>
      <c r="J14" s="8">
        <v>-242.34268933317401</v>
      </c>
      <c r="K14" s="8">
        <v>-153.688237465263</v>
      </c>
      <c r="L14" s="8">
        <v>-141.951163926368</v>
      </c>
    </row>
    <row r="15" spans="1:12" x14ac:dyDescent="0.3">
      <c r="A15" s="9"/>
      <c r="B15" s="10"/>
      <c r="C15" s="10"/>
      <c r="D15" s="10"/>
      <c r="E15" s="10"/>
      <c r="F15" s="10"/>
      <c r="G15" s="258"/>
      <c r="H15" s="258"/>
      <c r="I15" s="258"/>
      <c r="J15" s="258"/>
      <c r="K15" s="258"/>
      <c r="L15" s="258"/>
    </row>
    <row r="16" spans="1:12" x14ac:dyDescent="0.3">
      <c r="A16" s="9" t="s">
        <v>284</v>
      </c>
      <c r="B16" s="10">
        <v>1712.23692406399</v>
      </c>
      <c r="C16" s="10">
        <v>1611.12794736</v>
      </c>
      <c r="D16" s="10">
        <v>1551.05472875691</v>
      </c>
      <c r="E16" s="10">
        <v>1504.55296457547</v>
      </c>
      <c r="F16" s="10">
        <v>1373.13187583425</v>
      </c>
      <c r="G16" s="258">
        <v>1517.782307952833</v>
      </c>
      <c r="H16" s="258">
        <v>1535.3069578499999</v>
      </c>
      <c r="I16" s="10">
        <v>1747.5162804795118</v>
      </c>
      <c r="J16" s="10">
        <v>1767.9542716945298</v>
      </c>
      <c r="K16" s="10">
        <v>1806.5906539168259</v>
      </c>
      <c r="L16" s="10">
        <v>1833.5504705810799</v>
      </c>
    </row>
    <row r="17" spans="1:12" x14ac:dyDescent="0.3">
      <c r="A17" s="9" t="s">
        <v>285</v>
      </c>
      <c r="B17" s="10">
        <f t="shared" ref="B17:G17" si="2">B11+B14</f>
        <v>1663.4799634399999</v>
      </c>
      <c r="C17" s="10">
        <f t="shared" si="2"/>
        <v>1551.054728756912</v>
      </c>
      <c r="D17" s="10">
        <f t="shared" si="2"/>
        <v>1504.5529645754721</v>
      </c>
      <c r="E17" s="10">
        <f t="shared" si="2"/>
        <v>1373.1318758342488</v>
      </c>
      <c r="F17" s="10">
        <f t="shared" si="2"/>
        <v>1517.782307952833</v>
      </c>
      <c r="G17" s="10">
        <f t="shared" si="2"/>
        <v>1535.3069578499999</v>
      </c>
      <c r="H17" s="10">
        <f t="shared" ref="H17:J17" si="3">H11+H14</f>
        <v>1747.5162804795118</v>
      </c>
      <c r="I17" s="10">
        <f t="shared" si="3"/>
        <v>1767.9542716945298</v>
      </c>
      <c r="J17" s="10">
        <f t="shared" si="3"/>
        <v>1806.5906539168259</v>
      </c>
      <c r="K17" s="10">
        <f t="shared" ref="K17" si="4">K11+K14</f>
        <v>1925.6945894647363</v>
      </c>
      <c r="L17" s="10">
        <v>1849.63702199054</v>
      </c>
    </row>
    <row r="18" spans="1:12" x14ac:dyDescent="0.3">
      <c r="A18" s="9" t="s">
        <v>286</v>
      </c>
      <c r="B18" s="10">
        <f t="shared" ref="B18:G18" si="5">AVERAGE(B16:B17)</f>
        <v>1687.8584437519949</v>
      </c>
      <c r="C18" s="8">
        <f t="shared" si="5"/>
        <v>1581.0913380584561</v>
      </c>
      <c r="D18" s="8">
        <f t="shared" si="5"/>
        <v>1527.803846666191</v>
      </c>
      <c r="E18" s="8">
        <f t="shared" si="5"/>
        <v>1438.8424202048595</v>
      </c>
      <c r="F18" s="8">
        <f t="shared" si="5"/>
        <v>1445.4570918935415</v>
      </c>
      <c r="G18" s="8">
        <f t="shared" si="5"/>
        <v>1526.5446329014164</v>
      </c>
      <c r="H18" s="8">
        <f t="shared" ref="H18:J18" si="6">AVERAGE(H16:H17)</f>
        <v>1641.4116191647558</v>
      </c>
      <c r="I18" s="8">
        <f t="shared" si="6"/>
        <v>1757.7352760870208</v>
      </c>
      <c r="J18" s="8">
        <f t="shared" si="6"/>
        <v>1787.2724628056778</v>
      </c>
      <c r="K18" s="8">
        <f t="shared" ref="K18:L18" si="7">AVERAGE(K16:K17)</f>
        <v>1866.1426216907812</v>
      </c>
      <c r="L18" s="8">
        <f t="shared" si="7"/>
        <v>1841.5937462858101</v>
      </c>
    </row>
    <row r="19" spans="1:12" x14ac:dyDescent="0.3">
      <c r="A19" s="9"/>
      <c r="B19" s="10"/>
      <c r="C19" s="10"/>
      <c r="D19" s="10"/>
      <c r="E19" s="10"/>
      <c r="F19" s="10"/>
      <c r="G19" s="10"/>
      <c r="H19" s="10"/>
      <c r="I19" s="10"/>
      <c r="J19" s="10"/>
      <c r="K19" s="10"/>
      <c r="L19" s="10"/>
    </row>
    <row r="20" spans="1:12" x14ac:dyDescent="0.3">
      <c r="A20" s="11" t="s">
        <v>12</v>
      </c>
      <c r="B20" s="13" t="s">
        <v>13</v>
      </c>
      <c r="C20" s="12">
        <f>(C7+C8*0.75)/C12*4</f>
        <v>7.2882473392310729E-2</v>
      </c>
      <c r="D20" s="12">
        <f>(D7+D8*0.75)/D12*4</f>
        <v>7.3677969058618134E-2</v>
      </c>
      <c r="E20" s="12">
        <f>(E7+E8*0.75)/E12*4</f>
        <v>7.4115093748628569E-2</v>
      </c>
      <c r="F20" s="12">
        <f>(F7+F8*0.75)/F12*4</f>
        <v>3.3220351585558743E-2</v>
      </c>
      <c r="G20" s="12">
        <f>(G7+G8*0.75)/G12*4</f>
        <v>-0.20403373763408975</v>
      </c>
      <c r="H20" s="12">
        <f>(H7+H8*0.75)/H12*4</f>
        <v>8.0687131429106204E-2</v>
      </c>
      <c r="I20" s="265">
        <f>(I7+I8*0.75)/I12*4</f>
        <v>7.7718420047461323E-2</v>
      </c>
      <c r="J20" s="265">
        <f>(J7+J8*0.75)/J12*4</f>
        <v>6.3341188339146148E-2</v>
      </c>
      <c r="K20" s="265">
        <f>(K7+K8*0.75)/K12*4</f>
        <v>6.0835113820521765E-2</v>
      </c>
      <c r="L20" s="265">
        <f>(L7+L8)/L12*4</f>
        <v>7.4130233195966733E-2</v>
      </c>
    </row>
    <row r="21" spans="1:12" x14ac:dyDescent="0.3">
      <c r="A21" s="14" t="s">
        <v>283</v>
      </c>
      <c r="B21" s="13" t="s">
        <v>13</v>
      </c>
      <c r="C21" s="15">
        <f>(C7+C8*0.75)/(C18)*4</f>
        <v>8.0547389176381601E-2</v>
      </c>
      <c r="D21" s="15">
        <f>(D7+D8*0.75)/(D18)*4</f>
        <v>8.5871399235103923E-2</v>
      </c>
      <c r="E21" s="15">
        <f>(E7+E8*0.75)/(E18)*4</f>
        <v>9.3467439944432754E-2</v>
      </c>
      <c r="F21" s="15">
        <f>(F7+F8*0.75)/(F18)*4</f>
        <v>4.2278367571564335E-2</v>
      </c>
      <c r="G21" s="15">
        <f>(G7+G8*0.75)/(G18)*4</f>
        <v>-0.24062261557453027</v>
      </c>
      <c r="H21" s="15">
        <f>(H7+H8*0.75)/(H18)*4</f>
        <v>8.9436722736678298E-2</v>
      </c>
      <c r="I21" s="266">
        <f>(I7+I8*0.75)/(I18)*4</f>
        <v>8.6288866437070455E-2</v>
      </c>
      <c r="J21" s="266">
        <f>(J7+J8*0.75)/(J18)*4</f>
        <v>7.2067391038858314E-2</v>
      </c>
      <c r="K21" s="266">
        <f>(K7+K8*0.75)/(K18)*4</f>
        <v>6.7290297424441869E-2</v>
      </c>
      <c r="L21" s="266">
        <f>(L7+L8)/(L18)*4</f>
        <v>8.448570846517918E-2</v>
      </c>
    </row>
    <row r="22" spans="1:12" x14ac:dyDescent="0.3">
      <c r="A22" s="3"/>
      <c r="B22" s="16"/>
      <c r="C22" s="70"/>
      <c r="D22" s="70"/>
      <c r="E22" s="209"/>
      <c r="F22" s="17"/>
      <c r="G22" s="17"/>
    </row>
    <row r="23" spans="1:12" x14ac:dyDescent="0.3">
      <c r="A23" s="1" t="s">
        <v>14</v>
      </c>
      <c r="B23" s="7"/>
      <c r="C23" s="70"/>
      <c r="D23" s="70"/>
      <c r="E23" s="234"/>
      <c r="F23" s="7"/>
      <c r="G23" s="7"/>
    </row>
    <row r="24" spans="1:12" x14ac:dyDescent="0.3">
      <c r="B24" s="7"/>
      <c r="C24" s="70"/>
      <c r="D24" s="70"/>
      <c r="E24" s="234"/>
      <c r="F24" s="7"/>
      <c r="G24" s="7"/>
    </row>
    <row r="25" spans="1:12" x14ac:dyDescent="0.3">
      <c r="A25" s="3" t="s">
        <v>15</v>
      </c>
      <c r="B25" s="241">
        <v>105.45661712</v>
      </c>
      <c r="C25" s="241">
        <v>103.15723346</v>
      </c>
      <c r="D25" s="241">
        <v>106.37815529</v>
      </c>
      <c r="E25" s="241">
        <v>104.00977102</v>
      </c>
      <c r="F25" s="241">
        <v>94.387146950000002</v>
      </c>
      <c r="G25" s="241">
        <v>202.52748353000004</v>
      </c>
      <c r="H25" s="241">
        <v>81.327307559999994</v>
      </c>
      <c r="I25" s="297">
        <v>82.673362760000003</v>
      </c>
      <c r="J25" s="297">
        <v>76.728913159999991</v>
      </c>
      <c r="K25" s="297">
        <v>80.148817590000007</v>
      </c>
      <c r="L25" s="297">
        <v>80.140071380000009</v>
      </c>
    </row>
    <row r="26" spans="1:12" x14ac:dyDescent="0.3">
      <c r="A26" s="3" t="s">
        <v>16</v>
      </c>
      <c r="B26" s="241">
        <v>161.36145060999999</v>
      </c>
      <c r="C26" s="241">
        <v>218.42751552999999</v>
      </c>
      <c r="D26" s="241">
        <v>196.83148492999999</v>
      </c>
      <c r="E26" s="241">
        <v>195.11032872999999</v>
      </c>
      <c r="F26" s="241">
        <v>188.66070020999999</v>
      </c>
      <c r="G26" s="241">
        <v>220.34178198999993</v>
      </c>
      <c r="H26" s="241">
        <v>234.65098051000007</v>
      </c>
      <c r="I26" s="297">
        <v>268.81721925000005</v>
      </c>
      <c r="J26" s="297">
        <v>264.35212135</v>
      </c>
      <c r="K26" s="297">
        <v>286.08255400000013</v>
      </c>
      <c r="L26" s="297">
        <v>295.92362083</v>
      </c>
    </row>
    <row r="27" spans="1:12" x14ac:dyDescent="0.3">
      <c r="A27" s="9" t="s">
        <v>17</v>
      </c>
      <c r="B27" s="241">
        <v>69.226454000000004</v>
      </c>
      <c r="C27" s="18">
        <v>0</v>
      </c>
      <c r="D27" s="18">
        <v>0</v>
      </c>
      <c r="E27" s="18">
        <v>0</v>
      </c>
      <c r="F27" s="18">
        <v>0</v>
      </c>
      <c r="G27" s="18">
        <v>0</v>
      </c>
      <c r="H27" s="18">
        <v>0</v>
      </c>
      <c r="I27" s="18"/>
      <c r="J27" s="18">
        <v>0</v>
      </c>
      <c r="K27" s="18"/>
      <c r="L27" s="18"/>
    </row>
    <row r="28" spans="1:12" x14ac:dyDescent="0.3">
      <c r="A28" s="5" t="s">
        <v>18</v>
      </c>
      <c r="B28" s="241">
        <v>8.1580296099999998</v>
      </c>
      <c r="C28" s="241">
        <v>8.2793747700000004</v>
      </c>
      <c r="D28" s="241">
        <v>7.9401693599999996</v>
      </c>
      <c r="E28" s="241">
        <v>10.9367416</v>
      </c>
      <c r="F28" s="241">
        <v>9.3730956600000006</v>
      </c>
      <c r="G28" s="241">
        <v>7.7734125800000005</v>
      </c>
      <c r="H28" s="241">
        <v>4.8349226700000001</v>
      </c>
      <c r="I28" s="297">
        <v>5.1055300699999995</v>
      </c>
      <c r="J28" s="297">
        <v>5.40224627</v>
      </c>
      <c r="K28" s="297">
        <v>7.2827339899999997</v>
      </c>
      <c r="L28" s="297">
        <v>6.6879523099999991</v>
      </c>
    </row>
    <row r="29" spans="1:12" x14ac:dyDescent="0.3">
      <c r="A29" s="11" t="s">
        <v>19</v>
      </c>
      <c r="B29" s="12">
        <f t="shared" ref="B29:G29" si="8">B25/(B26+B27)</f>
        <v>0.45733802602682838</v>
      </c>
      <c r="C29" s="12">
        <f t="shared" si="8"/>
        <v>0.47227215495124669</v>
      </c>
      <c r="D29" s="12">
        <f t="shared" si="8"/>
        <v>0.54045294292136092</v>
      </c>
      <c r="E29" s="12">
        <f t="shared" si="8"/>
        <v>0.53308182963461714</v>
      </c>
      <c r="F29" s="12">
        <f t="shared" si="8"/>
        <v>0.50030105286865145</v>
      </c>
      <c r="G29" s="12">
        <f t="shared" si="8"/>
        <v>0.9191515186129865</v>
      </c>
      <c r="H29" s="12">
        <f t="shared" ref="H29:I29" si="9">H25/(H26+H27)</f>
        <v>0.34658839857919999</v>
      </c>
      <c r="I29" s="265">
        <f t="shared" si="9"/>
        <v>0.30754489236462851</v>
      </c>
      <c r="J29" s="265">
        <f t="shared" ref="J29:K29" si="10">J25/(J26+J27)</f>
        <v>0.29025268557770167</v>
      </c>
      <c r="K29" s="265">
        <f t="shared" si="10"/>
        <v>0.28015975273347138</v>
      </c>
      <c r="L29" s="265">
        <f t="shared" ref="L29" si="11">L25/(L26+L27)</f>
        <v>0.27081336445946735</v>
      </c>
    </row>
    <row r="30" spans="1:12" x14ac:dyDescent="0.3">
      <c r="A30" s="19" t="s">
        <v>20</v>
      </c>
      <c r="B30" s="15">
        <f t="shared" ref="B30:G30" si="12">(B25-B28)/(B26+B27)</f>
        <v>0.42195876524644221</v>
      </c>
      <c r="C30" s="15">
        <f t="shared" si="12"/>
        <v>0.4343677052764397</v>
      </c>
      <c r="D30" s="15">
        <f t="shared" si="12"/>
        <v>0.50011300765732636</v>
      </c>
      <c r="E30" s="15">
        <f t="shared" si="12"/>
        <v>0.47702769005528906</v>
      </c>
      <c r="F30" s="15">
        <f t="shared" si="12"/>
        <v>0.45061876265364254</v>
      </c>
      <c r="G30" s="15">
        <f t="shared" si="12"/>
        <v>0.88387263273943573</v>
      </c>
      <c r="H30" s="15">
        <f t="shared" ref="H30:I30" si="13">(H25-H28)/(H26+H27)</f>
        <v>0.3259836576167221</v>
      </c>
      <c r="I30" s="266">
        <f t="shared" si="13"/>
        <v>0.28855232156040533</v>
      </c>
      <c r="J30" s="266">
        <f t="shared" ref="J30:K30" si="14">(J25-J28)/(J26+J27)</f>
        <v>0.2698168886474116</v>
      </c>
      <c r="K30" s="266">
        <f t="shared" si="14"/>
        <v>0.25470299597507079</v>
      </c>
      <c r="L30" s="266">
        <f t="shared" ref="L30" si="15">(L25-L28)/(L26+L27)</f>
        <v>0.24821309925846113</v>
      </c>
    </row>
    <row r="31" spans="1:12" x14ac:dyDescent="0.3">
      <c r="A31" s="3"/>
      <c r="B31" s="7"/>
      <c r="C31" s="70"/>
      <c r="D31" s="70"/>
      <c r="E31" s="70"/>
      <c r="F31" s="7"/>
      <c r="G31" s="7"/>
    </row>
    <row r="32" spans="1:12" x14ac:dyDescent="0.3">
      <c r="A32" s="1" t="s">
        <v>21</v>
      </c>
      <c r="B32" s="7"/>
      <c r="C32" s="70"/>
      <c r="D32" s="70"/>
      <c r="E32" s="70"/>
      <c r="F32" s="7"/>
      <c r="G32" s="7"/>
    </row>
    <row r="33" spans="1:12" x14ac:dyDescent="0.3">
      <c r="B33" s="7"/>
      <c r="C33" s="70"/>
      <c r="D33" s="70"/>
      <c r="E33" s="70"/>
      <c r="F33" s="7"/>
      <c r="G33" s="7"/>
    </row>
    <row r="34" spans="1:12" x14ac:dyDescent="0.3">
      <c r="A34" s="3" t="s">
        <v>6</v>
      </c>
      <c r="B34" s="20">
        <v>-355.67270803000002</v>
      </c>
      <c r="C34" s="20">
        <v>34.2639137500001</v>
      </c>
      <c r="D34" s="20">
        <v>35.335288519999999</v>
      </c>
      <c r="E34" s="20">
        <v>36.297198129999998</v>
      </c>
      <c r="F34" s="20">
        <v>18.019141559999898</v>
      </c>
      <c r="G34" s="20">
        <v>-88.708040589999996</v>
      </c>
      <c r="H34" s="20">
        <v>39.859056470000112</v>
      </c>
      <c r="I34" s="20">
        <v>41.225527200000023</v>
      </c>
      <c r="J34" s="20">
        <f>'[1]Inc_bal Q'!AF28/1000</f>
        <v>35.725765870000032</v>
      </c>
      <c r="K34" s="20">
        <v>35.053198010000095</v>
      </c>
      <c r="L34" s="20">
        <v>43.678338090000025</v>
      </c>
    </row>
    <row r="35" spans="1:12" x14ac:dyDescent="0.3">
      <c r="A35" s="3" t="s">
        <v>7</v>
      </c>
      <c r="B35" s="20">
        <v>-3.105</v>
      </c>
      <c r="C35" s="20">
        <v>-3.2342918900000002</v>
      </c>
      <c r="D35" s="20">
        <v>-3.3821666700000002</v>
      </c>
      <c r="E35" s="20">
        <v>-3.5679583400000001</v>
      </c>
      <c r="F35" s="20">
        <v>-3.6549999999999998</v>
      </c>
      <c r="G35" s="20">
        <v>-4.1630000000000003</v>
      </c>
      <c r="H35" s="20">
        <v>-4.2112499999999997</v>
      </c>
      <c r="I35" s="20">
        <v>-4.4097081099999995</v>
      </c>
      <c r="J35" s="20">
        <f>('[1]Inc_bal Q'!AF67-'[1]Inc_bal Q'!AE67)/1000</f>
        <v>-4.6996666699999983</v>
      </c>
      <c r="K35" s="20">
        <v>-4.8798333300000012</v>
      </c>
      <c r="L35" s="20">
        <v>-4.78125</v>
      </c>
    </row>
    <row r="36" spans="1:12" x14ac:dyDescent="0.3">
      <c r="A36" s="3" t="s">
        <v>22</v>
      </c>
      <c r="B36" s="8">
        <f>SUM(B34:B35)</f>
        <v>-358.77770803000004</v>
      </c>
      <c r="C36" s="8">
        <f>SUM(C34:C35)</f>
        <v>31.029621860000098</v>
      </c>
      <c r="D36" s="8">
        <f>SUM(D34:D35)</f>
        <v>31.953121849999999</v>
      </c>
      <c r="E36" s="8">
        <f>SUM(E34:E35)</f>
        <v>32.729239790000001</v>
      </c>
      <c r="F36" s="8">
        <f>SUM(F34:F35)</f>
        <v>14.364141559999899</v>
      </c>
      <c r="G36" s="8">
        <v>-92.871040589999993</v>
      </c>
      <c r="H36" s="8">
        <v>35.647806470000113</v>
      </c>
      <c r="I36" s="8">
        <v>36.815819090000026</v>
      </c>
      <c r="J36" s="8">
        <f>SUM(J34:J35)</f>
        <v>31.026099200000033</v>
      </c>
      <c r="K36" s="8">
        <v>30.173364680000095</v>
      </c>
      <c r="L36" s="8">
        <v>38.897088090000025</v>
      </c>
    </row>
    <row r="37" spans="1:12" x14ac:dyDescent="0.3">
      <c r="A37" s="3" t="s">
        <v>23</v>
      </c>
      <c r="B37" s="20">
        <v>186.99236999999999</v>
      </c>
      <c r="C37" s="20">
        <v>186.99236999999999</v>
      </c>
      <c r="D37" s="20">
        <v>187.22749999999999</v>
      </c>
      <c r="E37" s="20">
        <v>187.42420100000001</v>
      </c>
      <c r="F37" s="20">
        <v>187.590273</v>
      </c>
      <c r="G37" s="20">
        <v>187.59448800000001</v>
      </c>
      <c r="H37" s="20">
        <v>191.8369122</v>
      </c>
      <c r="I37" s="20">
        <v>209.25112999999999</v>
      </c>
      <c r="J37" s="20">
        <v>229.12875700000001</v>
      </c>
      <c r="K37" s="20">
        <v>229.36413200000001</v>
      </c>
      <c r="L37" s="20">
        <v>229.36413200000001</v>
      </c>
    </row>
    <row r="38" spans="1:12" x14ac:dyDescent="0.3">
      <c r="A38" s="3" t="s">
        <v>24</v>
      </c>
      <c r="B38" s="20">
        <v>190.32074812222223</v>
      </c>
      <c r="C38" s="20">
        <v>191.011855</v>
      </c>
      <c r="D38" s="20">
        <v>191.03326799999999</v>
      </c>
      <c r="E38" s="20">
        <v>191.20442600000001</v>
      </c>
      <c r="F38" s="20">
        <v>191.47823399999999</v>
      </c>
      <c r="G38" s="20">
        <v>191.28590700000001</v>
      </c>
      <c r="H38" s="20">
        <v>195.31173620000001</v>
      </c>
      <c r="I38" s="20">
        <v>212.21045950000001</v>
      </c>
      <c r="J38" s="20">
        <v>231.93460099999999</v>
      </c>
      <c r="K38" s="20">
        <v>232.0522885</v>
      </c>
      <c r="L38" s="20">
        <v>231.942362</v>
      </c>
    </row>
    <row r="39" spans="1:12" x14ac:dyDescent="0.3">
      <c r="A39" s="11" t="s">
        <v>25</v>
      </c>
      <c r="B39" s="21">
        <f t="shared" ref="B39:J39" si="16">(B36)/B37</f>
        <v>-1.9186756552152371</v>
      </c>
      <c r="C39" s="21">
        <f t="shared" si="16"/>
        <v>0.16594057746848226</v>
      </c>
      <c r="D39" s="21">
        <f t="shared" si="16"/>
        <v>0.1706646825386228</v>
      </c>
      <c r="E39" s="21">
        <f t="shared" si="16"/>
        <v>0.17462654030468563</v>
      </c>
      <c r="F39" s="21">
        <f t="shared" si="16"/>
        <v>7.6571888991279938E-2</v>
      </c>
      <c r="G39" s="267">
        <f t="shared" si="16"/>
        <v>-0.49506273654479649</v>
      </c>
      <c r="H39" s="267">
        <f t="shared" si="16"/>
        <v>0.18582350008237941</v>
      </c>
      <c r="I39" s="267">
        <f t="shared" si="16"/>
        <v>0.17594083764326637</v>
      </c>
      <c r="J39" s="267">
        <f t="shared" si="16"/>
        <v>0.13540901459173904</v>
      </c>
      <c r="K39" s="267">
        <f t="shared" ref="K39:L39" si="17">(K36)/K37</f>
        <v>0.13155223712136513</v>
      </c>
      <c r="L39" s="267">
        <f t="shared" si="17"/>
        <v>0.16958662084968029</v>
      </c>
    </row>
    <row r="40" spans="1:12" x14ac:dyDescent="0.3">
      <c r="A40" s="11" t="s">
        <v>230</v>
      </c>
      <c r="B40" s="21">
        <f>(B36+410)/B37</f>
        <v>0.27392717665431998</v>
      </c>
      <c r="C40" s="21" t="s">
        <v>13</v>
      </c>
      <c r="D40" s="21" t="s">
        <v>13</v>
      </c>
      <c r="E40" s="21" t="s">
        <v>13</v>
      </c>
      <c r="F40" s="21" t="s">
        <v>13</v>
      </c>
      <c r="G40" s="21" t="s">
        <v>13</v>
      </c>
      <c r="H40" s="21" t="s">
        <v>13</v>
      </c>
      <c r="I40" s="267" t="s">
        <v>13</v>
      </c>
      <c r="J40" s="267" t="s">
        <v>13</v>
      </c>
      <c r="K40" s="267" t="s">
        <v>13</v>
      </c>
      <c r="L40" s="267" t="s">
        <v>13</v>
      </c>
    </row>
    <row r="41" spans="1:12" x14ac:dyDescent="0.3">
      <c r="A41" s="11" t="s">
        <v>26</v>
      </c>
      <c r="B41" s="21">
        <f t="shared" ref="B41:I41" si="18">B36/(B38)</f>
        <v>-1.8851213625936165</v>
      </c>
      <c r="C41" s="21">
        <f t="shared" si="18"/>
        <v>0.16244867031944221</v>
      </c>
      <c r="D41" s="21">
        <f t="shared" si="18"/>
        <v>0.1672646978431003</v>
      </c>
      <c r="E41" s="21">
        <f t="shared" si="18"/>
        <v>0.17117406994543108</v>
      </c>
      <c r="F41" s="21">
        <f t="shared" si="18"/>
        <v>7.5017098601399781E-2</v>
      </c>
      <c r="G41" s="21">
        <f t="shared" si="18"/>
        <v>-0.48550905838557146</v>
      </c>
      <c r="H41" s="267">
        <f t="shared" si="18"/>
        <v>0.18251748288949013</v>
      </c>
      <c r="I41" s="267">
        <f t="shared" si="18"/>
        <v>0.17348729735915785</v>
      </c>
      <c r="J41" s="267">
        <f t="shared" ref="J41:K41" si="19">J36/(J38)</f>
        <v>0.13377089518437155</v>
      </c>
      <c r="K41" s="267">
        <f t="shared" si="19"/>
        <v>0.13002830041040553</v>
      </c>
      <c r="L41" s="267">
        <f t="shared" ref="L41" si="20">L36/(L38)</f>
        <v>0.1677015261662293</v>
      </c>
    </row>
    <row r="42" spans="1:12" x14ac:dyDescent="0.3">
      <c r="A42" s="3"/>
      <c r="B42" s="239"/>
      <c r="C42" s="70"/>
      <c r="D42" s="70"/>
      <c r="E42" s="70"/>
      <c r="F42" s="240"/>
      <c r="G42" s="240"/>
    </row>
    <row r="43" spans="1:12" x14ac:dyDescent="0.3">
      <c r="A43" s="1" t="s">
        <v>27</v>
      </c>
      <c r="B43" s="7"/>
      <c r="C43" s="70"/>
      <c r="D43" s="70"/>
      <c r="E43" s="70"/>
      <c r="F43" s="20"/>
      <c r="G43" s="20"/>
    </row>
    <row r="44" spans="1:12" x14ac:dyDescent="0.3">
      <c r="B44" s="7"/>
      <c r="C44" s="70"/>
      <c r="D44" s="70"/>
      <c r="E44" s="70"/>
      <c r="F44" s="7"/>
      <c r="G44" s="7"/>
    </row>
    <row r="45" spans="1:12" x14ac:dyDescent="0.3">
      <c r="A45" s="3" t="s">
        <v>28</v>
      </c>
      <c r="B45" s="22">
        <v>529.89001285999996</v>
      </c>
      <c r="C45" s="20">
        <v>70.275718909999895</v>
      </c>
      <c r="D45" s="20">
        <v>43.323588280000003</v>
      </c>
      <c r="E45" s="20">
        <v>42.704293530000101</v>
      </c>
      <c r="F45" s="20">
        <v>70.248031170000104</v>
      </c>
      <c r="G45" s="20">
        <v>135.81252889999988</v>
      </c>
      <c r="H45" s="20">
        <v>100.19620064999998</v>
      </c>
      <c r="I45" s="20">
        <v>131.17378606000003</v>
      </c>
      <c r="J45" s="20">
        <v>139.97527235999999</v>
      </c>
      <c r="K45" s="20">
        <v>155.32345519000003</v>
      </c>
      <c r="L45" s="20">
        <v>157.54576532999999</v>
      </c>
    </row>
    <row r="46" spans="1:12" x14ac:dyDescent="0.3">
      <c r="A46" s="3"/>
      <c r="B46" s="22"/>
      <c r="C46" s="20"/>
      <c r="D46" s="20"/>
      <c r="E46" s="20"/>
      <c r="F46" s="20"/>
      <c r="G46" s="20"/>
      <c r="H46" s="20"/>
      <c r="I46" s="20"/>
      <c r="J46" s="20"/>
      <c r="K46" s="20"/>
      <c r="L46" s="20"/>
    </row>
    <row r="47" spans="1:12" x14ac:dyDescent="0.3">
      <c r="A47" s="3" t="s">
        <v>29</v>
      </c>
      <c r="B47" s="22">
        <v>9579.3373635700009</v>
      </c>
      <c r="C47" s="22">
        <v>9548.1394686299991</v>
      </c>
      <c r="D47" s="20">
        <v>8220.0755607800002</v>
      </c>
      <c r="E47" s="20">
        <v>7997.7837965899998</v>
      </c>
      <c r="F47" s="20">
        <v>7502.91213995</v>
      </c>
      <c r="G47" s="20">
        <v>8454.6781126400001</v>
      </c>
      <c r="H47" s="20">
        <v>9640.1098377500002</v>
      </c>
      <c r="I47" s="20">
        <v>10789.592885600001</v>
      </c>
      <c r="J47" s="20">
        <v>11113.885323930001</v>
      </c>
      <c r="K47" s="20">
        <v>11303.02787661</v>
      </c>
      <c r="L47" s="20">
        <v>11788.500505729999</v>
      </c>
    </row>
    <row r="48" spans="1:12" x14ac:dyDescent="0.3">
      <c r="A48" s="3" t="s">
        <v>30</v>
      </c>
      <c r="B48" s="22">
        <v>9548.1394686299991</v>
      </c>
      <c r="C48" s="20">
        <v>8220.0755607800002</v>
      </c>
      <c r="D48" s="20">
        <v>7997.7837965899998</v>
      </c>
      <c r="E48" s="20">
        <v>7502.91213995</v>
      </c>
      <c r="F48" s="20">
        <v>8454.6781126400001</v>
      </c>
      <c r="G48" s="20">
        <v>9640.1098377500002</v>
      </c>
      <c r="H48" s="20">
        <v>10789.592885600001</v>
      </c>
      <c r="I48" s="20">
        <v>11113.885323930001</v>
      </c>
      <c r="J48" s="20">
        <v>11303.02787661</v>
      </c>
      <c r="K48" s="20">
        <v>11788.500505729999</v>
      </c>
      <c r="L48" s="20">
        <v>12242.879512059999</v>
      </c>
    </row>
    <row r="49" spans="1:12" x14ac:dyDescent="0.3">
      <c r="A49" s="3" t="s">
        <v>31</v>
      </c>
      <c r="B49" s="20">
        <f>AVERAGE(B47:B48)</f>
        <v>9563.7384161000009</v>
      </c>
      <c r="C49" s="20">
        <f>AVERAGE(C47:C48)</f>
        <v>8884.1075147049996</v>
      </c>
      <c r="D49" s="20">
        <f>AVERAGE(D47:D48)</f>
        <v>8108.929678685</v>
      </c>
      <c r="E49" s="20">
        <f>AVERAGE(E47:E48)</f>
        <v>7750.3479682699999</v>
      </c>
      <c r="F49" s="20">
        <f>AVERAGE(F47:F48)</f>
        <v>7978.795126295</v>
      </c>
      <c r="G49" s="20">
        <f t="shared" ref="G49:I49" si="21">AVERAGE(G47:G48)</f>
        <v>9047.3939751950002</v>
      </c>
      <c r="H49" s="20">
        <f t="shared" si="21"/>
        <v>10214.851361675001</v>
      </c>
      <c r="I49" s="20">
        <f t="shared" si="21"/>
        <v>10951.739104765002</v>
      </c>
      <c r="J49" s="20">
        <v>11208.456600270001</v>
      </c>
      <c r="K49" s="20">
        <v>11545.764191169999</v>
      </c>
      <c r="L49" s="20">
        <v>12015.690008894999</v>
      </c>
    </row>
    <row r="50" spans="1:12" x14ac:dyDescent="0.3">
      <c r="A50" s="5" t="s">
        <v>17</v>
      </c>
      <c r="B50" s="20">
        <v>592.1516547658</v>
      </c>
      <c r="C50" s="20">
        <v>-12.024559999999999</v>
      </c>
      <c r="D50" s="20">
        <v>0</v>
      </c>
      <c r="E50" s="20">
        <v>0</v>
      </c>
      <c r="F50" s="20">
        <v>0</v>
      </c>
      <c r="G50" s="20">
        <v>0</v>
      </c>
      <c r="H50" s="20">
        <v>0</v>
      </c>
      <c r="I50" s="20">
        <v>0</v>
      </c>
      <c r="J50" s="20">
        <v>0</v>
      </c>
      <c r="K50" s="20"/>
      <c r="L50" s="20"/>
    </row>
    <row r="51" spans="1:12" x14ac:dyDescent="0.3">
      <c r="A51" s="11" t="s">
        <v>32</v>
      </c>
      <c r="B51" s="24">
        <f t="shared" ref="B51:G51" si="22">B45/B49*4</f>
        <v>0.22162463664541923</v>
      </c>
      <c r="C51" s="24">
        <f t="shared" si="22"/>
        <v>3.1641093399051884E-2</v>
      </c>
      <c r="D51" s="24">
        <f t="shared" si="22"/>
        <v>2.1370804777789444E-2</v>
      </c>
      <c r="E51" s="24">
        <f t="shared" si="22"/>
        <v>2.2039936118910735E-2</v>
      </c>
      <c r="F51" s="24">
        <f t="shared" si="22"/>
        <v>3.5217363051967564E-2</v>
      </c>
      <c r="G51" s="24">
        <f t="shared" si="22"/>
        <v>6.0044927532659012E-2</v>
      </c>
      <c r="H51" s="24">
        <f t="shared" ref="H51:I51" si="23">H45/H49*4</f>
        <v>3.9235500195695501E-2</v>
      </c>
      <c r="I51" s="269">
        <f t="shared" si="23"/>
        <v>4.7909755630656872E-2</v>
      </c>
      <c r="J51" s="269">
        <f t="shared" ref="J51:K51" si="24">J45/J49*4</f>
        <v>4.9953451167086868E-2</v>
      </c>
      <c r="K51" s="269">
        <f t="shared" si="24"/>
        <v>5.3811407410793551E-2</v>
      </c>
      <c r="L51" s="269">
        <f t="shared" ref="L51" si="25">L45/L49*4</f>
        <v>5.2446681035669761E-2</v>
      </c>
    </row>
    <row r="52" spans="1:12" x14ac:dyDescent="0.3">
      <c r="A52" s="19" t="s">
        <v>33</v>
      </c>
      <c r="B52" s="25">
        <f t="shared" ref="B52:G52" si="26">(B45+B50)/B49*4</f>
        <v>0.46928998632455599</v>
      </c>
      <c r="C52" s="25">
        <f t="shared" si="26"/>
        <v>2.6227129202829845E-2</v>
      </c>
      <c r="D52" s="25">
        <f t="shared" si="26"/>
        <v>2.1370804777789444E-2</v>
      </c>
      <c r="E52" s="25">
        <f t="shared" si="26"/>
        <v>2.2039936118910735E-2</v>
      </c>
      <c r="F52" s="25">
        <f t="shared" si="26"/>
        <v>3.5217363051967564E-2</v>
      </c>
      <c r="G52" s="25">
        <f t="shared" si="26"/>
        <v>6.0044927532659012E-2</v>
      </c>
      <c r="H52" s="25">
        <f t="shared" ref="H52:I52" si="27">(H45+H50)/H49*4</f>
        <v>3.9235500195695501E-2</v>
      </c>
      <c r="I52" s="270">
        <f t="shared" si="27"/>
        <v>4.7909755630656872E-2</v>
      </c>
      <c r="J52" s="270">
        <f t="shared" ref="J52:K52" si="28">(J45+J50)/J49*4</f>
        <v>4.9953451167086868E-2</v>
      </c>
      <c r="K52" s="270">
        <f t="shared" si="28"/>
        <v>5.3811407410793551E-2</v>
      </c>
      <c r="L52" s="270">
        <f t="shared" ref="L52" si="29">(L45+L50)/L49*4</f>
        <v>5.2446681035669761E-2</v>
      </c>
    </row>
    <row r="53" spans="1:12" x14ac:dyDescent="0.3">
      <c r="A53" s="5"/>
      <c r="B53" s="237"/>
      <c r="C53" s="70"/>
      <c r="D53" s="70"/>
      <c r="E53" s="70"/>
      <c r="F53" s="235"/>
      <c r="G53" s="235"/>
    </row>
    <row r="54" spans="1:12" x14ac:dyDescent="0.3">
      <c r="B54" s="237"/>
      <c r="C54" s="70"/>
      <c r="D54" s="70"/>
      <c r="E54" s="70"/>
      <c r="F54" s="238"/>
      <c r="G54" s="238"/>
    </row>
    <row r="55" spans="1:12" x14ac:dyDescent="0.3">
      <c r="A55" s="1" t="s">
        <v>34</v>
      </c>
      <c r="B55" s="7"/>
      <c r="C55" s="70"/>
      <c r="D55" s="70"/>
      <c r="E55" s="70"/>
      <c r="F55" s="7"/>
      <c r="G55" s="7"/>
    </row>
    <row r="56" spans="1:12" x14ac:dyDescent="0.3">
      <c r="B56" s="7"/>
      <c r="C56" s="70"/>
      <c r="D56" s="70"/>
      <c r="E56" s="70"/>
      <c r="F56" s="7"/>
      <c r="G56" s="7"/>
    </row>
    <row r="57" spans="1:12" x14ac:dyDescent="0.3">
      <c r="A57" s="3" t="s">
        <v>35</v>
      </c>
      <c r="B57" s="20">
        <v>8307.2079009900008</v>
      </c>
      <c r="C57" s="229">
        <v>7933.9034462099999</v>
      </c>
      <c r="D57" s="229">
        <v>7616.2825225500001</v>
      </c>
      <c r="E57" s="229">
        <v>6691.0339880399997</v>
      </c>
      <c r="F57" s="229">
        <v>7888.0985309899997</v>
      </c>
      <c r="G57" s="229">
        <v>9347.608159129999</v>
      </c>
      <c r="H57" s="229">
        <v>10466.106567159999</v>
      </c>
      <c r="I57" s="229">
        <v>9516.3759053499998</v>
      </c>
      <c r="J57" s="229">
        <v>9954.2304549499986</v>
      </c>
      <c r="K57" s="229">
        <v>11095.971474709999</v>
      </c>
      <c r="L57" s="229">
        <v>11856.749953260001</v>
      </c>
    </row>
    <row r="58" spans="1:12" x14ac:dyDescent="0.3">
      <c r="A58" s="3" t="s">
        <v>36</v>
      </c>
      <c r="B58" s="20">
        <v>9548.1394686299991</v>
      </c>
      <c r="C58" s="229">
        <v>8220.0755607800002</v>
      </c>
      <c r="D58" s="229">
        <v>7997.7837965899998</v>
      </c>
      <c r="E58" s="229">
        <v>7502.91213995</v>
      </c>
      <c r="F58" s="229">
        <v>8454.6781126400001</v>
      </c>
      <c r="G58" s="229">
        <v>9640.1098377500002</v>
      </c>
      <c r="H58" s="229">
        <v>10789.592885600001</v>
      </c>
      <c r="I58" s="229">
        <v>11113.885323930001</v>
      </c>
      <c r="J58" s="229">
        <v>11303.02787661</v>
      </c>
      <c r="K58" s="229">
        <v>11788.500505729999</v>
      </c>
      <c r="L58" s="229">
        <v>12242.879512059999</v>
      </c>
    </row>
    <row r="59" spans="1:12" x14ac:dyDescent="0.3">
      <c r="A59" s="11" t="s">
        <v>34</v>
      </c>
      <c r="B59" s="24">
        <f>B57/B58</f>
        <v>0.87003420177124291</v>
      </c>
      <c r="C59" s="24">
        <f>C57/C58</f>
        <v>0.96518619415916351</v>
      </c>
      <c r="D59" s="24">
        <f>D57/D58</f>
        <v>0.95229912639015579</v>
      </c>
      <c r="E59" s="24">
        <f>E57/E58</f>
        <v>0.89179159548103004</v>
      </c>
      <c r="F59" s="24">
        <f>F57/F58</f>
        <v>0.93298626226787429</v>
      </c>
      <c r="G59" s="24">
        <f t="shared" ref="G59:K59" si="30">G57/G58</f>
        <v>0.96965784793503229</v>
      </c>
      <c r="H59" s="24">
        <f t="shared" si="30"/>
        <v>0.97001867244947371</v>
      </c>
      <c r="I59" s="269">
        <f t="shared" si="30"/>
        <v>0.85626004119906618</v>
      </c>
      <c r="J59" s="269">
        <f t="shared" si="30"/>
        <v>0.88066937139462032</v>
      </c>
      <c r="K59" s="269">
        <f t="shared" si="30"/>
        <v>0.94125384897906361</v>
      </c>
      <c r="L59" s="269">
        <f t="shared" ref="L59" si="31">L57/L58</f>
        <v>0.96846088712874812</v>
      </c>
    </row>
    <row r="60" spans="1:12" x14ac:dyDescent="0.3">
      <c r="B60" s="237"/>
      <c r="C60" s="70"/>
      <c r="D60" s="70"/>
      <c r="E60" s="70"/>
      <c r="F60" s="235"/>
      <c r="G60" s="235"/>
    </row>
    <row r="61" spans="1:12" x14ac:dyDescent="0.3">
      <c r="A61" s="1" t="s">
        <v>37</v>
      </c>
      <c r="B61" s="7"/>
      <c r="C61" s="70"/>
      <c r="D61" s="70"/>
      <c r="E61" s="70"/>
      <c r="F61" s="7"/>
      <c r="G61" s="7"/>
    </row>
    <row r="62" spans="1:12" x14ac:dyDescent="0.3">
      <c r="B62" s="7"/>
      <c r="C62" s="70"/>
      <c r="D62" s="70"/>
      <c r="E62" s="70"/>
      <c r="F62" s="7"/>
      <c r="G62" s="7"/>
    </row>
    <row r="63" spans="1:12" x14ac:dyDescent="0.3">
      <c r="A63" s="3" t="s">
        <v>38</v>
      </c>
      <c r="B63" s="227">
        <v>173.01818446999999</v>
      </c>
      <c r="C63" s="227">
        <v>222.37335457000003</v>
      </c>
      <c r="D63" s="227">
        <v>204.55524813000002</v>
      </c>
      <c r="E63" s="227">
        <v>187.18287156</v>
      </c>
      <c r="F63" s="227">
        <v>193.51779483000001</v>
      </c>
      <c r="G63" s="227">
        <v>208.06295718999993</v>
      </c>
      <c r="H63" s="227">
        <v>229.64764474000009</v>
      </c>
      <c r="I63" s="295">
        <v>257.12659172000002</v>
      </c>
      <c r="J63" s="295">
        <v>255.36501171000006</v>
      </c>
      <c r="K63" s="295">
        <v>278.09135183000012</v>
      </c>
      <c r="L63" s="295">
        <v>286.44485667000004</v>
      </c>
    </row>
    <row r="64" spans="1:12" x14ac:dyDescent="0.3">
      <c r="A64" s="5" t="s">
        <v>17</v>
      </c>
      <c r="B64" s="227">
        <f>B27</f>
        <v>69.226454000000004</v>
      </c>
      <c r="C64" s="227">
        <v>0</v>
      </c>
      <c r="D64" s="227">
        <v>0</v>
      </c>
      <c r="E64" s="227">
        <v>0</v>
      </c>
      <c r="F64" s="227">
        <v>0</v>
      </c>
      <c r="G64" s="227">
        <v>0</v>
      </c>
      <c r="H64" s="227">
        <v>0</v>
      </c>
      <c r="I64" s="295">
        <v>0</v>
      </c>
      <c r="J64" s="295">
        <v>0</v>
      </c>
      <c r="K64" s="295">
        <v>0</v>
      </c>
      <c r="L64" s="295"/>
    </row>
    <row r="65" spans="1:17" x14ac:dyDescent="0.3">
      <c r="A65" s="3"/>
      <c r="B65" s="227"/>
      <c r="C65" s="227"/>
      <c r="D65" s="227"/>
      <c r="E65" s="227"/>
      <c r="F65" s="227"/>
      <c r="G65" s="227"/>
      <c r="H65" s="227"/>
      <c r="I65" s="295"/>
      <c r="J65" s="295"/>
      <c r="K65" s="295"/>
      <c r="L65" s="295"/>
    </row>
    <row r="66" spans="1:17" x14ac:dyDescent="0.3">
      <c r="A66" s="3" t="s">
        <v>39</v>
      </c>
      <c r="B66" s="227">
        <v>999.83538822000105</v>
      </c>
      <c r="C66" s="227">
        <v>885.54580554999882</v>
      </c>
      <c r="D66" s="227">
        <v>1301.8097159700026</v>
      </c>
      <c r="E66" s="227">
        <v>1516.9616272900055</v>
      </c>
      <c r="F66" s="227">
        <v>724.3902301500035</v>
      </c>
      <c r="G66" s="227">
        <v>1028.4313421899976</v>
      </c>
      <c r="H66" s="227">
        <v>807.81879038000386</v>
      </c>
      <c r="I66" s="295">
        <v>745.88870846000009</v>
      </c>
      <c r="J66" s="295">
        <v>544.72584267999935</v>
      </c>
      <c r="K66" s="295">
        <v>1191.4719794100006</v>
      </c>
      <c r="L66" s="295">
        <v>1530.0007288999982</v>
      </c>
    </row>
    <row r="67" spans="1:17" x14ac:dyDescent="0.3">
      <c r="A67" s="3" t="s">
        <v>40</v>
      </c>
      <c r="B67" s="227">
        <v>885.54580554999882</v>
      </c>
      <c r="C67" s="227">
        <v>1301.8097159700026</v>
      </c>
      <c r="D67" s="227">
        <v>1516.9616272900055</v>
      </c>
      <c r="E67" s="227">
        <v>724.3902301500035</v>
      </c>
      <c r="F67" s="227">
        <v>1028.4313421899976</v>
      </c>
      <c r="G67" s="227">
        <v>807.81879038000386</v>
      </c>
      <c r="H67" s="227">
        <v>745.88870846000009</v>
      </c>
      <c r="I67" s="295">
        <v>544.72584267999935</v>
      </c>
      <c r="J67" s="295">
        <v>1191.4719794100006</v>
      </c>
      <c r="K67" s="295">
        <v>1530.0007288999982</v>
      </c>
      <c r="L67" s="295">
        <v>2037.5941776199941</v>
      </c>
    </row>
    <row r="68" spans="1:17" x14ac:dyDescent="0.3">
      <c r="A68" s="3" t="s">
        <v>41</v>
      </c>
      <c r="B68" s="227">
        <v>8353.7982749700004</v>
      </c>
      <c r="C68" s="227">
        <v>8029.4805125799985</v>
      </c>
      <c r="D68" s="227">
        <v>7397.8299785000017</v>
      </c>
      <c r="E68" s="227">
        <v>7185.214600899998</v>
      </c>
      <c r="F68" s="227">
        <v>7022.0204690499995</v>
      </c>
      <c r="G68" s="227">
        <v>7989.5178737300012</v>
      </c>
      <c r="H68" s="227">
        <v>9110.7327624400023</v>
      </c>
      <c r="I68" s="295">
        <v>10241.10407895</v>
      </c>
      <c r="J68" s="295">
        <v>10523.379412430002</v>
      </c>
      <c r="K68" s="295">
        <v>10664.739752359999</v>
      </c>
      <c r="L68" s="295">
        <v>11075.992529249999</v>
      </c>
    </row>
    <row r="69" spans="1:17" x14ac:dyDescent="0.3">
      <c r="A69" s="3" t="s">
        <v>42</v>
      </c>
      <c r="B69" s="227">
        <v>8029.4805125799985</v>
      </c>
      <c r="C69" s="227">
        <v>7397.8299785000017</v>
      </c>
      <c r="D69" s="227">
        <v>7185.214600899998</v>
      </c>
      <c r="E69" s="227">
        <v>7022.0204690499995</v>
      </c>
      <c r="F69" s="227">
        <v>7989.5178737300012</v>
      </c>
      <c r="G69" s="227">
        <v>9110.7327624400023</v>
      </c>
      <c r="H69" s="227">
        <v>10241.10407895</v>
      </c>
      <c r="I69" s="295">
        <v>10523.379412430002</v>
      </c>
      <c r="J69" s="295">
        <v>10664.739752359999</v>
      </c>
      <c r="K69" s="295">
        <v>11075.992529249999</v>
      </c>
      <c r="L69" s="295">
        <v>11373.0820957</v>
      </c>
    </row>
    <row r="70" spans="1:17" x14ac:dyDescent="0.3">
      <c r="A70" s="3"/>
      <c r="B70" s="227"/>
      <c r="C70" s="227"/>
      <c r="D70" s="227"/>
      <c r="E70" s="227"/>
      <c r="F70" s="227"/>
      <c r="G70" s="227"/>
      <c r="H70" s="227"/>
      <c r="I70" s="295"/>
      <c r="J70" s="295"/>
      <c r="K70" s="295"/>
      <c r="L70" s="295"/>
    </row>
    <row r="71" spans="1:17" x14ac:dyDescent="0.3">
      <c r="A71" s="3" t="s">
        <v>43</v>
      </c>
      <c r="B71" s="227">
        <f>AVERAGE(B66+B67,B68+B69)</f>
        <v>9134.3299906600005</v>
      </c>
      <c r="C71" s="227">
        <f>AVERAGE(C66+C67,C68+C69)</f>
        <v>8807.3330062999994</v>
      </c>
      <c r="D71" s="227">
        <f>AVERAGE(D66+D67,D68+D69)</f>
        <v>8700.9079613300037</v>
      </c>
      <c r="E71" s="227">
        <f>AVERAGE(E66+E67,E68+E69)</f>
        <v>8224.2934636950031</v>
      </c>
      <c r="F71" s="227">
        <f>AVERAGE(F66+F67,F68+F69)</f>
        <v>8382.1799575600016</v>
      </c>
      <c r="G71" s="227">
        <f t="shared" ref="G71" si="32">AVERAGE(G66+G67,G68+G69)</f>
        <v>9468.2503843700033</v>
      </c>
      <c r="H71" s="227">
        <f t="shared" ref="H71:I71" si="33">AVERAGE(H66+H67,H68+H69)</f>
        <v>10452.772170115004</v>
      </c>
      <c r="I71" s="295">
        <f t="shared" si="33"/>
        <v>11027.54902126</v>
      </c>
      <c r="J71" s="295">
        <f t="shared" ref="J71:K71" si="34">AVERAGE(J66+J67,J68+J69)</f>
        <v>11462.158493440002</v>
      </c>
      <c r="K71" s="295">
        <f t="shared" si="34"/>
        <v>12231.10249496</v>
      </c>
      <c r="L71" s="295">
        <f t="shared" ref="L71" si="35">AVERAGE(L66+L67,L68+L69)</f>
        <v>13008.334765734997</v>
      </c>
    </row>
    <row r="72" spans="1:17" x14ac:dyDescent="0.3">
      <c r="A72" s="11" t="s">
        <v>37</v>
      </c>
      <c r="B72" s="24">
        <f t="shared" ref="B72:F72" si="36">B63/B71*4</f>
        <v>7.5766119527940795E-2</v>
      </c>
      <c r="C72" s="24">
        <f t="shared" si="36"/>
        <v>0.10099463908583155</v>
      </c>
      <c r="D72" s="24">
        <f t="shared" si="36"/>
        <v>9.4038575762032131E-2</v>
      </c>
      <c r="E72" s="24">
        <f t="shared" si="36"/>
        <v>9.103900408529568E-2</v>
      </c>
      <c r="F72" s="24">
        <f t="shared" si="36"/>
        <v>9.2347239410179305E-2</v>
      </c>
      <c r="G72" s="24">
        <f t="shared" ref="G72:H72" si="37">G63/G71*4</f>
        <v>8.789922055017306E-2</v>
      </c>
      <c r="H72" s="24">
        <f t="shared" si="37"/>
        <v>8.7880091903877577E-2</v>
      </c>
      <c r="I72" s="269">
        <f t="shared" ref="I72:J72" si="38">I63/I71*4</f>
        <v>9.3266995675752043E-2</v>
      </c>
      <c r="J72" s="269">
        <f t="shared" si="38"/>
        <v>8.9115854350173232E-2</v>
      </c>
      <c r="K72" s="269">
        <f t="shared" ref="K72:L72" si="39">K63/K71*4</f>
        <v>9.0945636975764577E-2</v>
      </c>
      <c r="L72" s="269">
        <f t="shared" si="39"/>
        <v>8.8080407470606886E-2</v>
      </c>
    </row>
    <row r="73" spans="1:17" x14ac:dyDescent="0.3">
      <c r="A73" s="19" t="s">
        <v>229</v>
      </c>
      <c r="B73" s="24">
        <f>(B63+B64)/B71*4</f>
        <v>0.10608096651541997</v>
      </c>
      <c r="C73" s="24" t="s">
        <v>13</v>
      </c>
      <c r="D73" s="24" t="s">
        <v>13</v>
      </c>
      <c r="E73" s="24" t="s">
        <v>13</v>
      </c>
      <c r="F73" s="24" t="s">
        <v>13</v>
      </c>
      <c r="G73" s="24" t="s">
        <v>13</v>
      </c>
      <c r="H73" s="24" t="s">
        <v>13</v>
      </c>
      <c r="I73" s="269" t="s">
        <v>13</v>
      </c>
      <c r="J73" s="269" t="s">
        <v>13</v>
      </c>
      <c r="K73" s="269" t="s">
        <v>13</v>
      </c>
      <c r="L73" s="269" t="s">
        <v>13</v>
      </c>
    </row>
    <row r="74" spans="1:17" x14ac:dyDescent="0.3">
      <c r="B74" s="235"/>
      <c r="C74" s="70"/>
      <c r="D74" s="70"/>
      <c r="E74" s="70"/>
      <c r="F74" s="236"/>
      <c r="G74" s="236"/>
    </row>
    <row r="75" spans="1:17" x14ac:dyDescent="0.3">
      <c r="A75" s="1" t="s">
        <v>44</v>
      </c>
      <c r="B75" s="7"/>
      <c r="C75" s="70"/>
      <c r="D75" s="70"/>
      <c r="E75" s="70"/>
      <c r="F75" s="7"/>
      <c r="G75" s="7"/>
    </row>
    <row r="76" spans="1:17" x14ac:dyDescent="0.3">
      <c r="A76" s="1"/>
      <c r="B76" s="7"/>
      <c r="C76" s="70"/>
      <c r="D76" s="70"/>
      <c r="E76" s="70"/>
      <c r="F76" s="7"/>
      <c r="G76" s="7"/>
    </row>
    <row r="77" spans="1:17" x14ac:dyDescent="0.3">
      <c r="A77" s="3" t="s">
        <v>45</v>
      </c>
      <c r="B77" s="231">
        <v>6471.0062206535358</v>
      </c>
      <c r="C77" s="231">
        <v>6642.8093785959281</v>
      </c>
      <c r="D77" s="231">
        <v>6481.3868056648316</v>
      </c>
      <c r="E77" s="231">
        <v>6468.2374002295574</v>
      </c>
      <c r="F77" s="231">
        <v>7374.5312237302442</v>
      </c>
      <c r="G77" s="231">
        <v>8505.3713331454292</v>
      </c>
      <c r="H77" s="231">
        <v>9576.05224488565</v>
      </c>
      <c r="I77" s="296">
        <v>9973.7858607538601</v>
      </c>
      <c r="J77" s="296">
        <v>9827.5742059095846</v>
      </c>
      <c r="K77" s="296">
        <v>10079.648839754896</v>
      </c>
      <c r="L77" s="296">
        <v>10077.607314392924</v>
      </c>
    </row>
    <row r="78" spans="1:17" x14ac:dyDescent="0.3">
      <c r="A78" s="3" t="s">
        <v>46</v>
      </c>
      <c r="B78" s="231">
        <v>891.14153117446676</v>
      </c>
      <c r="C78" s="231">
        <v>768.55123378618919</v>
      </c>
      <c r="D78" s="231">
        <v>728.93021647137357</v>
      </c>
      <c r="E78" s="231">
        <v>775.94796193850357</v>
      </c>
      <c r="F78" s="231">
        <v>842.06420181613771</v>
      </c>
      <c r="G78" s="231">
        <v>877.67593166194001</v>
      </c>
      <c r="H78" s="231">
        <v>940.92874258677466</v>
      </c>
      <c r="I78" s="296">
        <v>913.97644383923841</v>
      </c>
      <c r="J78" s="296">
        <v>882.42424714355809</v>
      </c>
      <c r="K78" s="296">
        <v>954.65438322872444</v>
      </c>
      <c r="L78" s="296">
        <v>1026.3007194237937</v>
      </c>
    </row>
    <row r="79" spans="1:17" x14ac:dyDescent="0.3">
      <c r="A79" s="3" t="s">
        <v>47</v>
      </c>
      <c r="B79" s="231">
        <v>2186.1117163920012</v>
      </c>
      <c r="C79" s="231">
        <v>808.71494839788011</v>
      </c>
      <c r="D79" s="231">
        <v>787.46677445379623</v>
      </c>
      <c r="E79" s="231">
        <v>258.72677778193929</v>
      </c>
      <c r="F79" s="231">
        <v>238.08268709361872</v>
      </c>
      <c r="G79" s="231">
        <v>257.06257294262798</v>
      </c>
      <c r="H79" s="231">
        <v>272.611898127578</v>
      </c>
      <c r="I79" s="296">
        <v>226.13577435690232</v>
      </c>
      <c r="J79" s="296">
        <v>593.02942355685434</v>
      </c>
      <c r="K79" s="296">
        <v>754.19728274637998</v>
      </c>
      <c r="L79" s="296">
        <v>1138.9714782432789</v>
      </c>
      <c r="M79" s="26"/>
      <c r="N79" s="26"/>
      <c r="O79" s="26"/>
      <c r="Q79" s="26"/>
    </row>
    <row r="80" spans="1:17" x14ac:dyDescent="0.3">
      <c r="A80" s="3" t="s">
        <v>48</v>
      </c>
      <c r="B80" s="231">
        <v>195.56861941212654</v>
      </c>
      <c r="C80" s="231">
        <v>202.42349318346518</v>
      </c>
      <c r="D80" s="231">
        <v>197.84988019001864</v>
      </c>
      <c r="E80" s="231">
        <v>193.86806483882111</v>
      </c>
      <c r="F80" s="231">
        <v>175.3156605354763</v>
      </c>
      <c r="G80" s="231">
        <v>205.80294847604148</v>
      </c>
      <c r="H80" s="231">
        <v>214.05265726407691</v>
      </c>
      <c r="I80" s="296">
        <v>213.42591150000004</v>
      </c>
      <c r="J80" s="296">
        <v>228.00956678210497</v>
      </c>
      <c r="K80" s="296">
        <v>230.93597599539018</v>
      </c>
      <c r="L80" s="296">
        <v>225.30379201041825</v>
      </c>
      <c r="N80" s="26"/>
      <c r="O80" s="26"/>
    </row>
    <row r="81" spans="1:17" x14ac:dyDescent="0.3">
      <c r="A81" s="3" t="s">
        <v>49</v>
      </c>
      <c r="B81" s="231">
        <v>168.08149360113109</v>
      </c>
      <c r="C81" s="231">
        <v>141.16776629121802</v>
      </c>
      <c r="D81" s="231">
        <v>131.8113752501244</v>
      </c>
      <c r="E81" s="231">
        <v>138.79871152472498</v>
      </c>
      <c r="F81" s="231">
        <v>150.58353411344495</v>
      </c>
      <c r="G81" s="231">
        <v>163.9419178482045</v>
      </c>
      <c r="H81" s="231">
        <v>177.15557648300188</v>
      </c>
      <c r="I81" s="296">
        <v>166.17000000000004</v>
      </c>
      <c r="J81" s="296">
        <v>149.30962479680699</v>
      </c>
      <c r="K81" s="296">
        <v>163.97884466072671</v>
      </c>
      <c r="L81" s="296">
        <v>168.69732927999056</v>
      </c>
    </row>
    <row r="82" spans="1:17" x14ac:dyDescent="0.3">
      <c r="A82" s="3" t="s">
        <v>50</v>
      </c>
      <c r="B82" s="231">
        <v>1154.9830960714637</v>
      </c>
      <c r="C82" s="231">
        <v>478.75432280531533</v>
      </c>
      <c r="D82" s="231">
        <v>482.78463886965818</v>
      </c>
      <c r="E82" s="231">
        <v>148.2248945364542</v>
      </c>
      <c r="F82" s="231">
        <v>139.26104426107881</v>
      </c>
      <c r="G82" s="231">
        <v>159.63220898575403</v>
      </c>
      <c r="H82" s="231">
        <v>160.88254439464518</v>
      </c>
      <c r="I82" s="296">
        <v>210.91</v>
      </c>
      <c r="J82" s="296">
        <v>260.96893195427197</v>
      </c>
      <c r="K82" s="296">
        <v>317.59316081549093</v>
      </c>
      <c r="L82" s="296">
        <v>475.79629146588923</v>
      </c>
    </row>
    <row r="83" spans="1:17" x14ac:dyDescent="0.3">
      <c r="A83" s="11" t="s">
        <v>51</v>
      </c>
      <c r="B83" s="24">
        <f t="shared" ref="B83:C85" si="40">B80/B77</f>
        <v>3.02222888903938E-2</v>
      </c>
      <c r="C83" s="24">
        <f t="shared" si="40"/>
        <v>3.0472572920081424E-2</v>
      </c>
      <c r="D83" s="24">
        <f t="shared" ref="D83:D85" si="41">D80/D77</f>
        <v>3.052585598148452E-2</v>
      </c>
      <c r="E83" s="24">
        <f t="shared" ref="E83:G85" si="42">E80/E77</f>
        <v>2.997231747120796E-2</v>
      </c>
      <c r="F83" s="24">
        <f t="shared" si="42"/>
        <v>2.3773126076317125E-2</v>
      </c>
      <c r="G83" s="24">
        <f t="shared" si="42"/>
        <v>2.419682109281078E-2</v>
      </c>
      <c r="H83" s="24">
        <f t="shared" ref="H83:I83" si="43">H80/H77</f>
        <v>2.2352912430944342E-2</v>
      </c>
      <c r="I83" s="269">
        <f t="shared" si="43"/>
        <v>2.139868596335278E-2</v>
      </c>
      <c r="J83" s="269">
        <f t="shared" ref="J83:K83" si="44">J80/J77</f>
        <v>2.3201001794013083E-2</v>
      </c>
      <c r="K83" s="269">
        <f t="shared" si="44"/>
        <v>2.2911113240826529E-2</v>
      </c>
      <c r="L83" s="269">
        <f t="shared" ref="L83" si="45">L80/L77</f>
        <v>2.2356873509909187E-2</v>
      </c>
    </row>
    <row r="84" spans="1:17" x14ac:dyDescent="0.3">
      <c r="A84" s="11" t="s">
        <v>52</v>
      </c>
      <c r="B84" s="24">
        <f t="shared" si="40"/>
        <v>0.18861369122771168</v>
      </c>
      <c r="C84" s="24">
        <f t="shared" si="40"/>
        <v>0.18368035868704474</v>
      </c>
      <c r="D84" s="24">
        <f t="shared" si="41"/>
        <v>0.18082852414624914</v>
      </c>
      <c r="E84" s="24">
        <f t="shared" si="42"/>
        <v>0.17887631430588799</v>
      </c>
      <c r="F84" s="24">
        <f t="shared" si="42"/>
        <v>0.17882666640936773</v>
      </c>
      <c r="G84" s="24">
        <f t="shared" si="42"/>
        <v>0.18679094633228593</v>
      </c>
      <c r="H84" s="24">
        <f t="shared" ref="H84:I84" si="46">H81/H78</f>
        <v>0.18827735668481205</v>
      </c>
      <c r="I84" s="269">
        <f t="shared" si="46"/>
        <v>0.18180993735679701</v>
      </c>
      <c r="J84" s="269">
        <f t="shared" ref="J84:K84" si="47">J81/J78</f>
        <v>0.16920390082222705</v>
      </c>
      <c r="K84" s="269">
        <f t="shared" si="47"/>
        <v>0.17176775966411628</v>
      </c>
      <c r="L84" s="269">
        <f t="shared" ref="L84" si="48">L81/L78</f>
        <v>0.164374170345222</v>
      </c>
    </row>
    <row r="85" spans="1:17" x14ac:dyDescent="0.3">
      <c r="A85" s="11" t="s">
        <v>53</v>
      </c>
      <c r="B85" s="24">
        <f t="shared" si="40"/>
        <v>0.52832757237936079</v>
      </c>
      <c r="C85" s="24">
        <f t="shared" si="40"/>
        <v>0.59199390805593555</v>
      </c>
      <c r="D85" s="24">
        <f t="shared" si="41"/>
        <v>0.61308572568604935</v>
      </c>
      <c r="E85" s="24">
        <f t="shared" si="42"/>
        <v>0.57290125052839125</v>
      </c>
      <c r="F85" s="24">
        <f t="shared" si="42"/>
        <v>0.58492721987096308</v>
      </c>
      <c r="G85" s="24">
        <f t="shared" si="42"/>
        <v>0.62098580574536322</v>
      </c>
      <c r="H85" s="24">
        <f t="shared" ref="H85:I85" si="49">H82/H79</f>
        <v>0.59015232093558412</v>
      </c>
      <c r="I85" s="269">
        <f t="shared" si="49"/>
        <v>0.9326697670892532</v>
      </c>
      <c r="J85" s="269">
        <f t="shared" ref="J85:K85" si="50">J82/J79</f>
        <v>0.44006068095077006</v>
      </c>
      <c r="K85" s="269">
        <f t="shared" si="50"/>
        <v>0.42110090831803032</v>
      </c>
      <c r="L85" s="269">
        <f t="shared" ref="L85" si="51">L82/L79</f>
        <v>0.41774205987997659</v>
      </c>
    </row>
    <row r="86" spans="1:17" x14ac:dyDescent="0.3">
      <c r="B86" s="234"/>
      <c r="C86" s="113"/>
      <c r="D86" s="70"/>
      <c r="E86" s="70"/>
      <c r="F86" s="234"/>
      <c r="G86" s="234"/>
      <c r="H86" s="23"/>
      <c r="I86" s="268"/>
      <c r="J86" s="268"/>
      <c r="K86" s="268"/>
      <c r="L86" s="268"/>
    </row>
    <row r="87" spans="1:17" x14ac:dyDescent="0.3">
      <c r="A87" s="1" t="s">
        <v>54</v>
      </c>
      <c r="B87" s="7"/>
      <c r="C87" s="233"/>
      <c r="D87" s="70"/>
      <c r="E87" s="70"/>
      <c r="F87" s="7"/>
      <c r="G87" s="7"/>
      <c r="H87" s="23"/>
      <c r="I87" s="268"/>
      <c r="J87" s="268"/>
      <c r="K87" s="268"/>
      <c r="L87" s="268"/>
    </row>
    <row r="88" spans="1:17" x14ac:dyDescent="0.3">
      <c r="B88" s="7"/>
      <c r="C88" s="233"/>
      <c r="D88" s="70"/>
      <c r="E88" s="70"/>
      <c r="F88" s="7"/>
      <c r="G88" s="7"/>
      <c r="H88" s="23"/>
      <c r="I88" s="268"/>
      <c r="J88" s="268"/>
      <c r="K88" s="268"/>
      <c r="L88" s="268"/>
    </row>
    <row r="89" spans="1:17" x14ac:dyDescent="0.3">
      <c r="A89" s="3" t="s">
        <v>55</v>
      </c>
      <c r="B89" s="229">
        <v>200.68</v>
      </c>
      <c r="C89" s="229">
        <v>204.3</v>
      </c>
      <c r="D89" s="229">
        <v>196.38</v>
      </c>
      <c r="E89" s="229">
        <v>196.68</v>
      </c>
      <c r="F89" s="229">
        <v>209.33</v>
      </c>
      <c r="G89" s="229">
        <v>243.53689816000002</v>
      </c>
      <c r="H89" s="229">
        <v>284.87981359000003</v>
      </c>
      <c r="I89" s="228">
        <v>325.79000000000002</v>
      </c>
      <c r="J89" s="228">
        <v>329.23</v>
      </c>
      <c r="K89" s="228">
        <v>369</v>
      </c>
      <c r="L89" s="228">
        <v>378.84</v>
      </c>
    </row>
    <row r="90" spans="1:17" x14ac:dyDescent="0.3">
      <c r="A90" s="3" t="s">
        <v>265</v>
      </c>
      <c r="B90" s="8">
        <v>6246.2537329295747</v>
      </c>
      <c r="C90" s="8">
        <v>6136.8458190578285</v>
      </c>
      <c r="D90" s="8">
        <v>5928.3292192334957</v>
      </c>
      <c r="E90" s="8">
        <v>5871.3853189483898</v>
      </c>
      <c r="F90" s="8">
        <v>6306.550100227063</v>
      </c>
      <c r="G90" s="8">
        <v>7495.8506254927115</v>
      </c>
      <c r="H90" s="8">
        <v>8567.8139425563913</v>
      </c>
      <c r="I90" s="8">
        <v>9565.2174291228876</v>
      </c>
      <c r="J90" s="8">
        <v>9726.616425067692</v>
      </c>
      <c r="K90" s="8">
        <v>10332.687317806478</v>
      </c>
      <c r="L90" s="8">
        <v>10226.125181429123</v>
      </c>
      <c r="M90" s="268"/>
      <c r="N90" s="268"/>
      <c r="O90" s="268"/>
      <c r="P90" s="268"/>
      <c r="Q90" s="268"/>
    </row>
    <row r="91" spans="1:17" x14ac:dyDescent="0.3">
      <c r="A91" s="11" t="s">
        <v>54</v>
      </c>
      <c r="B91" s="12">
        <f t="shared" ref="B91:K91" si="52">B89/B90*4</f>
        <v>0.12851223058201222</v>
      </c>
      <c r="C91" s="12">
        <f t="shared" si="52"/>
        <v>0.13316286967194205</v>
      </c>
      <c r="D91" s="12">
        <f t="shared" si="52"/>
        <v>0.13250276274325465</v>
      </c>
      <c r="E91" s="12">
        <f t="shared" si="52"/>
        <v>0.13399222794338894</v>
      </c>
      <c r="F91" s="12">
        <f t="shared" si="52"/>
        <v>0.13276989585317858</v>
      </c>
      <c r="G91" s="265">
        <f t="shared" si="52"/>
        <v>0.12995824507588399</v>
      </c>
      <c r="H91" s="265">
        <f t="shared" si="52"/>
        <v>0.13300000000000001</v>
      </c>
      <c r="I91" s="265">
        <f t="shared" si="52"/>
        <v>0.13623945400679693</v>
      </c>
      <c r="J91" s="265">
        <f t="shared" si="52"/>
        <v>0.13539343410376492</v>
      </c>
      <c r="K91" s="265">
        <f t="shared" si="52"/>
        <v>0.1428476401735671</v>
      </c>
      <c r="L91" s="265">
        <f t="shared" ref="L91" si="53">L89/L90*4</f>
        <v>0.14818516037256499</v>
      </c>
      <c r="M91" s="268"/>
      <c r="N91" s="268"/>
      <c r="O91" s="268"/>
      <c r="P91" s="268"/>
      <c r="Q91" s="268"/>
    </row>
    <row r="92" spans="1:17" x14ac:dyDescent="0.3">
      <c r="A92" s="3"/>
      <c r="B92" s="225"/>
      <c r="C92" s="113"/>
      <c r="D92" s="70"/>
      <c r="E92" s="70"/>
      <c r="F92" s="230"/>
      <c r="G92" s="230"/>
      <c r="H92" s="23"/>
      <c r="I92" s="268"/>
      <c r="J92" s="268"/>
      <c r="K92" s="268"/>
      <c r="L92" s="268"/>
      <c r="M92" s="268"/>
      <c r="N92" s="268"/>
      <c r="O92" s="268"/>
      <c r="P92" s="268"/>
      <c r="Q92" s="268"/>
    </row>
    <row r="93" spans="1:17" x14ac:dyDescent="0.3">
      <c r="A93" s="1" t="s">
        <v>56</v>
      </c>
      <c r="B93" s="7"/>
      <c r="C93" s="113"/>
      <c r="D93" s="70"/>
      <c r="E93" s="70"/>
      <c r="F93" s="7"/>
      <c r="G93" s="7"/>
      <c r="H93" s="23"/>
      <c r="I93" s="268"/>
      <c r="J93" s="268"/>
      <c r="K93" s="268"/>
      <c r="L93" s="268"/>
      <c r="M93" s="268"/>
      <c r="N93" s="268"/>
      <c r="O93" s="268"/>
      <c r="P93" s="268"/>
      <c r="Q93" s="268"/>
    </row>
    <row r="94" spans="1:17" x14ac:dyDescent="0.3">
      <c r="B94" s="7"/>
      <c r="C94" s="113"/>
      <c r="D94" s="70"/>
      <c r="E94" s="70"/>
      <c r="F94" s="7"/>
      <c r="G94" s="7"/>
      <c r="H94" s="23"/>
      <c r="I94" s="268"/>
      <c r="J94" s="268"/>
      <c r="K94" s="268"/>
      <c r="L94" s="268"/>
      <c r="M94" s="268"/>
      <c r="N94" s="268"/>
      <c r="O94" s="268"/>
      <c r="P94" s="268"/>
      <c r="Q94" s="268"/>
    </row>
    <row r="95" spans="1:17" x14ac:dyDescent="0.3">
      <c r="A95" s="3" t="s">
        <v>57</v>
      </c>
      <c r="B95" s="229">
        <v>22.07</v>
      </c>
      <c r="C95" s="229">
        <v>19.21</v>
      </c>
      <c r="D95" s="229">
        <v>19.18</v>
      </c>
      <c r="E95" s="229">
        <v>19.559999999999999</v>
      </c>
      <c r="F95" s="229">
        <v>21.67</v>
      </c>
      <c r="G95" s="229">
        <v>23.416440100000003</v>
      </c>
      <c r="H95" s="229">
        <v>25.803412980000001</v>
      </c>
      <c r="I95" s="229">
        <v>28.71</v>
      </c>
      <c r="J95" s="229">
        <v>30.11</v>
      </c>
      <c r="K95" s="229">
        <v>33.17</v>
      </c>
      <c r="L95" s="229">
        <v>35.630000000000003</v>
      </c>
      <c r="M95" s="268"/>
      <c r="N95" s="268"/>
      <c r="O95" s="268"/>
      <c r="P95" s="268"/>
      <c r="Q95" s="268"/>
    </row>
    <row r="96" spans="1:17" x14ac:dyDescent="0.3">
      <c r="A96" s="3" t="s">
        <v>266</v>
      </c>
      <c r="B96" s="8">
        <v>615.53797373964801</v>
      </c>
      <c r="C96" s="8">
        <v>527.51188266262329</v>
      </c>
      <c r="D96" s="8">
        <v>508.73695570338248</v>
      </c>
      <c r="E96" s="8">
        <v>524.75596918032932</v>
      </c>
      <c r="F96" s="8">
        <v>545.49282156678589</v>
      </c>
      <c r="G96" s="8">
        <v>593.52172465036665</v>
      </c>
      <c r="H96" s="8">
        <v>629.35153609756105</v>
      </c>
      <c r="I96" s="8">
        <v>710.97472205527049</v>
      </c>
      <c r="J96" s="8">
        <v>743.23435070218193</v>
      </c>
      <c r="K96" s="8">
        <v>805.05559061733584</v>
      </c>
      <c r="L96" s="8">
        <v>815.02096599911965</v>
      </c>
      <c r="M96" s="268"/>
      <c r="N96" s="268"/>
      <c r="O96" s="268"/>
      <c r="P96" s="268"/>
      <c r="Q96" s="268"/>
    </row>
    <row r="97" spans="1:17" x14ac:dyDescent="0.3">
      <c r="A97" s="11" t="s">
        <v>56</v>
      </c>
      <c r="B97" s="12">
        <f t="shared" ref="B97:K97" si="54">B95/B96*4</f>
        <v>0.14341925886986703</v>
      </c>
      <c r="C97" s="12">
        <f t="shared" si="54"/>
        <v>0.14566496514192073</v>
      </c>
      <c r="D97" s="12">
        <f t="shared" si="54"/>
        <v>0.15080484942149822</v>
      </c>
      <c r="E97" s="12">
        <f t="shared" si="54"/>
        <v>0.14909787519370413</v>
      </c>
      <c r="F97" s="12">
        <f t="shared" si="54"/>
        <v>0.15890218271073542</v>
      </c>
      <c r="G97" s="12">
        <f t="shared" si="54"/>
        <v>0.15781353320331598</v>
      </c>
      <c r="H97" s="12">
        <f t="shared" si="54"/>
        <v>0.16399999999999998</v>
      </c>
      <c r="I97" s="265">
        <f t="shared" si="54"/>
        <v>0.1615247299763668</v>
      </c>
      <c r="J97" s="265">
        <f t="shared" si="54"/>
        <v>0.16204848428522239</v>
      </c>
      <c r="K97" s="265">
        <f t="shared" si="54"/>
        <v>0.16480849465098157</v>
      </c>
      <c r="L97" s="265">
        <f t="shared" ref="L97" si="55">L95/L96*4</f>
        <v>0.17486666717252763</v>
      </c>
      <c r="M97" s="268"/>
      <c r="N97" s="268"/>
      <c r="O97" s="268"/>
      <c r="P97" s="268"/>
      <c r="Q97" s="268"/>
    </row>
    <row r="98" spans="1:17" x14ac:dyDescent="0.3">
      <c r="B98" s="232"/>
      <c r="C98" s="113"/>
      <c r="D98" s="70"/>
      <c r="E98" s="70"/>
      <c r="F98" s="230"/>
      <c r="G98" s="230"/>
      <c r="H98" s="23"/>
      <c r="I98" s="268"/>
      <c r="J98" s="268"/>
      <c r="K98" s="268"/>
      <c r="L98" s="268"/>
      <c r="M98" s="268"/>
      <c r="N98" s="268"/>
      <c r="O98" s="268"/>
      <c r="P98" s="268"/>
      <c r="Q98" s="268"/>
    </row>
    <row r="99" spans="1:17" x14ac:dyDescent="0.3">
      <c r="A99" s="1" t="s">
        <v>58</v>
      </c>
      <c r="B99" s="7"/>
      <c r="C99" s="113"/>
      <c r="D99" s="70"/>
      <c r="E99" s="70"/>
      <c r="F99" s="7"/>
      <c r="G99" s="7"/>
      <c r="H99" s="23"/>
      <c r="I99" s="268"/>
      <c r="J99" s="268"/>
      <c r="K99" s="268"/>
      <c r="L99" s="268"/>
      <c r="M99" s="268"/>
      <c r="N99" s="268"/>
      <c r="O99" s="268"/>
      <c r="P99" s="268"/>
      <c r="Q99" s="268"/>
    </row>
    <row r="100" spans="1:17" x14ac:dyDescent="0.3">
      <c r="B100" s="7"/>
      <c r="C100" s="113"/>
      <c r="D100" s="70"/>
      <c r="E100" s="70"/>
      <c r="F100" s="7"/>
      <c r="G100" s="7"/>
      <c r="H100" s="23"/>
      <c r="I100" s="268"/>
      <c r="J100" s="268"/>
      <c r="K100" s="268"/>
      <c r="L100" s="268"/>
    </row>
    <row r="101" spans="1:17" x14ac:dyDescent="0.3">
      <c r="A101" s="3" t="s">
        <v>59</v>
      </c>
      <c r="B101" s="231">
        <v>12.22</v>
      </c>
      <c r="C101" s="231">
        <v>11.92</v>
      </c>
      <c r="D101" s="231">
        <v>10.91</v>
      </c>
      <c r="E101" s="231">
        <v>10.86</v>
      </c>
      <c r="F101" s="231">
        <v>19.87</v>
      </c>
      <c r="G101" s="231">
        <v>36.489595459999997</v>
      </c>
      <c r="H101" s="231">
        <v>53.830738230000001</v>
      </c>
      <c r="I101" s="296">
        <v>65.487432450000014</v>
      </c>
      <c r="J101" s="296">
        <v>76.798394269999989</v>
      </c>
      <c r="K101" s="296">
        <v>105.61031382000002</v>
      </c>
      <c r="L101" s="296">
        <v>106.92</v>
      </c>
    </row>
    <row r="102" spans="1:17" x14ac:dyDescent="0.3">
      <c r="A102" s="3"/>
      <c r="B102" s="231"/>
      <c r="C102" s="231"/>
      <c r="D102" s="231"/>
      <c r="E102" s="231"/>
      <c r="F102" s="231"/>
      <c r="G102" s="231"/>
      <c r="H102" s="231"/>
      <c r="I102" s="296"/>
      <c r="J102" s="296"/>
      <c r="K102" s="296"/>
      <c r="L102" s="296"/>
    </row>
    <row r="103" spans="1:17" x14ac:dyDescent="0.3">
      <c r="A103" s="3" t="s">
        <v>60</v>
      </c>
      <c r="B103" s="231">
        <v>9114.9360235900003</v>
      </c>
      <c r="C103" s="231">
        <v>8307.2079009900008</v>
      </c>
      <c r="D103" s="231">
        <v>7933.9034462100008</v>
      </c>
      <c r="E103" s="231">
        <v>7616.2825225500001</v>
      </c>
      <c r="F103" s="231">
        <v>6691.0339880400006</v>
      </c>
      <c r="G103" s="231">
        <v>7888.0985309899997</v>
      </c>
      <c r="H103" s="231">
        <v>9347.608159129999</v>
      </c>
      <c r="I103" s="296">
        <v>10466.106567159999</v>
      </c>
      <c r="J103" s="296">
        <v>9516.3759053499998</v>
      </c>
      <c r="K103" s="296">
        <v>9954.2304549499986</v>
      </c>
      <c r="L103" s="296">
        <v>11095.971474709999</v>
      </c>
    </row>
    <row r="104" spans="1:17" x14ac:dyDescent="0.3">
      <c r="A104" s="3" t="s">
        <v>61</v>
      </c>
      <c r="B104" s="231">
        <v>8307.2079009900008</v>
      </c>
      <c r="C104" s="231">
        <v>7933.9034462100008</v>
      </c>
      <c r="D104" s="231">
        <v>7616.2825225500001</v>
      </c>
      <c r="E104" s="231">
        <v>6691.0339880400006</v>
      </c>
      <c r="F104" s="231">
        <v>7888.0985309899997</v>
      </c>
      <c r="G104" s="231">
        <v>9347.608159129999</v>
      </c>
      <c r="H104" s="231">
        <v>10466.106567159999</v>
      </c>
      <c r="I104" s="296">
        <v>9516.3759053499998</v>
      </c>
      <c r="J104" s="296">
        <v>9954.2304549499986</v>
      </c>
      <c r="K104" s="296">
        <v>11095.971474709999</v>
      </c>
      <c r="L104" s="296">
        <v>11856.749953260001</v>
      </c>
    </row>
    <row r="105" spans="1:17" x14ac:dyDescent="0.3">
      <c r="A105" s="3" t="s">
        <v>62</v>
      </c>
      <c r="B105" s="231">
        <f>AVERAGE(B103:B104)</f>
        <v>8711.0719622899996</v>
      </c>
      <c r="C105" s="231">
        <f>AVERAGE(C103:C104)</f>
        <v>8120.5556736000008</v>
      </c>
      <c r="D105" s="231">
        <f>AVERAGE(D103:D104)</f>
        <v>7775.0929843800004</v>
      </c>
      <c r="E105" s="231">
        <f>AVERAGE(E103:E104)</f>
        <v>7153.6582552950003</v>
      </c>
      <c r="F105" s="231">
        <f>AVERAGE(F103:F104)</f>
        <v>7289.5662595150006</v>
      </c>
      <c r="G105" s="231">
        <f t="shared" ref="G105:H105" si="56">AVERAGE(G103:G104)</f>
        <v>8617.8533450599989</v>
      </c>
      <c r="H105" s="231">
        <f t="shared" si="56"/>
        <v>9906.8573631449981</v>
      </c>
      <c r="I105" s="296">
        <f t="shared" ref="I105:K105" si="57">AVERAGE(I103:I104)</f>
        <v>9991.2412362549985</v>
      </c>
      <c r="J105" s="296">
        <f t="shared" si="57"/>
        <v>9735.3031801500001</v>
      </c>
      <c r="K105" s="296">
        <f t="shared" si="57"/>
        <v>10525.100964829999</v>
      </c>
      <c r="L105" s="296">
        <v>11476.360713984999</v>
      </c>
    </row>
    <row r="106" spans="1:17" x14ac:dyDescent="0.3">
      <c r="A106" s="11" t="s">
        <v>58</v>
      </c>
      <c r="B106" s="24">
        <f t="shared" ref="B106:G106" si="58">(B101/B105)*4</f>
        <v>5.6112497074527947E-3</v>
      </c>
      <c r="C106" s="24">
        <f t="shared" si="58"/>
        <v>5.8715193782868953E-3</v>
      </c>
      <c r="D106" s="24">
        <f t="shared" si="58"/>
        <v>5.6127946106460528E-3</v>
      </c>
      <c r="E106" s="24">
        <f t="shared" si="58"/>
        <v>6.0724175589247009E-3</v>
      </c>
      <c r="F106" s="24">
        <f t="shared" si="58"/>
        <v>1.0903255031978826E-2</v>
      </c>
      <c r="G106" s="24">
        <f t="shared" si="58"/>
        <v>1.6936744685225762E-2</v>
      </c>
      <c r="H106" s="24">
        <f t="shared" ref="H106:K106" si="59">(H101/H105)*4</f>
        <v>2.1734738376372898E-2</v>
      </c>
      <c r="I106" s="269">
        <f t="shared" si="59"/>
        <v>2.6217936651301021E-2</v>
      </c>
      <c r="J106" s="269">
        <f t="shared" si="59"/>
        <v>3.1554597879022268E-2</v>
      </c>
      <c r="K106" s="269">
        <f t="shared" si="59"/>
        <v>4.0136551344410153E-2</v>
      </c>
      <c r="L106" s="269">
        <f t="shared" ref="L106" si="60">(L101/L105)*4</f>
        <v>3.7266169185396263E-2</v>
      </c>
    </row>
    <row r="107" spans="1:17" x14ac:dyDescent="0.3">
      <c r="B107" s="225"/>
      <c r="C107" s="113"/>
      <c r="D107" s="70"/>
      <c r="E107" s="70"/>
      <c r="F107" s="230"/>
      <c r="G107" s="230"/>
    </row>
    <row r="108" spans="1:17" x14ac:dyDescent="0.3">
      <c r="A108" s="27" t="s">
        <v>267</v>
      </c>
      <c r="B108" s="70"/>
      <c r="C108" s="70"/>
      <c r="D108" s="70"/>
      <c r="E108" s="70"/>
      <c r="F108" s="70"/>
      <c r="G108" s="70"/>
    </row>
    <row r="109" spans="1:17" x14ac:dyDescent="0.3">
      <c r="B109" s="70"/>
      <c r="C109" s="70"/>
      <c r="D109" s="70"/>
      <c r="E109" s="70"/>
      <c r="F109" s="70"/>
      <c r="G109" s="70"/>
    </row>
    <row r="110" spans="1:17" x14ac:dyDescent="0.3">
      <c r="A110" t="s">
        <v>268</v>
      </c>
      <c r="B110" s="228">
        <v>2439.6359550000002</v>
      </c>
      <c r="C110" s="229">
        <v>1062.4223921620739</v>
      </c>
      <c r="D110" s="229">
        <v>943.74246573750111</v>
      </c>
      <c r="E110" s="229">
        <v>436.42565999999999</v>
      </c>
      <c r="F110" s="229">
        <v>413.02509099999997</v>
      </c>
      <c r="G110" s="229">
        <v>429.71739689372799</v>
      </c>
      <c r="H110" s="229">
        <v>457.59807384661599</v>
      </c>
      <c r="I110" s="229">
        <v>477.23686500000002</v>
      </c>
      <c r="J110" s="229">
        <v>575.34578358387103</v>
      </c>
      <c r="K110" s="229">
        <v>740.21809174637997</v>
      </c>
      <c r="L110" s="229">
        <v>1113.7832775806201</v>
      </c>
    </row>
    <row r="111" spans="1:17" x14ac:dyDescent="0.3">
      <c r="A111" t="s">
        <v>63</v>
      </c>
      <c r="B111" s="228">
        <v>9548.1394686299991</v>
      </c>
      <c r="C111" s="229">
        <v>8220.0755607800002</v>
      </c>
      <c r="D111" s="229">
        <v>7997.7837965899998</v>
      </c>
      <c r="E111" s="229">
        <v>7502.91213995</v>
      </c>
      <c r="F111" s="229">
        <v>8454.6781126400001</v>
      </c>
      <c r="G111" s="229">
        <v>9640.1098377500002</v>
      </c>
      <c r="H111" s="229">
        <v>10789.592885600001</v>
      </c>
      <c r="I111" s="229">
        <v>11113.885323930001</v>
      </c>
      <c r="J111" s="229">
        <v>11303.02787661</v>
      </c>
      <c r="K111" s="229">
        <v>11788.500505729999</v>
      </c>
      <c r="L111" s="229">
        <v>12242.879512059999</v>
      </c>
    </row>
    <row r="112" spans="1:17" x14ac:dyDescent="0.3">
      <c r="A112" s="11" t="s">
        <v>267</v>
      </c>
      <c r="B112" s="12">
        <f t="shared" ref="B112:K112" si="61">B110/B111</f>
        <v>0.25550904058485102</v>
      </c>
      <c r="C112" s="24">
        <f t="shared" si="61"/>
        <v>0.12924727811884748</v>
      </c>
      <c r="D112" s="24">
        <f t="shared" si="61"/>
        <v>0.11800049735526519</v>
      </c>
      <c r="E112" s="24">
        <f t="shared" si="61"/>
        <v>5.8167502412324448E-2</v>
      </c>
      <c r="F112" s="24">
        <f t="shared" si="61"/>
        <v>4.8851663599411899E-2</v>
      </c>
      <c r="G112" s="24">
        <f t="shared" si="61"/>
        <v>4.4575985556822656E-2</v>
      </c>
      <c r="H112" s="24">
        <f t="shared" si="61"/>
        <v>4.2411060240960086E-2</v>
      </c>
      <c r="I112" s="269">
        <f t="shared" si="61"/>
        <v>4.2940596478211947E-2</v>
      </c>
      <c r="J112" s="269">
        <f t="shared" si="61"/>
        <v>5.09019167133496E-2</v>
      </c>
      <c r="K112" s="269">
        <f t="shared" si="61"/>
        <v>6.279153921116469E-2</v>
      </c>
      <c r="L112" s="269">
        <f t="shared" ref="L112" si="62">L110/L111</f>
        <v>9.0973963803488725E-2</v>
      </c>
    </row>
    <row r="113" spans="2:7" x14ac:dyDescent="0.3">
      <c r="B113" s="70"/>
      <c r="C113" s="70"/>
      <c r="D113" s="70"/>
      <c r="E113" s="70"/>
      <c r="F113" s="70"/>
      <c r="G113" s="70"/>
    </row>
    <row r="114" spans="2:7" x14ac:dyDescent="0.3">
      <c r="B114" s="70"/>
      <c r="C114" s="70"/>
      <c r="D114" s="70"/>
      <c r="E114" s="70"/>
      <c r="F114" s="70"/>
      <c r="G114" s="70"/>
    </row>
    <row r="115" spans="2:7" x14ac:dyDescent="0.3">
      <c r="B115" s="70"/>
      <c r="C115" s="70"/>
      <c r="D115" s="70"/>
      <c r="E115" s="70"/>
      <c r="F115" s="70"/>
      <c r="G115" s="70"/>
    </row>
    <row r="116" spans="2:7" x14ac:dyDescent="0.3">
      <c r="B116" s="70"/>
      <c r="C116" s="70"/>
      <c r="D116" s="70"/>
      <c r="E116" s="70"/>
      <c r="F116" s="70"/>
      <c r="G116" s="70"/>
    </row>
    <row r="117" spans="2:7" x14ac:dyDescent="0.3">
      <c r="B117" s="70"/>
      <c r="C117" s="70"/>
      <c r="D117" s="70"/>
      <c r="E117" s="70"/>
      <c r="F117" s="70"/>
      <c r="G117" s="70"/>
    </row>
    <row r="118" spans="2:7" x14ac:dyDescent="0.3">
      <c r="B118" s="70"/>
      <c r="C118" s="70"/>
      <c r="D118" s="70"/>
      <c r="E118" s="227"/>
      <c r="F118" s="227"/>
      <c r="G118" s="227"/>
    </row>
    <row r="119" spans="2:7" x14ac:dyDescent="0.3">
      <c r="B119" s="70"/>
      <c r="C119" s="70"/>
      <c r="D119" s="70"/>
      <c r="E119" s="226"/>
      <c r="F119" s="226"/>
      <c r="G119" s="226"/>
    </row>
    <row r="120" spans="2:7" x14ac:dyDescent="0.3">
      <c r="B120" s="70"/>
      <c r="C120" s="70"/>
      <c r="D120" s="70"/>
      <c r="E120" s="225"/>
      <c r="F120" s="225"/>
      <c r="G120" s="225"/>
    </row>
    <row r="121" spans="2:7" x14ac:dyDescent="0.3">
      <c r="B121" s="70"/>
      <c r="C121" s="70"/>
      <c r="D121" s="70"/>
      <c r="E121" s="70"/>
      <c r="F121" s="70"/>
      <c r="G121" s="70"/>
    </row>
    <row r="122" spans="2:7" x14ac:dyDescent="0.3">
      <c r="B122" s="70"/>
      <c r="C122" s="70"/>
      <c r="D122" s="70"/>
      <c r="E122" s="70"/>
      <c r="F122" s="70"/>
      <c r="G122" s="70"/>
    </row>
    <row r="123" spans="2:7" x14ac:dyDescent="0.3">
      <c r="B123" s="70"/>
      <c r="C123" s="70"/>
      <c r="D123" s="70"/>
      <c r="E123" s="70"/>
      <c r="F123" s="70"/>
      <c r="G123" s="70"/>
    </row>
    <row r="124" spans="2:7" x14ac:dyDescent="0.3">
      <c r="B124" s="70"/>
      <c r="C124" s="70"/>
      <c r="D124" s="70"/>
      <c r="E124" s="70"/>
      <c r="F124" s="70"/>
      <c r="G124" s="70"/>
    </row>
    <row r="125" spans="2:7" x14ac:dyDescent="0.3">
      <c r="B125" s="70"/>
      <c r="C125" s="70"/>
      <c r="D125" s="70"/>
      <c r="E125" s="70"/>
      <c r="F125" s="70"/>
      <c r="G125" s="70"/>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B20" sqref="B20"/>
    </sheetView>
  </sheetViews>
  <sheetFormatPr baseColWidth="10" defaultColWidth="9.109375" defaultRowHeight="14.4" x14ac:dyDescent="0.3"/>
  <cols>
    <col min="1" max="1" width="2.109375" style="23" customWidth="1"/>
    <col min="2" max="2" width="36.88671875" style="23" customWidth="1"/>
    <col min="3" max="3" width="77.88671875" style="23" customWidth="1"/>
    <col min="4" max="4" width="62.44140625" style="23" customWidth="1"/>
    <col min="5" max="5" width="9.109375" style="23"/>
    <col min="6" max="6" width="46.5546875" style="23" customWidth="1"/>
    <col min="7" max="16384" width="9.109375" style="23"/>
  </cols>
  <sheetData>
    <row r="1" spans="1:10" x14ac:dyDescent="0.3">
      <c r="A1" s="1"/>
      <c r="B1" s="1"/>
      <c r="C1" s="1"/>
      <c r="D1" s="1"/>
      <c r="E1" s="1"/>
      <c r="F1" s="1"/>
      <c r="G1" s="1"/>
      <c r="H1" s="1"/>
      <c r="I1" s="1"/>
      <c r="J1" s="1"/>
    </row>
    <row r="2" spans="1:10" x14ac:dyDescent="0.3">
      <c r="A2" s="1"/>
      <c r="B2" s="1" t="s">
        <v>64</v>
      </c>
      <c r="C2" s="1"/>
      <c r="D2" s="1"/>
      <c r="E2" s="1"/>
      <c r="F2" s="1"/>
      <c r="G2" s="1"/>
      <c r="H2" s="1"/>
      <c r="I2" s="1"/>
      <c r="J2" s="1"/>
    </row>
    <row r="3" spans="1:10" x14ac:dyDescent="0.3">
      <c r="A3" s="1"/>
      <c r="B3" s="1"/>
      <c r="C3" s="1"/>
      <c r="D3" s="1"/>
      <c r="E3" s="1"/>
      <c r="F3" s="1"/>
      <c r="G3" s="1"/>
      <c r="H3" s="1"/>
      <c r="I3" s="1"/>
      <c r="J3" s="1"/>
    </row>
    <row r="4" spans="1:10" x14ac:dyDescent="0.3">
      <c r="B4" s="3" t="s">
        <v>65</v>
      </c>
    </row>
    <row r="5" spans="1:10" x14ac:dyDescent="0.3">
      <c r="B5" s="3"/>
    </row>
    <row r="6" spans="1:10" x14ac:dyDescent="0.3">
      <c r="B6" s="3" t="s">
        <v>235</v>
      </c>
    </row>
    <row r="7" spans="1:10" x14ac:dyDescent="0.3">
      <c r="B7" s="3"/>
    </row>
    <row r="9" spans="1:10" x14ac:dyDescent="0.3">
      <c r="B9" s="1" t="s">
        <v>66</v>
      </c>
      <c r="C9" s="1" t="s">
        <v>78</v>
      </c>
      <c r="D9" s="1" t="s">
        <v>67</v>
      </c>
    </row>
    <row r="10" spans="1:10" ht="37.5" customHeight="1" x14ac:dyDescent="0.3">
      <c r="B10" s="3" t="s">
        <v>5</v>
      </c>
      <c r="C10" s="29" t="s">
        <v>80</v>
      </c>
      <c r="D10" s="31" t="s">
        <v>68</v>
      </c>
      <c r="F10" s="30"/>
    </row>
    <row r="11" spans="1:10" ht="37.5" customHeight="1" x14ac:dyDescent="0.3">
      <c r="B11" s="3" t="s">
        <v>14</v>
      </c>
      <c r="C11" s="29" t="s">
        <v>79</v>
      </c>
      <c r="D11" s="31" t="s">
        <v>69</v>
      </c>
    </row>
    <row r="12" spans="1:10" ht="37.5" customHeight="1" x14ac:dyDescent="0.3">
      <c r="B12" s="3" t="s">
        <v>21</v>
      </c>
      <c r="C12" s="29" t="s">
        <v>87</v>
      </c>
      <c r="D12" s="31" t="s">
        <v>70</v>
      </c>
    </row>
    <row r="13" spans="1:10" ht="37.5" customHeight="1" x14ac:dyDescent="0.3">
      <c r="B13" s="3" t="s">
        <v>27</v>
      </c>
      <c r="C13" s="29" t="s">
        <v>86</v>
      </c>
      <c r="D13" s="31" t="s">
        <v>71</v>
      </c>
    </row>
    <row r="14" spans="1:10" ht="37.5" customHeight="1" x14ac:dyDescent="0.3">
      <c r="B14" s="3" t="s">
        <v>34</v>
      </c>
      <c r="C14" s="29" t="s">
        <v>77</v>
      </c>
      <c r="D14" s="31" t="s">
        <v>72</v>
      </c>
    </row>
    <row r="15" spans="1:10" ht="37.5" customHeight="1" x14ac:dyDescent="0.3">
      <c r="B15" s="3" t="s">
        <v>37</v>
      </c>
      <c r="C15" s="29" t="s">
        <v>81</v>
      </c>
      <c r="D15" s="31" t="s">
        <v>73</v>
      </c>
    </row>
    <row r="16" spans="1:10" ht="37.5" customHeight="1" x14ac:dyDescent="0.3">
      <c r="B16" s="3" t="s">
        <v>44</v>
      </c>
      <c r="C16" s="29" t="s">
        <v>85</v>
      </c>
      <c r="D16" s="31" t="s">
        <v>236</v>
      </c>
    </row>
    <row r="17" spans="2:4" ht="37.5" customHeight="1" x14ac:dyDescent="0.3">
      <c r="B17" s="3" t="s">
        <v>54</v>
      </c>
      <c r="C17" s="29" t="s">
        <v>82</v>
      </c>
      <c r="D17" s="31" t="s">
        <v>74</v>
      </c>
    </row>
    <row r="18" spans="2:4" ht="37.5" customHeight="1" x14ac:dyDescent="0.3">
      <c r="B18" s="3" t="s">
        <v>56</v>
      </c>
      <c r="C18" s="29" t="s">
        <v>83</v>
      </c>
      <c r="D18" s="31" t="s">
        <v>75</v>
      </c>
    </row>
    <row r="19" spans="2:4" ht="37.5" customHeight="1" x14ac:dyDescent="0.3">
      <c r="B19" s="3" t="s">
        <v>58</v>
      </c>
      <c r="C19" s="29" t="s">
        <v>84</v>
      </c>
      <c r="D19" s="31" t="s">
        <v>76</v>
      </c>
    </row>
    <row r="20" spans="2:4" ht="37.5" customHeight="1" x14ac:dyDescent="0.3">
      <c r="B20" s="28" t="s">
        <v>267</v>
      </c>
      <c r="C20" s="29" t="s">
        <v>88</v>
      </c>
      <c r="D20" s="31" t="s">
        <v>269</v>
      </c>
    </row>
    <row r="21" spans="2:4" x14ac:dyDescent="0.3">
      <c r="C21" s="3"/>
      <c r="D21"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dd211a95d15907eb892f40b94ba81dd3">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07abdff2b2ce753a06f607c489eb7ceb"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34D5EC-3850-41C3-871C-B0BA68168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D1D766-B3C2-4C2E-B36C-FC47DBCC761F}">
  <ds:schemaRefs>
    <ds:schemaRef ds:uri="http://schemas.microsoft.com/office/2006/metadata/properties"/>
    <ds:schemaRef ds:uri="http://schemas.microsoft.com/office/infopath/2007/PartnerControls"/>
    <ds:schemaRef ds:uri="ff22cbdf-439b-4723-9641-57ead9dd95f7"/>
    <ds:schemaRef ds:uri="7a5abd43-f942-47f5-931f-66e362cb9bc9"/>
  </ds:schemaRefs>
</ds:datastoreItem>
</file>

<file path=customXml/itemProps3.xml><?xml version="1.0" encoding="utf-8"?>
<ds:datastoreItem xmlns:ds="http://schemas.openxmlformats.org/officeDocument/2006/customXml" ds:itemID="{1221EDAC-11DD-4E0A-8D12-8119943CD2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vt:i4>
      </vt:variant>
    </vt:vector>
  </HeadingPairs>
  <TitlesOfParts>
    <vt:vector size="6" baseType="lpstr">
      <vt:lpstr>P&amp;L_BS</vt:lpstr>
      <vt:lpstr>Cash flow</vt:lpstr>
      <vt:lpstr>Notes</vt:lpstr>
      <vt:lpstr>APM</vt:lpstr>
      <vt:lpstr>APM definitions</vt:lpstr>
      <vt:lpstr>Notes!Utskriftsområde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Henning Fagerbakke</cp:lastModifiedBy>
  <dcterms:created xsi:type="dcterms:W3CDTF">2022-10-26T07:52:20Z</dcterms:created>
  <dcterms:modified xsi:type="dcterms:W3CDTF">2024-05-06T19:10:50Z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y fmtid="{D5CDD505-2E9C-101B-9397-08002B2CF9AE}" pid="9" name="ContentTypeId">
    <vt:lpwstr>0x010100C256DED83E3DC242B9E75D62C02A9DBF</vt:lpwstr>
  </property>
  <property fmtid="{D5CDD505-2E9C-101B-9397-08002B2CF9AE}" pid="10" name="MediaServiceImageTags">
    <vt:lpwstr/>
  </property>
</Properties>
</file>