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remtind.sharepoint.com/sites/BusinessControlling/Shared Documents/APM/2025/Q4 2025/"/>
    </mc:Choice>
  </mc:AlternateContent>
  <xr:revisionPtr revIDLastSave="113" documentId="8_{CF97340D-20CF-40A1-9524-0CD48DE55659}" xr6:coauthVersionLast="47" xr6:coauthVersionMax="47" xr10:uidLastSave="{0D7E21D4-1AFB-4CB7-BBBB-620FBFCE715B}"/>
  <bookViews>
    <workbookView xWindow="-120" yWindow="-120" windowWidth="29040" windowHeight="15720" xr2:uid="{D2667682-5639-453C-B7EB-CA2DF19D2947}"/>
  </bookViews>
  <sheets>
    <sheet name="Definisjoner" sheetId="1" r:id="rId1"/>
    <sheet name="Avstemminger" sheetId="2" r:id="rId2"/>
    <sheet name="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2" l="1"/>
  <c r="C51" i="2"/>
  <c r="D51" i="2"/>
  <c r="E51" i="2"/>
  <c r="B51" i="2"/>
  <c r="E47" i="2"/>
  <c r="C47" i="2"/>
  <c r="D47" i="2"/>
  <c r="B47" i="2"/>
  <c r="B43" i="2"/>
  <c r="D43" i="2"/>
  <c r="B39" i="2"/>
  <c r="E43" i="2" l="1"/>
  <c r="E39" i="2"/>
  <c r="D39" i="2" l="1"/>
  <c r="G2" i="3"/>
  <c r="L2" i="3"/>
  <c r="B21" i="2" l="1"/>
  <c r="C53" i="2" l="1"/>
  <c r="C54" i="2" s="1"/>
  <c r="E53" i="2" l="1"/>
  <c r="E54" i="2" s="1"/>
  <c r="D53" i="2"/>
  <c r="D54" i="2" s="1"/>
  <c r="B53" i="2"/>
  <c r="B54" i="2" s="1"/>
  <c r="B52" i="2"/>
  <c r="B55" i="2" s="1"/>
  <c r="C52" i="2"/>
  <c r="C55" i="2" s="1"/>
  <c r="E52" i="2"/>
  <c r="E55" i="2" s="1"/>
  <c r="D52" i="2" l="1"/>
  <c r="D55" i="2" s="1"/>
  <c r="C23" i="2"/>
  <c r="B23" i="2"/>
  <c r="E23" i="2"/>
  <c r="D23" i="2"/>
  <c r="H2" i="3"/>
  <c r="M2" i="3"/>
  <c r="E21" i="2"/>
  <c r="D21" i="2"/>
  <c r="C21" i="2"/>
  <c r="C34" i="2" l="1"/>
  <c r="D34" i="2"/>
  <c r="E34" i="2"/>
  <c r="C33" i="2"/>
  <c r="D33" i="2"/>
  <c r="E33" i="2"/>
  <c r="B34" i="2"/>
  <c r="B33" i="2"/>
  <c r="C28" i="2" l="1"/>
  <c r="D28" i="2"/>
  <c r="E28" i="2"/>
  <c r="B28" i="2"/>
  <c r="C26" i="2"/>
  <c r="D26" i="2"/>
  <c r="E26" i="2"/>
  <c r="B26" i="2"/>
  <c r="C25" i="2"/>
  <c r="D25" i="2"/>
  <c r="E25" i="2"/>
  <c r="B25" i="2"/>
  <c r="B27" i="2" l="1"/>
  <c r="B29" i="2" s="1"/>
  <c r="D27" i="2"/>
  <c r="D29" i="2" s="1"/>
  <c r="C27" i="2"/>
  <c r="C29" i="2" s="1"/>
  <c r="E27" i="2"/>
  <c r="E29" i="2" s="1"/>
</calcChain>
</file>

<file path=xl/sharedStrings.xml><?xml version="1.0" encoding="utf-8"?>
<sst xmlns="http://schemas.openxmlformats.org/spreadsheetml/2006/main" count="103" uniqueCount="97">
  <si>
    <t>Alternative resultatmål</t>
  </si>
  <si>
    <t>Definisjon</t>
  </si>
  <si>
    <t>Kostnadsprosent</t>
  </si>
  <si>
    <t xml:space="preserve">(Driftskostnader + provisjonskostnader) /
(Inntekter fra forsikringstjenester - GMM-effekt) </t>
  </si>
  <si>
    <t>Skadeprosent, brutto</t>
  </si>
  <si>
    <t>(Brutto betalte erstatninger - GMM-effekt) /
(Inntekter fra forsikringstjenester - GMM-effekt)</t>
  </si>
  <si>
    <t>Gjenforsikringsandel</t>
  </si>
  <si>
    <t>(Netto resultat fra gjenforsikringskontrakter) /
(Inntekter fra forsikringstjenester - GMM-effekt)</t>
  </si>
  <si>
    <t>Skadeprosent, netto etter gjenforsikring</t>
  </si>
  <si>
    <t>Skadeprosent, brutto + gjenforsikringsandel</t>
  </si>
  <si>
    <t>Combined ratio, brutto</t>
  </si>
  <si>
    <t>Kostnadsprosent + skadeprosent, brutto</t>
  </si>
  <si>
    <t>Combined ratio, netto etter gjenforsikring</t>
  </si>
  <si>
    <t xml:space="preserve">Kostnadsprosent + skadeprosent, netto av gjenforsikring </t>
  </si>
  <si>
    <t>Egenkapitalavkastning</t>
  </si>
  <si>
    <t xml:space="preserve">Resultat etter skatt (før OCI) / 
(Egenkapital inngående balanse + egenkapital utgående balanse)/2 </t>
  </si>
  <si>
    <t>Egenkapital justert for goodwill og merverdier fra transaksjonen med Eika Forsikring AS</t>
  </si>
  <si>
    <t>Total egenkapital - goodwill fra transaksjonen med Eika forsikring - merverdierer oppkjøp fra transaksjonen med Eika forsikring + utsatt skatt på merverdier oppkjøp fra transaksjonen med Eika forsikring</t>
  </si>
  <si>
    <t>Egenkapitalavkastning justert for transaksjonen med Eika Forsikring AS</t>
  </si>
  <si>
    <t>(Resultat etter skatt + avskrivninger knyttet til merverdier ifob transaksjonen med Eika Forsikring AS) / (Egenkapital justert for transaksjonen med Eika Forsikring AS inngående balanse + Egenkapital justert for transaksjonen med Eika Forsikring AS utgående balanse)/2</t>
  </si>
  <si>
    <t>Vekst i inntekter fra forsikringstjenester (%) sammenlignet med tilsvarende periode i fjor</t>
  </si>
  <si>
    <t>(Inntekter fra forsikringstjenester justert for GMM-effekt siste periode - inntekter fra forsikringstjenester justert for GMM-effekt tilsvarende periode forrige år) / 
(inntekter fra forsikringstjenester justert for GMM effekt tilsvarende periode forrige år)</t>
  </si>
  <si>
    <t xml:space="preserve">Bestandspremie </t>
  </si>
  <si>
    <t>Summen av premien for alle forsikringene i en forsikringsbestand på et gitt tidspunkt</t>
  </si>
  <si>
    <t xml:space="preserve">Vekst i bestandspremie </t>
  </si>
  <si>
    <t>(Bestandspremie siste periode - bestandspremie tilsvarende periode i fjor) / (Bestandspremie tilsvarende periode i fjor)</t>
  </si>
  <si>
    <t>Storskader, netto etter gjenforsikring</t>
  </si>
  <si>
    <t>Udiskonterte skader over 10 MNOK eks. værrelaterte skader, justert for gjenforsikring</t>
  </si>
  <si>
    <t>Værrelaterte skader, netto etter gjenforsikring</t>
  </si>
  <si>
    <t>Udiskonterte skader/hendelser over 10 MNOK knyttet til storm, styrtregn, naturskader og vinterhendelser, justert for gjenforsikring</t>
  </si>
  <si>
    <t>Resultatutvikling og nøkkeltall*</t>
  </si>
  <si>
    <t>Tall i MNOK</t>
  </si>
  <si>
    <t>Q4 2025</t>
  </si>
  <si>
    <t>Q4 2024</t>
  </si>
  <si>
    <t>FY2025</t>
  </si>
  <si>
    <t>FY2024</t>
  </si>
  <si>
    <t xml:space="preserve">Inntekter fra forsikringstjenester </t>
  </si>
  <si>
    <t>Driftskostnader</t>
  </si>
  <si>
    <t>Provisjonskostnader</t>
  </si>
  <si>
    <t xml:space="preserve">Brutto betalte erstatninger </t>
  </si>
  <si>
    <t xml:space="preserve">Kostnader fra forsikringstjenester </t>
  </si>
  <si>
    <t>Brutto resultat fra forsikringstjenester</t>
  </si>
  <si>
    <t>Netto resultat fra gjenforsikringskontrakter</t>
  </si>
  <si>
    <t>Resultat fra forsikringstjenester</t>
  </si>
  <si>
    <t>Netto finansresultat fra forsikringskontrakter</t>
  </si>
  <si>
    <t>Netto inntekt fra investeringer</t>
  </si>
  <si>
    <t>Andre inntekter og kostnader**</t>
  </si>
  <si>
    <t>Resultat før skatt</t>
  </si>
  <si>
    <t>Skatt***</t>
  </si>
  <si>
    <t>Resultat etter skatt</t>
  </si>
  <si>
    <t>Bestandspremie ****</t>
  </si>
  <si>
    <t>Vekst i bestandspremie (%) i perioden</t>
  </si>
  <si>
    <t>Skadeprosent, brutto (%)</t>
  </si>
  <si>
    <t>Gjenforsikringsandel (%)</t>
  </si>
  <si>
    <t>Skadeprosent, netto etter gjenforsikring (%)</t>
  </si>
  <si>
    <t>Kostnadsprosent (%)</t>
  </si>
  <si>
    <t>Combined ratio, netto etter gjenforsikring (%)</t>
  </si>
  <si>
    <t>Storskader, netto etter gjenforsikring (MNOK)</t>
  </si>
  <si>
    <t>Værrelaterte skader, netto etter gjenforsikring (MNOK)</t>
  </si>
  <si>
    <t>herav storskader, netto etter gjenforsikring (%)</t>
  </si>
  <si>
    <t>herav værskader, netto etter gjenforsikring (%)</t>
  </si>
  <si>
    <t xml:space="preserve">Inntekter fra forsikringstjenester, PM </t>
  </si>
  <si>
    <t>Kostnader fra forsikringstjenester, netto etter gjenforsikring, PM</t>
  </si>
  <si>
    <t>Combined ratio, netto etter gjenforsikring per segment (%) PM</t>
  </si>
  <si>
    <t>Inntekter fra forsikringstjenester, BM</t>
  </si>
  <si>
    <t>Kostnader fra forsikringstjenester, netto etter gjenforsikring, BM</t>
  </si>
  <si>
    <t>Combined ratio, netto etter gjenforsikring per segment (%) BM</t>
  </si>
  <si>
    <t>Total egenkapital</t>
  </si>
  <si>
    <t>Goodwill fra fusjonen med Eika forsikring</t>
  </si>
  <si>
    <t xml:space="preserve">Merverdier fra oppkjøp Eika forsikring </t>
  </si>
  <si>
    <t>Utsatt skatt på merverdi oppkjøp av Eika forsikring</t>
  </si>
  <si>
    <t>Total egenkapital justert for goodwill og merverdier fra transaksjonen med Eika Forsikring AS</t>
  </si>
  <si>
    <t>Gjennomsnittlig egenkapital</t>
  </si>
  <si>
    <t xml:space="preserve">Annualisert egenkapitalavkastning </t>
  </si>
  <si>
    <t>Annualisert egenkapitalavkastning justert for transaksjonen med Eika Forsikring AS</t>
  </si>
  <si>
    <t>* Se definisjoner på nøkkeltall i fanen "Definisjoner"</t>
  </si>
  <si>
    <t>** Andre inntekter og kostnader er justert for avskrivninger på merverdier ved oppkjøp av Eika Forsikring AS</t>
  </si>
  <si>
    <t>*** Skattekostnaden er et estimat som reflekterer de justerte tallene.</t>
  </si>
  <si>
    <t>**** Bestandspremien er justert som følge av endret målemetodikk knyttet til bestandspremie i Fremtind Livsforsikring AS. Endringen ble gjennomført 30.09.2025 med virkning fra 01.01.2025. Bestandsmålingen er endret fra brutto forfalt premie til bestandspremie, endringen harmoniserer med målemetodikken som er benyttet for bestandspremien til Fremtind Forsikring AS, og bidrar til økt konsistens i konsernets rapportering. Endringen medfører en økning i bestandspremie på 126 mill. kroner per 30.09.2025.</t>
  </si>
  <si>
    <t>MNOK</t>
  </si>
  <si>
    <t>Q4-2023</t>
  </si>
  <si>
    <t>Q1-2024</t>
  </si>
  <si>
    <t>Q2-2024</t>
  </si>
  <si>
    <t>Q3-2024</t>
  </si>
  <si>
    <t>Q4-2024</t>
  </si>
  <si>
    <t>Q1-2025</t>
  </si>
  <si>
    <t>Q2-2025</t>
  </si>
  <si>
    <t>Q3-2025</t>
  </si>
  <si>
    <t>Q4-2025</t>
  </si>
  <si>
    <t>Inntekter fra forsikringstjenester, justert for GMM</t>
  </si>
  <si>
    <t xml:space="preserve">Regnskapsmessig resultat for perioden </t>
  </si>
  <si>
    <t>Bestandspremie</t>
  </si>
  <si>
    <t xml:space="preserve">Tallene er justert for GMM-effekter og avskrivninger på merverdier fra transaksjonen med Eika Forsikring AS. </t>
  </si>
  <si>
    <t>Utbytte</t>
  </si>
  <si>
    <t>Total egenkapital justert for utbytte</t>
  </si>
  <si>
    <t>Total egenkapital justert for utbytte ,goodwill og merverdier fra transaksjonen med Eika Forsikring AS</t>
  </si>
  <si>
    <t>Gjennomsnittlig egenkapital justert for utbytte ,goodwill og merverdier fra transaksjonen med Eika Forsikring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</si>
</sst>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
  </numFmts>
  <fonts count="9" x14ac:knownFonts="1">
    <font>
      <sz val="11"/>
      <color theme="1"/>
      <name val="Aptos Narrow"/>
      <family val="2"/>
      <scheme val="minor"/>
    </font>
    <font>
      <sz val="11"/>
      <color theme="1"/>
      <name val="Aptos Narrow"/>
      <family val="2"/>
      <scheme val="minor"/>
    </font>
    <font>
      <sz val="11"/>
      <color theme="1"/>
      <name val="Fremtind Grotesk"/>
      <family val="2"/>
    </font>
    <font>
      <b/>
      <sz val="11"/>
      <color theme="1"/>
      <name val="Fremtind Grotesk"/>
      <family val="2"/>
    </font>
    <font>
      <b/>
      <sz val="16"/>
      <name val="Calibri Light"/>
      <family val="2"/>
    </font>
    <font>
      <b/>
      <sz val="10"/>
      <name val="Fremtind Grotesk"/>
      <family val="2"/>
    </font>
    <font>
      <b/>
      <sz val="11"/>
      <name val="Fremtind Grotesk"/>
      <family val="2"/>
    </font>
    <font>
      <sz val="10"/>
      <name val="Fremtind Grotesk"/>
      <family val="2"/>
    </font>
    <font>
      <sz val="11"/>
      <name val="Fremtind Grotesk"/>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2" fillId="0" borderId="0" xfId="0" applyFont="1"/>
    <xf numFmtId="0" fontId="3" fillId="2" borderId="1" xfId="0" applyFont="1" applyFill="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3" borderId="1" xfId="0" applyFont="1" applyFill="1" applyBorder="1" applyAlignment="1">
      <alignment vertical="top" wrapText="1"/>
    </xf>
    <xf numFmtId="0" fontId="4" fillId="0" borderId="0" xfId="0" applyFont="1"/>
    <xf numFmtId="0" fontId="5" fillId="0" borderId="2" xfId="0" applyFont="1" applyBorder="1"/>
    <xf numFmtId="0" fontId="5" fillId="0" borderId="2" xfId="0" applyFont="1" applyBorder="1" applyAlignment="1">
      <alignment horizontal="right"/>
    </xf>
    <xf numFmtId="14" fontId="5" fillId="0" borderId="2" xfId="0" applyNumberFormat="1" applyFont="1" applyBorder="1" applyAlignment="1">
      <alignment horizontal="right"/>
    </xf>
    <xf numFmtId="0" fontId="5" fillId="0" borderId="3" xfId="0" applyFont="1" applyBorder="1"/>
    <xf numFmtId="164" fontId="6" fillId="0" borderId="3" xfId="1" applyNumberFormat="1" applyFont="1" applyFill="1" applyBorder="1"/>
    <xf numFmtId="164" fontId="6" fillId="0" borderId="3" xfId="1" applyNumberFormat="1" applyFont="1" applyBorder="1"/>
    <xf numFmtId="0" fontId="7" fillId="0" borderId="0" xfId="0" applyFont="1"/>
    <xf numFmtId="164" fontId="8" fillId="0" borderId="0" xfId="1" applyNumberFormat="1" applyFont="1" applyFill="1"/>
    <xf numFmtId="164" fontId="8" fillId="0" borderId="0" xfId="1" applyNumberFormat="1" applyFont="1"/>
    <xf numFmtId="0" fontId="7" fillId="0" borderId="4" xfId="0" applyFont="1" applyBorder="1"/>
    <xf numFmtId="164" fontId="8" fillId="0" borderId="4" xfId="1" applyNumberFormat="1" applyFont="1" applyFill="1" applyBorder="1"/>
    <xf numFmtId="164" fontId="8" fillId="0" borderId="4" xfId="1" applyNumberFormat="1" applyFont="1" applyBorder="1"/>
    <xf numFmtId="0" fontId="5" fillId="0" borderId="4" xfId="0" applyFont="1" applyBorder="1"/>
    <xf numFmtId="164" fontId="6" fillId="0" borderId="4" xfId="1" applyNumberFormat="1" applyFont="1" applyFill="1" applyBorder="1"/>
    <xf numFmtId="164" fontId="6" fillId="0" borderId="4" xfId="1" applyNumberFormat="1" applyFont="1" applyBorder="1"/>
    <xf numFmtId="164" fontId="2" fillId="0" borderId="0" xfId="1" applyNumberFormat="1" applyFont="1"/>
    <xf numFmtId="0" fontId="5" fillId="0" borderId="0" xfId="0" applyFont="1"/>
    <xf numFmtId="165" fontId="8" fillId="0" borderId="0" xfId="2" applyNumberFormat="1" applyFont="1"/>
    <xf numFmtId="165" fontId="8" fillId="0" borderId="4" xfId="2" applyNumberFormat="1" applyFont="1" applyBorder="1"/>
    <xf numFmtId="165" fontId="8" fillId="0" borderId="0" xfId="2" applyNumberFormat="1" applyFont="1" applyAlignment="1">
      <alignment horizontal="right"/>
    </xf>
    <xf numFmtId="165" fontId="6" fillId="0" borderId="0" xfId="2" applyNumberFormat="1" applyFont="1" applyAlignment="1">
      <alignment horizontal="right"/>
    </xf>
    <xf numFmtId="165" fontId="7" fillId="0" borderId="0" xfId="2" applyNumberFormat="1" applyFont="1" applyBorder="1"/>
    <xf numFmtId="165" fontId="8" fillId="0" borderId="0" xfId="2" applyNumberFormat="1" applyFont="1" applyFill="1" applyBorder="1" applyAlignment="1">
      <alignment horizontal="right"/>
    </xf>
    <xf numFmtId="165" fontId="7" fillId="0" borderId="0" xfId="2" applyNumberFormat="1" applyFont="1" applyFill="1" applyBorder="1"/>
    <xf numFmtId="165" fontId="3" fillId="0" borderId="0" xfId="2" applyNumberFormat="1" applyFont="1" applyBorder="1"/>
    <xf numFmtId="0" fontId="7" fillId="0" borderId="3" xfId="0" applyFont="1" applyBorder="1"/>
    <xf numFmtId="164" fontId="8" fillId="0" borderId="0" xfId="1" applyNumberFormat="1" applyFont="1" applyBorder="1" applyAlignment="1">
      <alignment horizontal="right"/>
    </xf>
    <xf numFmtId="165" fontId="8" fillId="0" borderId="4" xfId="2" applyNumberFormat="1" applyFont="1" applyFill="1" applyBorder="1"/>
    <xf numFmtId="165" fontId="8" fillId="0" borderId="0" xfId="2" applyNumberFormat="1" applyFont="1" applyFill="1"/>
    <xf numFmtId="164" fontId="0" fillId="0" borderId="0" xfId="0" applyNumberFormat="1"/>
    <xf numFmtId="165" fontId="8" fillId="0" borderId="0" xfId="2" applyNumberFormat="1" applyFont="1" applyFill="1" applyAlignment="1">
      <alignment horizontal="right"/>
    </xf>
    <xf numFmtId="165" fontId="8" fillId="0" borderId="3" xfId="2" applyNumberFormat="1" applyFont="1" applyFill="1" applyBorder="1" applyAlignment="1">
      <alignment horizontal="right"/>
    </xf>
    <xf numFmtId="165" fontId="8" fillId="0" borderId="0" xfId="2" applyNumberFormat="1" applyFont="1" applyFill="1" applyBorder="1"/>
    <xf numFmtId="0" fontId="7" fillId="0" borderId="5" xfId="0" applyFont="1" applyBorder="1"/>
    <xf numFmtId="0" fontId="7" fillId="0" borderId="0" xfId="0" applyFont="1" applyAlignment="1">
      <alignment wrapText="1"/>
    </xf>
    <xf numFmtId="0" fontId="3" fillId="2" borderId="0" xfId="0" applyFont="1" applyFill="1"/>
    <xf numFmtId="0" fontId="2" fillId="0" borderId="4" xfId="0" applyFont="1" applyBorder="1"/>
    <xf numFmtId="164" fontId="2" fillId="0" borderId="4" xfId="1" applyNumberFormat="1" applyFont="1" applyBorder="1"/>
    <xf numFmtId="164" fontId="8" fillId="0" borderId="5" xfId="1" applyNumberFormat="1" applyFont="1" applyFill="1" applyBorder="1"/>
    <xf numFmtId="164" fontId="8" fillId="0" borderId="0" xfId="1" applyNumberFormat="1" applyFont="1" applyFill="1" applyBorder="1"/>
    <xf numFmtId="14" fontId="3" fillId="4" borderId="0" xfId="0" applyNumberFormat="1"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381F-7D85-43F2-831A-B57BD447B020}">
  <dimension ref="B2:C16"/>
  <sheetViews>
    <sheetView showGridLines="0" tabSelected="1" workbookViewId="0">
      <selection activeCell="D9" sqref="D9"/>
    </sheetView>
  </sheetViews>
  <sheetFormatPr defaultRowHeight="19.5" x14ac:dyDescent="0.4"/>
  <cols>
    <col min="1" max="1" width="2.7109375" customWidth="1"/>
    <col min="2" max="2" width="48.7109375" style="1" customWidth="1"/>
    <col min="3" max="3" width="67" style="1" customWidth="1"/>
  </cols>
  <sheetData>
    <row r="2" spans="2:3" x14ac:dyDescent="0.25">
      <c r="B2" s="2" t="s">
        <v>0</v>
      </c>
      <c r="C2" s="2" t="s">
        <v>1</v>
      </c>
    </row>
    <row r="3" spans="2:3" ht="39" x14ac:dyDescent="0.25">
      <c r="B3" s="3" t="s">
        <v>2</v>
      </c>
      <c r="C3" s="4" t="s">
        <v>3</v>
      </c>
    </row>
    <row r="4" spans="2:3" ht="39" x14ac:dyDescent="0.25">
      <c r="B4" s="3" t="s">
        <v>4</v>
      </c>
      <c r="C4" s="4" t="s">
        <v>5</v>
      </c>
    </row>
    <row r="5" spans="2:3" ht="39" x14ac:dyDescent="0.25">
      <c r="B5" s="3" t="s">
        <v>6</v>
      </c>
      <c r="C5" s="4" t="s">
        <v>7</v>
      </c>
    </row>
    <row r="6" spans="2:3" x14ac:dyDescent="0.25">
      <c r="B6" s="3" t="s">
        <v>8</v>
      </c>
      <c r="C6" s="4" t="s">
        <v>9</v>
      </c>
    </row>
    <row r="7" spans="2:3" x14ac:dyDescent="0.25">
      <c r="B7" s="3" t="s">
        <v>10</v>
      </c>
      <c r="C7" s="3" t="s">
        <v>11</v>
      </c>
    </row>
    <row r="8" spans="2:3" x14ac:dyDescent="0.25">
      <c r="B8" s="3" t="s">
        <v>12</v>
      </c>
      <c r="C8" s="3" t="s">
        <v>13</v>
      </c>
    </row>
    <row r="9" spans="2:3" ht="58.5" x14ac:dyDescent="0.25">
      <c r="B9" s="3" t="s">
        <v>14</v>
      </c>
      <c r="C9" s="5" t="s">
        <v>15</v>
      </c>
    </row>
    <row r="10" spans="2:3" ht="78" x14ac:dyDescent="0.25">
      <c r="B10" s="4" t="s">
        <v>16</v>
      </c>
      <c r="C10" s="5" t="s">
        <v>17</v>
      </c>
    </row>
    <row r="11" spans="2:3" ht="97.5" x14ac:dyDescent="0.25">
      <c r="B11" s="4" t="s">
        <v>18</v>
      </c>
      <c r="C11" s="5" t="s">
        <v>19</v>
      </c>
    </row>
    <row r="12" spans="2:3" ht="97.5" x14ac:dyDescent="0.25">
      <c r="B12" s="4" t="s">
        <v>20</v>
      </c>
      <c r="C12" s="4" t="s">
        <v>21</v>
      </c>
    </row>
    <row r="13" spans="2:3" ht="39" x14ac:dyDescent="0.25">
      <c r="B13" s="4" t="s">
        <v>22</v>
      </c>
      <c r="C13" s="4" t="s">
        <v>23</v>
      </c>
    </row>
    <row r="14" spans="2:3" ht="39" x14ac:dyDescent="0.25">
      <c r="B14" s="4" t="s">
        <v>24</v>
      </c>
      <c r="C14" s="4" t="s">
        <v>25</v>
      </c>
    </row>
    <row r="15" spans="2:3" ht="39" x14ac:dyDescent="0.25">
      <c r="B15" s="3" t="s">
        <v>26</v>
      </c>
      <c r="C15" s="4" t="s">
        <v>27</v>
      </c>
    </row>
    <row r="16" spans="2:3" ht="58.5" x14ac:dyDescent="0.25">
      <c r="B16" s="3" t="s">
        <v>28</v>
      </c>
      <c r="C16" s="4" t="s">
        <v>29</v>
      </c>
    </row>
  </sheetData>
  <pageMargins left="0.7" right="0.7" top="0.75" bottom="0.75" header="0.3" footer="0.3"/>
  <headerFooter>
    <oddHeader>&amp;R&amp;"Aptos"&amp;12&amp;K000000 INTERN&amp;1#_x000D_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DA4E-B400-4FCF-9755-9E8F6A561C04}">
  <dimension ref="A1:J63"/>
  <sheetViews>
    <sheetView showGridLines="0" workbookViewId="0">
      <selection activeCell="E43" sqref="E43"/>
    </sheetView>
  </sheetViews>
  <sheetFormatPr defaultColWidth="9.140625" defaultRowHeight="15" x14ac:dyDescent="0.25"/>
  <cols>
    <col min="1" max="1" width="96" customWidth="1"/>
    <col min="2" max="4" width="11.85546875" customWidth="1"/>
    <col min="5" max="5" width="13" bestFit="1" customWidth="1"/>
  </cols>
  <sheetData>
    <row r="1" spans="1:5" ht="9.75" customHeight="1" x14ac:dyDescent="0.25"/>
    <row r="2" spans="1:5" ht="21" x14ac:dyDescent="0.35">
      <c r="A2" s="6" t="s">
        <v>30</v>
      </c>
      <c r="B2" s="6"/>
      <c r="C2" s="6"/>
      <c r="D2" s="6"/>
    </row>
    <row r="3" spans="1:5" s="1" customFormat="1" ht="20.25" thickBot="1" x14ac:dyDescent="0.45">
      <c r="A3" s="7" t="s">
        <v>31</v>
      </c>
      <c r="B3" s="8" t="s">
        <v>32</v>
      </c>
      <c r="C3" s="9" t="s">
        <v>33</v>
      </c>
      <c r="D3" s="9" t="s">
        <v>34</v>
      </c>
      <c r="E3" s="9" t="s">
        <v>35</v>
      </c>
    </row>
    <row r="4" spans="1:5" ht="19.5" x14ac:dyDescent="0.4">
      <c r="A4" s="10" t="s">
        <v>36</v>
      </c>
      <c r="B4" s="12">
        <v>6134.26649026</v>
      </c>
      <c r="C4" s="11">
        <v>5530.7780802999996</v>
      </c>
      <c r="D4" s="12">
        <v>23509.81742747</v>
      </c>
      <c r="E4" s="11">
        <v>19276.03507089</v>
      </c>
    </row>
    <row r="5" spans="1:5" ht="19.5" x14ac:dyDescent="0.4">
      <c r="A5" s="13" t="s">
        <v>37</v>
      </c>
      <c r="B5" s="15">
        <v>-611.43207170000005</v>
      </c>
      <c r="C5" s="14">
        <v>-571.22707222000008</v>
      </c>
      <c r="D5" s="15">
        <v>-2392.9582674800017</v>
      </c>
      <c r="E5" s="14">
        <v>-1936.2235677299996</v>
      </c>
    </row>
    <row r="6" spans="1:5" ht="19.5" x14ac:dyDescent="0.4">
      <c r="A6" s="13" t="s">
        <v>38</v>
      </c>
      <c r="B6" s="15">
        <v>-729.75906289000011</v>
      </c>
      <c r="C6" s="14">
        <v>-626.22244578999994</v>
      </c>
      <c r="D6" s="15">
        <v>-2765.8677903600001</v>
      </c>
      <c r="E6" s="14">
        <v>-2062.0774736500002</v>
      </c>
    </row>
    <row r="7" spans="1:5" ht="19.5" x14ac:dyDescent="0.4">
      <c r="A7" s="13" t="s">
        <v>39</v>
      </c>
      <c r="B7" s="15">
        <v>-3642.5565072300001</v>
      </c>
      <c r="C7" s="14">
        <v>-3177.4750643499988</v>
      </c>
      <c r="D7" s="15">
        <v>-13912.717893279992</v>
      </c>
      <c r="E7" s="14">
        <v>-12946.654378790003</v>
      </c>
    </row>
    <row r="8" spans="1:5" ht="19.5" x14ac:dyDescent="0.4">
      <c r="A8" s="16" t="s">
        <v>40</v>
      </c>
      <c r="B8" s="18">
        <v>-4983.7476418200004</v>
      </c>
      <c r="C8" s="17">
        <v>-4374.9245823599986</v>
      </c>
      <c r="D8" s="18">
        <v>-19071.543951119995</v>
      </c>
      <c r="E8" s="17">
        <v>-16944.955420170001</v>
      </c>
    </row>
    <row r="9" spans="1:5" ht="19.5" x14ac:dyDescent="0.4">
      <c r="A9" s="13" t="s">
        <v>41</v>
      </c>
      <c r="B9" s="15">
        <v>1150.5188484399996</v>
      </c>
      <c r="C9" s="14">
        <v>1155.853497940001</v>
      </c>
      <c r="D9" s="15">
        <v>4438.2734763500048</v>
      </c>
      <c r="E9" s="14">
        <v>2331.0796507199993</v>
      </c>
    </row>
    <row r="10" spans="1:5" ht="19.5" x14ac:dyDescent="0.4">
      <c r="A10" s="13" t="s">
        <v>42</v>
      </c>
      <c r="B10" s="15">
        <v>258.31342860999996</v>
      </c>
      <c r="C10" s="14">
        <v>-23.642472080000005</v>
      </c>
      <c r="D10" s="15">
        <v>81.246395629999995</v>
      </c>
      <c r="E10" s="14">
        <v>-50.708188139999983</v>
      </c>
    </row>
    <row r="11" spans="1:5" ht="19.5" x14ac:dyDescent="0.4">
      <c r="A11" s="19" t="s">
        <v>43</v>
      </c>
      <c r="B11" s="21">
        <v>1408.8322770499994</v>
      </c>
      <c r="C11" s="20">
        <v>1132.211025860001</v>
      </c>
      <c r="D11" s="21">
        <v>4519.5198719800046</v>
      </c>
      <c r="E11" s="20">
        <v>2280.3714625799994</v>
      </c>
    </row>
    <row r="12" spans="1:5" ht="19.5" x14ac:dyDescent="0.4">
      <c r="A12" s="13"/>
      <c r="B12" s="15"/>
      <c r="C12" s="14"/>
      <c r="D12" s="15"/>
      <c r="E12" s="14"/>
    </row>
    <row r="13" spans="1:5" ht="19.5" x14ac:dyDescent="0.4">
      <c r="A13" s="13" t="s">
        <v>44</v>
      </c>
      <c r="B13" s="15">
        <v>-241.74284587999998</v>
      </c>
      <c r="C13" s="22">
        <v>166.47087185999999</v>
      </c>
      <c r="D13" s="15">
        <v>-787.7933733599998</v>
      </c>
      <c r="E13" s="14">
        <v>-304.92566470999998</v>
      </c>
    </row>
    <row r="14" spans="1:5" ht="19.5" x14ac:dyDescent="0.4">
      <c r="A14" s="13" t="s">
        <v>45</v>
      </c>
      <c r="B14" s="15">
        <v>591.93527164</v>
      </c>
      <c r="C14" s="22">
        <v>43.275463009999996</v>
      </c>
      <c r="D14" s="15">
        <v>2087.51335096</v>
      </c>
      <c r="E14" s="14">
        <v>1395.5184606599998</v>
      </c>
    </row>
    <row r="15" spans="1:5" ht="19.5" x14ac:dyDescent="0.4">
      <c r="A15" s="13" t="s">
        <v>46</v>
      </c>
      <c r="B15" s="15">
        <v>-268.52768373000004</v>
      </c>
      <c r="C15" s="22">
        <v>-54.035582130000009</v>
      </c>
      <c r="D15" s="15">
        <v>-483.90232035999992</v>
      </c>
      <c r="E15" s="14">
        <v>-141.54590198999989</v>
      </c>
    </row>
    <row r="16" spans="1:5" ht="19.5" x14ac:dyDescent="0.4">
      <c r="A16" s="19" t="s">
        <v>47</v>
      </c>
      <c r="B16" s="21">
        <v>1490.4970190799993</v>
      </c>
      <c r="C16" s="20">
        <v>1287.9217786000011</v>
      </c>
      <c r="D16" s="21">
        <v>5335.3375292200044</v>
      </c>
      <c r="E16" s="20">
        <v>3229.418356539999</v>
      </c>
    </row>
    <row r="17" spans="1:5" ht="19.5" x14ac:dyDescent="0.4">
      <c r="A17" s="13" t="s">
        <v>48</v>
      </c>
      <c r="B17" s="15">
        <v>-357.99183263999998</v>
      </c>
      <c r="C17" s="14">
        <v>-469.98400967999993</v>
      </c>
      <c r="D17" s="15">
        <v>-1274.20433267</v>
      </c>
      <c r="E17" s="14">
        <v>-905.18204589999982</v>
      </c>
    </row>
    <row r="18" spans="1:5" ht="19.5" x14ac:dyDescent="0.4">
      <c r="A18" s="19" t="s">
        <v>49</v>
      </c>
      <c r="B18" s="21">
        <v>1132.5051864399993</v>
      </c>
      <c r="C18" s="20">
        <v>817.93776892000119</v>
      </c>
      <c r="D18" s="21">
        <v>4061.1331965500044</v>
      </c>
      <c r="E18" s="20">
        <v>2324.2363106399989</v>
      </c>
    </row>
    <row r="19" spans="1:5" ht="15.75" x14ac:dyDescent="0.3">
      <c r="A19" s="23"/>
      <c r="B19" s="23"/>
      <c r="C19" s="23"/>
      <c r="D19" s="23"/>
    </row>
    <row r="20" spans="1:5" ht="15.75" x14ac:dyDescent="0.3">
      <c r="A20" s="23"/>
      <c r="B20" s="23"/>
      <c r="C20" s="23"/>
      <c r="D20" s="23"/>
    </row>
    <row r="21" spans="1:5" ht="19.5" x14ac:dyDescent="0.4">
      <c r="A21" s="16" t="s">
        <v>20</v>
      </c>
      <c r="B21" s="34">
        <f>+(B4-C4)/C4</f>
        <v>0.10911455878324917</v>
      </c>
      <c r="C21" s="34">
        <f>+(C4-Data!B2)/Data!B2</f>
        <v>0.3765002688651069</v>
      </c>
      <c r="D21" s="34">
        <f>+(D4-E4)/E4</f>
        <v>0.21963968943871193</v>
      </c>
      <c r="E21" s="34">
        <f>+(E4-Data!C2)/Data!C2</f>
        <v>0.23508906714230798</v>
      </c>
    </row>
    <row r="22" spans="1:5" ht="19.5" x14ac:dyDescent="0.4">
      <c r="A22" s="13" t="s">
        <v>50</v>
      </c>
      <c r="B22" s="14">
        <v>24402</v>
      </c>
      <c r="C22" s="14">
        <v>21852</v>
      </c>
      <c r="D22" s="14">
        <v>24402</v>
      </c>
      <c r="E22" s="14">
        <v>21852</v>
      </c>
    </row>
    <row r="23" spans="1:5" ht="19.5" x14ac:dyDescent="0.4">
      <c r="A23" s="13" t="s">
        <v>51</v>
      </c>
      <c r="B23" s="35">
        <f>+(B22-Data!K6)/Data!K6</f>
        <v>1.7258629314657329E-2</v>
      </c>
      <c r="C23" s="35">
        <f>+(C22-Data!F6)/Data!F6</f>
        <v>1.7697466467958271E-2</v>
      </c>
      <c r="D23" s="35">
        <f>+(D22-E22)/E22</f>
        <v>0.11669412410763316</v>
      </c>
      <c r="E23" s="35">
        <f>+(E22-Data!C6)/Data!C6</f>
        <v>0.38050413797460358</v>
      </c>
    </row>
    <row r="24" spans="1:5" ht="15.75" x14ac:dyDescent="0.3">
      <c r="A24" s="13"/>
      <c r="B24" s="13"/>
      <c r="C24" s="13"/>
      <c r="D24" s="13"/>
      <c r="E24" s="13"/>
    </row>
    <row r="25" spans="1:5" ht="19.5" x14ac:dyDescent="0.4">
      <c r="A25" s="13" t="s">
        <v>52</v>
      </c>
      <c r="B25" s="24">
        <f>-B7/B4</f>
        <v>0.59380473818893564</v>
      </c>
      <c r="C25" s="24">
        <f t="shared" ref="C25:E25" si="0">-C7/C4</f>
        <v>0.57450778501994182</v>
      </c>
      <c r="D25" s="24">
        <f t="shared" si="0"/>
        <v>0.59178332354991858</v>
      </c>
      <c r="E25" s="24">
        <f t="shared" si="0"/>
        <v>0.67164509356706825</v>
      </c>
    </row>
    <row r="26" spans="1:5" ht="19.5" x14ac:dyDescent="0.4">
      <c r="A26" s="13" t="s">
        <v>53</v>
      </c>
      <c r="B26" s="24">
        <f>-B10/B4</f>
        <v>-4.2109913062979988E-2</v>
      </c>
      <c r="C26" s="24">
        <f t="shared" ref="C26:E26" si="1">-C10/C4</f>
        <v>4.2747099479929947E-3</v>
      </c>
      <c r="D26" s="24">
        <f t="shared" si="1"/>
        <v>-3.4558497053689494E-3</v>
      </c>
      <c r="E26" s="24">
        <f t="shared" si="1"/>
        <v>2.6306337352839603E-3</v>
      </c>
    </row>
    <row r="27" spans="1:5" ht="19.5" x14ac:dyDescent="0.4">
      <c r="A27" s="16" t="s">
        <v>54</v>
      </c>
      <c r="B27" s="25">
        <f>+B25+B26</f>
        <v>0.55169482512595569</v>
      </c>
      <c r="C27" s="25">
        <f t="shared" ref="C27:D27" si="2">+C25+C26</f>
        <v>0.57878249496793477</v>
      </c>
      <c r="D27" s="25">
        <f t="shared" si="2"/>
        <v>0.58832747384454964</v>
      </c>
      <c r="E27" s="25">
        <f>+E25+E26</f>
        <v>0.67427572730235219</v>
      </c>
    </row>
    <row r="28" spans="1:5" ht="19.5" x14ac:dyDescent="0.4">
      <c r="A28" s="13" t="s">
        <v>55</v>
      </c>
      <c r="B28" s="26">
        <f>-(B5+B6)/B4</f>
        <v>0.21863920270166712</v>
      </c>
      <c r="C28" s="26">
        <f t="shared" ref="C28:E28" si="3">-(C5+C6)/C4</f>
        <v>0.2165065205337344</v>
      </c>
      <c r="D28" s="26">
        <f t="shared" si="3"/>
        <v>0.21943284220540915</v>
      </c>
      <c r="E28" s="26">
        <f t="shared" si="3"/>
        <v>0.20742341600208516</v>
      </c>
    </row>
    <row r="29" spans="1:5" ht="19.5" x14ac:dyDescent="0.4">
      <c r="A29" s="23" t="s">
        <v>56</v>
      </c>
      <c r="B29" s="27">
        <f>+B27+B28</f>
        <v>0.77033402782762284</v>
      </c>
      <c r="C29" s="27">
        <f t="shared" ref="C29:D29" si="4">+C27+C28</f>
        <v>0.79528901550166919</v>
      </c>
      <c r="D29" s="27">
        <f t="shared" si="4"/>
        <v>0.80776031604995879</v>
      </c>
      <c r="E29" s="27">
        <f>+E27+E28</f>
        <v>0.88169914330443733</v>
      </c>
    </row>
    <row r="30" spans="1:5" ht="19.5" x14ac:dyDescent="0.4">
      <c r="A30" s="23"/>
      <c r="B30" s="27"/>
      <c r="C30" s="27"/>
      <c r="D30" s="27"/>
      <c r="E30" s="27"/>
    </row>
    <row r="31" spans="1:5" ht="19.5" x14ac:dyDescent="0.4">
      <c r="A31" s="13" t="s">
        <v>57</v>
      </c>
      <c r="B31" s="33">
        <v>190</v>
      </c>
      <c r="C31" s="33">
        <v>212</v>
      </c>
      <c r="D31" s="33">
        <v>581</v>
      </c>
      <c r="E31" s="33">
        <v>341</v>
      </c>
    </row>
    <row r="32" spans="1:5" ht="19.5" x14ac:dyDescent="0.4">
      <c r="A32" s="13" t="s">
        <v>58</v>
      </c>
      <c r="B32" s="33">
        <v>198</v>
      </c>
      <c r="C32" s="33">
        <v>56</v>
      </c>
      <c r="D32" s="33">
        <v>243</v>
      </c>
      <c r="E32" s="33">
        <v>257</v>
      </c>
    </row>
    <row r="33" spans="1:10" ht="19.5" x14ac:dyDescent="0.4">
      <c r="A33" s="28" t="s">
        <v>59</v>
      </c>
      <c r="B33" s="29">
        <f>+B31/B4</f>
        <v>3.0973548394365058E-2</v>
      </c>
      <c r="C33" s="29">
        <f t="shared" ref="C33:E33" si="5">+C31/C4</f>
        <v>3.8330953967420936E-2</v>
      </c>
      <c r="D33" s="29">
        <f t="shared" si="5"/>
        <v>2.4713080048045448E-2</v>
      </c>
      <c r="E33" s="29">
        <f t="shared" si="5"/>
        <v>1.7690360011585908E-2</v>
      </c>
    </row>
    <row r="34" spans="1:10" ht="19.5" x14ac:dyDescent="0.4">
      <c r="A34" s="28" t="s">
        <v>60</v>
      </c>
      <c r="B34" s="29">
        <f>B32/B4</f>
        <v>3.2277697800443587E-2</v>
      </c>
      <c r="C34" s="29">
        <f t="shared" ref="C34:E34" si="6">C32/C4</f>
        <v>1.0125157651771566E-2</v>
      </c>
      <c r="D34" s="29">
        <f t="shared" si="6"/>
        <v>1.0336107489974258E-2</v>
      </c>
      <c r="E34" s="29">
        <f t="shared" si="6"/>
        <v>1.3332617369435714E-2</v>
      </c>
    </row>
    <row r="35" spans="1:10" ht="19.5" x14ac:dyDescent="0.4">
      <c r="A35" s="30"/>
      <c r="B35" s="31"/>
      <c r="C35" s="31"/>
      <c r="D35" s="31"/>
    </row>
    <row r="36" spans="1:10" ht="15.75" x14ac:dyDescent="0.3">
      <c r="A36" s="23" t="s">
        <v>31</v>
      </c>
      <c r="B36" s="13"/>
      <c r="C36" s="13"/>
      <c r="D36" s="13"/>
    </row>
    <row r="37" spans="1:10" ht="19.5" x14ac:dyDescent="0.4">
      <c r="A37" s="40" t="s">
        <v>61</v>
      </c>
      <c r="B37" s="45">
        <v>5248</v>
      </c>
      <c r="C37" s="45">
        <v>4611</v>
      </c>
      <c r="D37" s="45">
        <v>19800</v>
      </c>
      <c r="E37" s="45">
        <v>16400</v>
      </c>
      <c r="G37" s="36"/>
      <c r="H37" s="36"/>
      <c r="I37" s="36"/>
      <c r="J37" s="36"/>
    </row>
    <row r="38" spans="1:10" ht="19.5" x14ac:dyDescent="0.4">
      <c r="A38" s="13" t="s">
        <v>62</v>
      </c>
      <c r="B38" s="46">
        <v>-3978</v>
      </c>
      <c r="C38" s="46">
        <v>-3632</v>
      </c>
      <c r="D38" s="46">
        <v>-15875</v>
      </c>
      <c r="E38" s="46">
        <v>-14432.6</v>
      </c>
      <c r="G38" s="36"/>
      <c r="H38" s="36"/>
      <c r="I38" s="36"/>
      <c r="J38" s="36"/>
    </row>
    <row r="39" spans="1:10" ht="19.5" x14ac:dyDescent="0.4">
      <c r="A39" s="32" t="s">
        <v>63</v>
      </c>
      <c r="B39" s="38">
        <f>-B38/B37</f>
        <v>0.75800304878048785</v>
      </c>
      <c r="C39" s="38">
        <v>0.78800000000000003</v>
      </c>
      <c r="D39" s="38">
        <f>-D38/D37</f>
        <v>0.8017676767676768</v>
      </c>
      <c r="E39" s="38">
        <f>-E38/E37</f>
        <v>0.88003658536585372</v>
      </c>
      <c r="G39" s="36"/>
      <c r="H39" s="36"/>
      <c r="I39" s="36"/>
      <c r="J39" s="36"/>
    </row>
    <row r="40" spans="1:10" ht="19.5" x14ac:dyDescent="0.4">
      <c r="A40" s="13"/>
      <c r="B40" s="29"/>
      <c r="C40" s="29"/>
      <c r="D40" s="29"/>
      <c r="E40" s="29"/>
    </row>
    <row r="41" spans="1:10" ht="19.5" x14ac:dyDescent="0.4">
      <c r="A41" s="40" t="s">
        <v>64</v>
      </c>
      <c r="B41" s="45">
        <v>886</v>
      </c>
      <c r="C41" s="45">
        <v>920</v>
      </c>
      <c r="D41" s="45">
        <v>3710</v>
      </c>
      <c r="E41" s="45">
        <v>2876</v>
      </c>
    </row>
    <row r="42" spans="1:10" ht="19.5" x14ac:dyDescent="0.4">
      <c r="A42" s="13" t="s">
        <v>65</v>
      </c>
      <c r="B42" s="46">
        <v>-748</v>
      </c>
      <c r="C42" s="46">
        <v>-767</v>
      </c>
      <c r="D42" s="46">
        <v>-3115</v>
      </c>
      <c r="E42" s="46">
        <v>-2562.5</v>
      </c>
    </row>
    <row r="43" spans="1:10" ht="19.5" x14ac:dyDescent="0.4">
      <c r="A43" s="32" t="s">
        <v>66</v>
      </c>
      <c r="B43" s="38">
        <f>-B42/B41</f>
        <v>0.84424379232505642</v>
      </c>
      <c r="C43" s="38">
        <f>-C42/C41</f>
        <v>0.83369565217391306</v>
      </c>
      <c r="D43" s="38">
        <f>-D42/D41</f>
        <v>0.839622641509434</v>
      </c>
      <c r="E43" s="38">
        <f>-E42/E41</f>
        <v>0.89099443671766343</v>
      </c>
    </row>
    <row r="44" spans="1:10" ht="15.75" x14ac:dyDescent="0.3">
      <c r="A44" s="13"/>
      <c r="B44" s="13"/>
      <c r="C44" s="13"/>
      <c r="D44" s="13"/>
    </row>
    <row r="45" spans="1:10" ht="19.5" x14ac:dyDescent="0.4">
      <c r="A45" s="13" t="s">
        <v>67</v>
      </c>
      <c r="B45" s="14">
        <v>19279</v>
      </c>
      <c r="C45" s="14">
        <v>18089</v>
      </c>
      <c r="D45" s="14">
        <v>19279</v>
      </c>
      <c r="E45" s="14">
        <v>18089</v>
      </c>
    </row>
    <row r="46" spans="1:10" ht="19.5" x14ac:dyDescent="0.4">
      <c r="A46" s="13" t="s">
        <v>93</v>
      </c>
      <c r="B46" s="14">
        <v>3746</v>
      </c>
      <c r="C46" s="14">
        <v>2533</v>
      </c>
      <c r="D46" s="14">
        <v>3746</v>
      </c>
      <c r="E46" s="14">
        <v>2533</v>
      </c>
    </row>
    <row r="47" spans="1:10" ht="19.5" x14ac:dyDescent="0.4">
      <c r="A47" s="16" t="s">
        <v>94</v>
      </c>
      <c r="B47" s="17">
        <f>+B45-B46</f>
        <v>15533</v>
      </c>
      <c r="C47" s="17">
        <f>+C45-C46</f>
        <v>15556</v>
      </c>
      <c r="D47" s="17">
        <f>+D45-D46</f>
        <v>15533</v>
      </c>
      <c r="E47" s="17">
        <f>+E45-E46</f>
        <v>15556</v>
      </c>
    </row>
    <row r="48" spans="1:10" ht="19.5" x14ac:dyDescent="0.4">
      <c r="A48" s="13" t="s">
        <v>68</v>
      </c>
      <c r="B48" s="14">
        <v>4022</v>
      </c>
      <c r="C48" s="14">
        <v>3884</v>
      </c>
      <c r="D48" s="14">
        <v>4022</v>
      </c>
      <c r="E48" s="14">
        <v>3884</v>
      </c>
    </row>
    <row r="49" spans="1:7" ht="19.5" x14ac:dyDescent="0.4">
      <c r="A49" s="13" t="s">
        <v>69</v>
      </c>
      <c r="B49" s="14">
        <v>1855</v>
      </c>
      <c r="C49" s="14">
        <v>2326</v>
      </c>
      <c r="D49" s="14">
        <v>1855</v>
      </c>
      <c r="E49" s="14">
        <v>2326</v>
      </c>
    </row>
    <row r="50" spans="1:7" ht="19.5" x14ac:dyDescent="0.4">
      <c r="A50" s="13" t="s">
        <v>70</v>
      </c>
      <c r="B50" s="14">
        <v>464</v>
      </c>
      <c r="C50" s="14">
        <v>581</v>
      </c>
      <c r="D50" s="14">
        <v>464</v>
      </c>
      <c r="E50" s="14">
        <v>581</v>
      </c>
    </row>
    <row r="51" spans="1:7" ht="19.5" x14ac:dyDescent="0.4">
      <c r="A51" s="16" t="s">
        <v>95</v>
      </c>
      <c r="B51" s="17">
        <f>+B47-B48-B49+B50</f>
        <v>10120</v>
      </c>
      <c r="C51" s="17">
        <f t="shared" ref="C51:E51" si="7">+C47-C48-C49+C50</f>
        <v>9927</v>
      </c>
      <c r="D51" s="17">
        <f t="shared" si="7"/>
        <v>10120</v>
      </c>
      <c r="E51" s="17">
        <f t="shared" si="7"/>
        <v>9927</v>
      </c>
    </row>
    <row r="52" spans="1:7" ht="19.5" x14ac:dyDescent="0.4">
      <c r="A52" s="13" t="s">
        <v>96</v>
      </c>
      <c r="B52" s="14">
        <f>+AVERAGE(B51,Data!K15)</f>
        <v>11417.149256459999</v>
      </c>
      <c r="C52" s="14">
        <f>+AVERAGE(C51,Data!F15)</f>
        <v>10876.978699574998</v>
      </c>
      <c r="D52" s="14">
        <f>+AVERAGE(D51,E51)</f>
        <v>10023.5</v>
      </c>
      <c r="E52" s="14">
        <f>+AVERAGE(E51,Data!C11)</f>
        <v>9520.5</v>
      </c>
      <c r="G52" s="36"/>
    </row>
    <row r="53" spans="1:7" ht="19.5" x14ac:dyDescent="0.4">
      <c r="A53" s="16" t="s">
        <v>72</v>
      </c>
      <c r="B53" s="17">
        <f>+AVERAGE(B45,Data!K11)</f>
        <v>18747.380494154997</v>
      </c>
      <c r="C53" s="17">
        <f>+AVERAGE(C45,Data!F11)</f>
        <v>17816.53415765</v>
      </c>
      <c r="D53" s="17">
        <f>+AVERAGE(D45,E45)</f>
        <v>18684</v>
      </c>
      <c r="E53" s="17">
        <f>+AVERAGE(E45,Data!C11)</f>
        <v>13601.5</v>
      </c>
      <c r="G53" s="36"/>
    </row>
    <row r="54" spans="1:7" ht="19.5" x14ac:dyDescent="0.4">
      <c r="A54" s="13" t="s">
        <v>73</v>
      </c>
      <c r="B54" s="37">
        <f>+(Data!L4/B53)*4</f>
        <v>0.22275111988589452</v>
      </c>
      <c r="C54" s="37">
        <f>+(Data!G4/Avstemminger!C53)*4</f>
        <v>0.16389270630091773</v>
      </c>
      <c r="D54" s="35">
        <f>+Data!M4/Avstemminger!D53</f>
        <v>0.19599657460929137</v>
      </c>
      <c r="E54" s="35">
        <f>+Data!H4/Avstemminger!E53</f>
        <v>0.157923758408999</v>
      </c>
    </row>
    <row r="55" spans="1:7" ht="19.5" x14ac:dyDescent="0.4">
      <c r="A55" s="13" t="s">
        <v>74</v>
      </c>
      <c r="B55" s="29">
        <f>+(B18/B52)*4</f>
        <v>0.39677336645107286</v>
      </c>
      <c r="C55" s="39">
        <f>+(C18/C52)*4</f>
        <v>0.3007959439883654</v>
      </c>
      <c r="D55" s="39">
        <f>+D18/D52</f>
        <v>0.40516119085648772</v>
      </c>
      <c r="E55" s="39">
        <f>+E18/E52</f>
        <v>0.24412964766976514</v>
      </c>
    </row>
    <row r="56" spans="1:7" ht="15.75" x14ac:dyDescent="0.3">
      <c r="B56" s="13"/>
      <c r="C56" s="13"/>
      <c r="D56" s="13"/>
    </row>
    <row r="57" spans="1:7" ht="15.75" x14ac:dyDescent="0.3">
      <c r="A57" s="13"/>
    </row>
    <row r="58" spans="1:7" ht="15.75" x14ac:dyDescent="0.3">
      <c r="A58" s="13" t="s">
        <v>75</v>
      </c>
    </row>
    <row r="59" spans="1:7" ht="15.75" x14ac:dyDescent="0.3">
      <c r="A59" s="13" t="s">
        <v>76</v>
      </c>
    </row>
    <row r="60" spans="1:7" ht="15.75" x14ac:dyDescent="0.3">
      <c r="A60" s="13" t="s">
        <v>77</v>
      </c>
    </row>
    <row r="61" spans="1:7" ht="78.75" x14ac:dyDescent="0.3">
      <c r="A61" s="41" t="s">
        <v>78</v>
      </c>
    </row>
    <row r="62" spans="1:7" ht="15.75" x14ac:dyDescent="0.3">
      <c r="A62" s="13"/>
    </row>
    <row r="63" spans="1:7" ht="15.75" x14ac:dyDescent="0.3">
      <c r="A63" s="13" t="s">
        <v>92</v>
      </c>
    </row>
  </sheetData>
  <pageMargins left="0.7" right="0.7" top="0.75" bottom="0.75" header="0.3" footer="0.3"/>
  <headerFooter>
    <oddHeader>&amp;R&amp;"Aptos"&amp;12&amp;K000000 INTERN&amp;1#_x000D_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E245-BBEA-4507-9157-530F6C67CD29}">
  <dimension ref="A1:O15"/>
  <sheetViews>
    <sheetView showGridLines="0" workbookViewId="0">
      <selection activeCell="A11" sqref="A11"/>
    </sheetView>
  </sheetViews>
  <sheetFormatPr defaultRowHeight="19.5" x14ac:dyDescent="0.4"/>
  <cols>
    <col min="1" max="1" width="81.42578125" style="1" bestFit="1" customWidth="1"/>
    <col min="2" max="2" width="11.5703125" style="1" customWidth="1"/>
    <col min="3" max="3" width="11.85546875" style="1" bestFit="1" customWidth="1"/>
    <col min="4" max="4" width="10.42578125" style="1" customWidth="1"/>
    <col min="5" max="5" width="11.140625" style="1" customWidth="1"/>
    <col min="6" max="6" width="12.42578125" style="1" customWidth="1"/>
    <col min="7" max="7" width="12.140625" style="1" customWidth="1"/>
    <col min="8" max="8" width="11.85546875" style="1" customWidth="1"/>
    <col min="9" max="9" width="10.140625" style="1" customWidth="1"/>
    <col min="10" max="10" width="9.42578125" style="1" customWidth="1"/>
    <col min="11" max="11" width="9.140625" style="1" customWidth="1"/>
    <col min="12" max="12" width="10.140625" style="1" bestFit="1" customWidth="1"/>
    <col min="13" max="13" width="11.7109375" style="1" bestFit="1" customWidth="1"/>
    <col min="14" max="14" width="9.140625" style="1"/>
    <col min="15" max="15" width="12.5703125" style="1" bestFit="1" customWidth="1"/>
    <col min="16" max="16384" width="9.140625" style="1"/>
  </cols>
  <sheetData>
    <row r="1" spans="1:15" x14ac:dyDescent="0.4">
      <c r="A1" s="42" t="s">
        <v>79</v>
      </c>
      <c r="B1" s="42" t="s">
        <v>80</v>
      </c>
      <c r="C1" s="47">
        <v>45291</v>
      </c>
      <c r="D1" s="42" t="s">
        <v>81</v>
      </c>
      <c r="E1" s="42" t="s">
        <v>82</v>
      </c>
      <c r="F1" s="42" t="s">
        <v>83</v>
      </c>
      <c r="G1" s="42" t="s">
        <v>84</v>
      </c>
      <c r="H1" s="47">
        <v>45657</v>
      </c>
      <c r="I1" s="42" t="s">
        <v>85</v>
      </c>
      <c r="J1" s="42" t="s">
        <v>86</v>
      </c>
      <c r="K1" s="42" t="s">
        <v>87</v>
      </c>
      <c r="L1" s="42" t="s">
        <v>88</v>
      </c>
      <c r="M1" s="47">
        <v>46022</v>
      </c>
    </row>
    <row r="2" spans="1:15" x14ac:dyDescent="0.4">
      <c r="A2" s="13" t="s">
        <v>89</v>
      </c>
      <c r="B2" s="22">
        <v>4018</v>
      </c>
      <c r="C2" s="22">
        <v>15607</v>
      </c>
      <c r="D2" s="22">
        <v>4293</v>
      </c>
      <c r="E2" s="22">
        <v>4008</v>
      </c>
      <c r="F2" s="22">
        <v>5445</v>
      </c>
      <c r="G2" s="22">
        <f>+Avstemminger!C4</f>
        <v>5530.7780802999996</v>
      </c>
      <c r="H2" s="22">
        <f>+Avstemminger!E4</f>
        <v>19276.03507089</v>
      </c>
      <c r="I2" s="22">
        <v>5769</v>
      </c>
      <c r="J2" s="22">
        <v>5560</v>
      </c>
      <c r="K2" s="22">
        <v>6047</v>
      </c>
      <c r="L2" s="22">
        <f>+Avstemminger!B4</f>
        <v>6134.26649026</v>
      </c>
      <c r="M2" s="22">
        <f>+Avstemminger!D4</f>
        <v>23509.81742747</v>
      </c>
    </row>
    <row r="3" spans="1:15" x14ac:dyDescent="0.4">
      <c r="A3" s="13"/>
      <c r="B3" s="22"/>
      <c r="C3" s="22"/>
      <c r="H3" s="22"/>
      <c r="I3" s="22"/>
      <c r="J3" s="22"/>
      <c r="K3" s="22"/>
      <c r="L3" s="22"/>
      <c r="M3" s="22"/>
    </row>
    <row r="4" spans="1:15" x14ac:dyDescent="0.4">
      <c r="A4" s="13" t="s">
        <v>90</v>
      </c>
      <c r="B4" s="22">
        <v>912</v>
      </c>
      <c r="C4" s="22">
        <v>1110</v>
      </c>
      <c r="D4" s="22">
        <v>206</v>
      </c>
      <c r="E4" s="22">
        <v>388</v>
      </c>
      <c r="F4" s="22">
        <v>825</v>
      </c>
      <c r="G4" s="22">
        <v>730</v>
      </c>
      <c r="H4" s="22">
        <v>2148</v>
      </c>
      <c r="I4" s="22">
        <v>606</v>
      </c>
      <c r="J4" s="22">
        <v>850</v>
      </c>
      <c r="K4" s="22">
        <v>1161</v>
      </c>
      <c r="L4" s="22">
        <v>1044</v>
      </c>
      <c r="M4" s="22">
        <v>3662</v>
      </c>
    </row>
    <row r="5" spans="1:15" x14ac:dyDescent="0.4">
      <c r="A5" s="13"/>
      <c r="B5" s="22"/>
      <c r="C5" s="22"/>
      <c r="D5" s="22"/>
      <c r="E5" s="22"/>
      <c r="F5" s="22"/>
      <c r="G5" s="22"/>
      <c r="H5" s="22"/>
      <c r="I5" s="22"/>
      <c r="J5" s="22"/>
      <c r="K5" s="22"/>
      <c r="L5" s="22"/>
      <c r="M5" s="22"/>
    </row>
    <row r="6" spans="1:15" x14ac:dyDescent="0.4">
      <c r="A6" s="13" t="s">
        <v>91</v>
      </c>
      <c r="B6" s="22">
        <v>15829</v>
      </c>
      <c r="C6" s="22">
        <v>15829</v>
      </c>
      <c r="D6" s="1">
        <v>16480</v>
      </c>
      <c r="E6" s="1">
        <v>16743</v>
      </c>
      <c r="F6" s="22">
        <v>21472</v>
      </c>
      <c r="G6" s="22">
        <v>21852</v>
      </c>
      <c r="H6" s="22">
        <v>21852</v>
      </c>
      <c r="I6" s="22">
        <v>22535</v>
      </c>
      <c r="J6" s="22">
        <v>23265</v>
      </c>
      <c r="K6" s="22">
        <v>23988</v>
      </c>
      <c r="L6" s="22">
        <v>24402</v>
      </c>
      <c r="M6" s="22">
        <v>24402</v>
      </c>
    </row>
    <row r="7" spans="1:15" x14ac:dyDescent="0.4">
      <c r="A7" s="13"/>
    </row>
    <row r="8" spans="1:15" x14ac:dyDescent="0.4">
      <c r="A8" s="13"/>
    </row>
    <row r="11" spans="1:15" x14ac:dyDescent="0.4">
      <c r="A11" s="13" t="s">
        <v>67</v>
      </c>
      <c r="B11" s="22">
        <v>9114</v>
      </c>
      <c r="C11" s="22">
        <v>9114</v>
      </c>
      <c r="D11" s="22">
        <v>9319</v>
      </c>
      <c r="E11" s="22">
        <v>9669</v>
      </c>
      <c r="F11" s="22">
        <v>17544.068315299995</v>
      </c>
      <c r="G11" s="22">
        <v>15555.722730369998</v>
      </c>
      <c r="H11" s="22">
        <v>15555.722730369998</v>
      </c>
      <c r="I11" s="22">
        <v>16161.96939593</v>
      </c>
      <c r="J11" s="22">
        <v>17033.191321409995</v>
      </c>
      <c r="K11" s="22">
        <v>18215.760988309998</v>
      </c>
      <c r="L11" s="22">
        <v>15533.065963339992</v>
      </c>
      <c r="M11" s="22">
        <v>15533.065963339992</v>
      </c>
    </row>
    <row r="12" spans="1:15" x14ac:dyDescent="0.4">
      <c r="A12" s="13" t="s">
        <v>68</v>
      </c>
      <c r="F12" s="22">
        <v>-3884.4015408999999</v>
      </c>
      <c r="G12" s="22">
        <v>-3884.4015408999999</v>
      </c>
      <c r="H12" s="22">
        <v>-3884.4015408999999</v>
      </c>
      <c r="I12" s="22">
        <v>-4021.91560041</v>
      </c>
      <c r="J12" s="22">
        <v>-4021.91560041</v>
      </c>
      <c r="K12" s="22">
        <v>-4021.91560041</v>
      </c>
      <c r="L12" s="22">
        <v>-4022</v>
      </c>
      <c r="M12" s="22">
        <v>-4022</v>
      </c>
    </row>
    <row r="13" spans="1:15" x14ac:dyDescent="0.4">
      <c r="A13" s="13" t="s">
        <v>69</v>
      </c>
      <c r="F13" s="22">
        <v>-2443.2791666599996</v>
      </c>
      <c r="G13" s="22">
        <v>-2325.5583333300001</v>
      </c>
      <c r="H13" s="22">
        <v>-2325.5583333300001</v>
      </c>
      <c r="I13" s="22">
        <v>-2207.8374999899997</v>
      </c>
      <c r="J13" s="22">
        <v>-2090.1166666500003</v>
      </c>
      <c r="K13" s="22">
        <v>-1972.3958333100002</v>
      </c>
      <c r="L13" s="22">
        <v>-1855</v>
      </c>
      <c r="M13" s="22">
        <v>-1855</v>
      </c>
      <c r="O13" s="22"/>
    </row>
    <row r="14" spans="1:15" x14ac:dyDescent="0.4">
      <c r="A14" s="13" t="s">
        <v>70</v>
      </c>
      <c r="F14" s="22">
        <v>610.56979140999999</v>
      </c>
      <c r="G14" s="22">
        <v>580.79599999999994</v>
      </c>
      <c r="H14" s="22">
        <v>580.79599999999994</v>
      </c>
      <c r="I14" s="22">
        <v>551.70937499999991</v>
      </c>
      <c r="J14" s="22">
        <v>522.27916665999987</v>
      </c>
      <c r="K14" s="22">
        <v>492.84895832999985</v>
      </c>
      <c r="L14" s="22">
        <v>464</v>
      </c>
      <c r="M14" s="22">
        <v>464</v>
      </c>
    </row>
    <row r="15" spans="1:15" x14ac:dyDescent="0.4">
      <c r="A15" s="16" t="s">
        <v>71</v>
      </c>
      <c r="B15" s="43"/>
      <c r="C15" s="43"/>
      <c r="D15" s="43"/>
      <c r="E15" s="43"/>
      <c r="F15" s="44">
        <v>11826.957399149996</v>
      </c>
      <c r="G15" s="44">
        <v>9926.55885614</v>
      </c>
      <c r="H15" s="44">
        <v>9926.55885614</v>
      </c>
      <c r="I15" s="44">
        <v>10483.925670530001</v>
      </c>
      <c r="J15" s="44">
        <v>11443.438221009996</v>
      </c>
      <c r="K15" s="44">
        <v>12714.298512919999</v>
      </c>
      <c r="L15" s="44">
        <v>10120.065963339992</v>
      </c>
      <c r="M15" s="44">
        <v>10120.065963339992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1746CC58D2A54DAD7318C17D1F5300" ma:contentTypeVersion="16" ma:contentTypeDescription="Create a new document." ma:contentTypeScope="" ma:versionID="0b1f9d9a62b46c7f809f0a3152b246de">
  <xsd:schema xmlns:xsd="http://www.w3.org/2001/XMLSchema" xmlns:xs="http://www.w3.org/2001/XMLSchema" xmlns:p="http://schemas.microsoft.com/office/2006/metadata/properties" xmlns:ns2="212d3836-b44c-4950-a9e4-7506db138fb8" xmlns:ns3="70354dd4-6182-4887-afe3-97606b4bd9ec" targetNamespace="http://schemas.microsoft.com/office/2006/metadata/properties" ma:root="true" ma:fieldsID="5df5f40af8697f7052cb70b33ad2e423" ns2:_="" ns3:_="">
    <xsd:import namespace="212d3836-b44c-4950-a9e4-7506db138fb8"/>
    <xsd:import namespace="70354dd4-6182-4887-afe3-97606b4bd9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d3836-b44c-4950-a9e4-7506db138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6ec7d43-4eba-44ea-b719-d98426e322af"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354dd4-6182-4887-afe3-97606b4bd9e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9960f62-66ea-4fca-bcfa-eec35172713a}" ma:internalName="TaxCatchAll" ma:showField="CatchAllData" ma:web="70354dd4-6182-4887-afe3-97606b4bd9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2d3836-b44c-4950-a9e4-7506db138fb8">
      <Terms xmlns="http://schemas.microsoft.com/office/infopath/2007/PartnerControls"/>
    </lcf76f155ced4ddcb4097134ff3c332f>
    <TaxCatchAll xmlns="70354dd4-6182-4887-afe3-97606b4bd9ec" xsi:nil="true"/>
  </documentManagement>
</p:properties>
</file>

<file path=customXml/itemProps1.xml><?xml version="1.0" encoding="utf-8"?>
<ds:datastoreItem xmlns:ds="http://schemas.openxmlformats.org/officeDocument/2006/customXml" ds:itemID="{FEA5F000-1BDE-43B4-80C6-A0E0DE68CFE4}"/>
</file>

<file path=customXml/itemProps2.xml><?xml version="1.0" encoding="utf-8"?>
<ds:datastoreItem xmlns:ds="http://schemas.openxmlformats.org/officeDocument/2006/customXml" ds:itemID="{8D7E854D-73ED-4D8A-8487-DE6D4E60617B}">
  <ds:schemaRefs>
    <ds:schemaRef ds:uri="http://schemas.microsoft.com/sharepoint/v3/contenttype/forms"/>
  </ds:schemaRefs>
</ds:datastoreItem>
</file>

<file path=customXml/itemProps3.xml><?xml version="1.0" encoding="utf-8"?>
<ds:datastoreItem xmlns:ds="http://schemas.openxmlformats.org/officeDocument/2006/customXml" ds:itemID="{C18C7955-E6D2-4769-8ACA-20987503E24B}">
  <ds:schemaRefs>
    <ds:schemaRef ds:uri="http://schemas.microsoft.com/office/2006/metadata/properties"/>
    <ds:schemaRef ds:uri="http://schemas.microsoft.com/office/infopath/2007/PartnerControls"/>
    <ds:schemaRef ds:uri="aa711e6f-5281-4845-aa92-d7a45703e8c9"/>
    <ds:schemaRef ds:uri="50306868-6be9-452c-8683-d1dc490ceee0"/>
  </ds:schemaRefs>
</ds:datastoreItem>
</file>

<file path=docMetadata/LabelInfo.xml><?xml version="1.0" encoding="utf-8"?>
<clbl:labelList xmlns:clbl="http://schemas.microsoft.com/office/2020/mipLabelMetadata">
  <clbl:label id="{8330e813-b26a-43e2-bb91-e517359f3ed4}" enabled="1" method="Privileged" siteId="{273051d7-ce03-4594-b66d-0c68e4c778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Definisjoner</vt:lpstr>
      <vt:lpstr>Avstemminger</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Herigstad</dc:creator>
  <cp:keywords/>
  <dc:description/>
  <cp:lastModifiedBy>Karina Herigstad</cp:lastModifiedBy>
  <cp:revision/>
  <dcterms:created xsi:type="dcterms:W3CDTF">2026-02-25T14:51:28Z</dcterms:created>
  <dcterms:modified xsi:type="dcterms:W3CDTF">2026-03-09T19:21:22Z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0x010100AF1746CC58D2A54DAD7318C17D1F5300</vt:lpwstr>
  </property>
  <property fmtid="{D5CDD505-2E9C-101B-9397-08002B2CF9AE}" pid="3" name="MediaServiceImageTags">
    <vt:lpwstr/>
  </property>
</Properties>
</file>