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remtind.sharepoint.com/sites/BusinessControlling/Shared Documents/APM/2026/Q1 2026/"/>
    </mc:Choice>
  </mc:AlternateContent>
  <xr:revisionPtr revIDLastSave="109" documentId="8_{22584ABE-9834-4EF6-948C-8E9ED37633CC}" xr6:coauthVersionLast="47" xr6:coauthVersionMax="47" xr10:uidLastSave="{EE23C25C-B175-4265-B4A0-9629A71FF3E3}"/>
  <bookViews>
    <workbookView xWindow="-120" yWindow="-120" windowWidth="29040" windowHeight="15720" activeTab="2" xr2:uid="{D2667682-5639-453C-B7EB-CA2DF19D2947}"/>
  </bookViews>
  <sheets>
    <sheet name="Definisjoner" sheetId="1" r:id="rId1"/>
    <sheet name="Avstemminger" sheetId="2" r:id="rId2"/>
    <sheet name="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 l="1"/>
  <c r="D48" i="2" s="1"/>
  <c r="B47" i="2"/>
  <c r="C46" i="2"/>
  <c r="C42" i="2"/>
  <c r="C39" i="2"/>
  <c r="B42" i="2" l="1"/>
  <c r="B23" i="2"/>
  <c r="C47" i="2"/>
  <c r="C48" i="2" s="1"/>
  <c r="C23" i="2"/>
  <c r="C22" i="2"/>
  <c r="C21" i="2"/>
  <c r="D23" i="2" l="1"/>
  <c r="D21" i="2"/>
  <c r="B16" i="2" l="1"/>
  <c r="B18" i="2" s="1"/>
  <c r="B39" i="2"/>
  <c r="D39" i="2"/>
  <c r="D46" i="2"/>
  <c r="B46" i="2"/>
  <c r="B33" i="2"/>
  <c r="B48" i="2" l="1"/>
  <c r="B21" i="2" l="1"/>
  <c r="D8" i="2" l="1"/>
  <c r="D9" i="2" s="1"/>
  <c r="D11" i="2" s="1"/>
  <c r="D16" i="2" s="1"/>
  <c r="D18" i="2" s="1"/>
  <c r="C34" i="2" l="1"/>
  <c r="D34" i="2"/>
  <c r="C33" i="2"/>
  <c r="D33" i="2"/>
  <c r="B34" i="2"/>
  <c r="C28" i="2" l="1"/>
  <c r="D28" i="2"/>
  <c r="B28" i="2"/>
  <c r="C26" i="2"/>
  <c r="D26" i="2"/>
  <c r="B26" i="2"/>
  <c r="C25" i="2"/>
  <c r="D25" i="2"/>
  <c r="B25" i="2"/>
  <c r="B27" i="2" l="1"/>
  <c r="B29" i="2" s="1"/>
  <c r="D27" i="2"/>
  <c r="D29" i="2" s="1"/>
  <c r="C27" i="2"/>
  <c r="C29" i="2" s="1"/>
</calcChain>
</file>

<file path=xl/sharedStrings.xml><?xml version="1.0" encoding="utf-8"?>
<sst xmlns="http://schemas.openxmlformats.org/spreadsheetml/2006/main" count="85" uniqueCount="84">
  <si>
    <t>Alternative resultatmål</t>
  </si>
  <si>
    <t>Definisjon</t>
  </si>
  <si>
    <t>Kostnadsprosent</t>
  </si>
  <si>
    <t xml:space="preserve">(Driftskostnader + provisjonskostnader) /
(Inntekter fra forsikringstjenester) </t>
  </si>
  <si>
    <t>Skadeprosent, brutto</t>
  </si>
  <si>
    <t>(Brutto betalte erstatninger) /
(Inntekter fra forsikringstjenester)</t>
  </si>
  <si>
    <t>Gjenforsikringsandel</t>
  </si>
  <si>
    <t>(Netto resultat fra gjenforsikringskontrakter) /
(Inntekter fra forsikringstjenester)</t>
  </si>
  <si>
    <t>Skadeprosent, netto etter gjenforsikring</t>
  </si>
  <si>
    <t>Skadeprosent, brutto + gjenforsikringsandel</t>
  </si>
  <si>
    <t>Combined ratio, brutto</t>
  </si>
  <si>
    <t>Kostnadsprosent + skadeprosent, brutto</t>
  </si>
  <si>
    <t>Combined ratio, netto etter gjenforsikring</t>
  </si>
  <si>
    <t xml:space="preserve">Kostnadsprosent + skadeprosent, netto av gjenforsikring </t>
  </si>
  <si>
    <t>Egenkapitalavkastning</t>
  </si>
  <si>
    <t xml:space="preserve">Resultat etter skatt (før OCI) / 
(Egenkapital inngående balanse + egenkapital utgående balanse)/2 </t>
  </si>
  <si>
    <t xml:space="preserve">Bestandspremie </t>
  </si>
  <si>
    <t>Summen av premien for alle forsikringene i en forsikringsbestand på et gitt tidspunkt</t>
  </si>
  <si>
    <t xml:space="preserve">Vekst i bestandspremie </t>
  </si>
  <si>
    <t>(Bestandspremie siste periode - bestandspremie tilsvarende periode i fjor) / (Bestandspremie tilsvarende periode i fjor)</t>
  </si>
  <si>
    <t>Storskader, netto etter gjenforsikring</t>
  </si>
  <si>
    <t>Udiskonterte skader over 10 MNOK eks. værrelaterte skader, justert for gjenforsikring</t>
  </si>
  <si>
    <t>Værrelaterte skader, netto etter gjenforsikring</t>
  </si>
  <si>
    <t>Udiskonterte skader/hendelser over 10 MNOK knyttet til storm, styrtregn, naturskader og vinterhendelser, justert for gjenforsikring</t>
  </si>
  <si>
    <t>Resultatutvikling og nøkkeltall*</t>
  </si>
  <si>
    <t>Tall i MNOK</t>
  </si>
  <si>
    <t>FY2025</t>
  </si>
  <si>
    <t xml:space="preserve">Inntekter fra forsikringstjenester </t>
  </si>
  <si>
    <t>Driftskostnader</t>
  </si>
  <si>
    <t>Provisjonskostnader</t>
  </si>
  <si>
    <t xml:space="preserve">Brutto betalte erstatninger </t>
  </si>
  <si>
    <t xml:space="preserve">Kostnader fra forsikringstjenester </t>
  </si>
  <si>
    <t>Brutto resultat fra forsikringstjenester</t>
  </si>
  <si>
    <t>Netto resultat fra gjenforsikringskontrakter</t>
  </si>
  <si>
    <t>Resultat fra forsikringstjenester</t>
  </si>
  <si>
    <t>Netto finansresultat fra forsikringskontrakter</t>
  </si>
  <si>
    <t>Netto inntekt fra investeringer</t>
  </si>
  <si>
    <t>Andre inntekter og kostnader</t>
  </si>
  <si>
    <t>Resultat før skatt</t>
  </si>
  <si>
    <t>Skatt</t>
  </si>
  <si>
    <t>Resultat etter skatt</t>
  </si>
  <si>
    <t>Vekst i inntekter fra forsikringstjenester (%) sammenlignet med tilsvarende periode i fjor</t>
  </si>
  <si>
    <t>Bestandspremie **</t>
  </si>
  <si>
    <t>Vekst i bestandspremie (%) i perioden</t>
  </si>
  <si>
    <t>Skadeprosent, brutto (%)</t>
  </si>
  <si>
    <t>Gjenforsikringsandel (%)</t>
  </si>
  <si>
    <t>Skadeprosent, netto etter gjenforsikring (%)</t>
  </si>
  <si>
    <t>Kostnadsprosent (%)</t>
  </si>
  <si>
    <t>Combined ratio, netto etter gjenforsikring (%)</t>
  </si>
  <si>
    <t>Storskader, netto etter gjenforsikring (MNOK)</t>
  </si>
  <si>
    <t>Værrelaterte skader, netto etter gjenforsikring (MNOK)</t>
  </si>
  <si>
    <t>herav storskader, netto etter gjenforsikring (%)</t>
  </si>
  <si>
    <t>herav værskader, netto etter gjenforsikring (%)</t>
  </si>
  <si>
    <t>MNOK</t>
  </si>
  <si>
    <t xml:space="preserve">Inntekter fra forsikringstjenester, PM </t>
  </si>
  <si>
    <t>Kostnader fra forsikringstjenester, netto etter gjenforsikring, PM</t>
  </si>
  <si>
    <t>Combined ratio, netto etter gjenforsikring per segment (%) PM</t>
  </si>
  <si>
    <t>Inntekter fra forsikringstjenester, BM</t>
  </si>
  <si>
    <t>Kostnader fra forsikringstjenester, netto etter gjenforsikring, BM</t>
  </si>
  <si>
    <t>Combined ratio, netto etter gjenforsikring per segment (%) BM</t>
  </si>
  <si>
    <t>Gjennomsnittlig egenkapital</t>
  </si>
  <si>
    <t>Annualisert egenkapitalavkastning  (%)</t>
  </si>
  <si>
    <t>* Se definisjoner på nøkkeltall i fanen "Definisjoner"</t>
  </si>
  <si>
    <t>** Bestandspremien er justert som følge av endret målemetodikk knyttet til bestandspremie i Fremtind Livsforsikring AS. Endringen ble gjennomført 30.09.2025 med virkning fra 01.01.2025. Bestandsmålingen er endret fra brutto forfalt premie til bestandspremie, endringen harmoniserer med målemetodikken som er benyttet for bestandspremien til Fremtind Forsikring AS, og bidrar til økt konsistens i konsernets rapportering. Endringen medfører en økning i bestandspremie på 126 mill. kroner per 30.09.2025.</t>
  </si>
  <si>
    <t>Q4-2023</t>
  </si>
  <si>
    <t>Q1-2024</t>
  </si>
  <si>
    <t>Q2-2024</t>
  </si>
  <si>
    <t>Q3-2024</t>
  </si>
  <si>
    <t>Q4-2024</t>
  </si>
  <si>
    <t>Q1-2025</t>
  </si>
  <si>
    <t>Q2-2025</t>
  </si>
  <si>
    <t>Q3-2025</t>
  </si>
  <si>
    <t>Q4-2025</t>
  </si>
  <si>
    <t>Inntekter fra forsikringstjenester</t>
  </si>
  <si>
    <t xml:space="preserve">Regnskapsmessig resultat for perioden </t>
  </si>
  <si>
    <t>Bestandspremie</t>
  </si>
  <si>
    <t xml:space="preserve">Total egenkapital </t>
  </si>
  <si>
    <t>Utbytte</t>
  </si>
  <si>
    <t>Total egenkapital justert for utbytte</t>
  </si>
  <si>
    <t>Q1 2025</t>
  </si>
  <si>
    <t>Q1 2026</t>
  </si>
  <si>
    <t>Q1-2026</t>
  </si>
  <si>
    <t xml:space="preserve">*I forbindelse med overgang til full IFRS per 31.12.2025 er sammenligningstall for egenkapital omarbeidet. Endringen gjelder kun klassifisering av utbytte. </t>
  </si>
  <si>
    <t>Total egenkapital eks utbytte*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</si>
</sst>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
  </numFmts>
  <fonts count="9" x14ac:knownFonts="1">
    <font>
      <sz val="11"/>
      <color theme="1"/>
      <name val="Aptos Narrow"/>
      <family val="2"/>
      <scheme val="minor"/>
    </font>
    <font>
      <sz val="11"/>
      <color theme="1"/>
      <name val="Aptos Narrow"/>
      <family val="2"/>
      <scheme val="minor"/>
    </font>
    <font>
      <sz val="11"/>
      <color theme="1"/>
      <name val="Fremtind Grotesk"/>
      <family val="2"/>
    </font>
    <font>
      <b/>
      <sz val="11"/>
      <color theme="1"/>
      <name val="Fremtind Grotesk"/>
      <family val="2"/>
    </font>
    <font>
      <b/>
      <sz val="16"/>
      <name val="Calibri Light"/>
      <family val="2"/>
    </font>
    <font>
      <b/>
      <sz val="10"/>
      <name val="Fremtind Grotesk"/>
      <family val="2"/>
    </font>
    <font>
      <b/>
      <sz val="11"/>
      <name val="Fremtind Grotesk"/>
      <family val="2"/>
    </font>
    <font>
      <sz val="10"/>
      <name val="Fremtind Grotesk"/>
      <family val="2"/>
    </font>
    <font>
      <sz val="11"/>
      <name val="Fremtind Grotesk"/>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xf numFmtId="0" fontId="3" fillId="2" borderId="1" xfId="0" applyFont="1" applyFill="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0" borderId="1" xfId="0" applyFont="1" applyBorder="1" applyAlignment="1">
      <alignment wrapText="1"/>
    </xf>
    <xf numFmtId="0" fontId="4" fillId="0" borderId="0" xfId="0" applyFont="1"/>
    <xf numFmtId="0" fontId="5" fillId="0" borderId="2" xfId="0" applyFont="1" applyBorder="1"/>
    <xf numFmtId="0" fontId="5" fillId="0" borderId="2" xfId="0" applyFont="1" applyBorder="1" applyAlignment="1">
      <alignment horizontal="right"/>
    </xf>
    <xf numFmtId="14" fontId="5" fillId="0" borderId="2" xfId="0" applyNumberFormat="1" applyFont="1" applyBorder="1" applyAlignment="1">
      <alignment horizontal="right"/>
    </xf>
    <xf numFmtId="0" fontId="5" fillId="0" borderId="3" xfId="0" applyFont="1" applyBorder="1"/>
    <xf numFmtId="164" fontId="6" fillId="0" borderId="3" xfId="1" applyNumberFormat="1" applyFont="1" applyFill="1" applyBorder="1"/>
    <xf numFmtId="164" fontId="6" fillId="0" borderId="3" xfId="1" applyNumberFormat="1" applyFont="1" applyBorder="1"/>
    <xf numFmtId="0" fontId="7" fillId="0" borderId="0" xfId="0" applyFont="1"/>
    <xf numFmtId="164" fontId="8" fillId="0" borderId="0" xfId="1" applyNumberFormat="1" applyFont="1" applyFill="1"/>
    <xf numFmtId="164" fontId="8" fillId="0" borderId="0" xfId="1" applyNumberFormat="1" applyFont="1"/>
    <xf numFmtId="0" fontId="7" fillId="0" borderId="4" xfId="0" applyFont="1" applyBorder="1"/>
    <xf numFmtId="164" fontId="8" fillId="0" borderId="4" xfId="1" applyNumberFormat="1" applyFont="1" applyFill="1" applyBorder="1"/>
    <xf numFmtId="164" fontId="8" fillId="0" borderId="4" xfId="1" applyNumberFormat="1" applyFont="1" applyBorder="1"/>
    <xf numFmtId="0" fontId="5" fillId="0" borderId="4" xfId="0" applyFont="1" applyBorder="1"/>
    <xf numFmtId="164" fontId="6" fillId="0" borderId="4" xfId="1" applyNumberFormat="1" applyFont="1" applyFill="1" applyBorder="1"/>
    <xf numFmtId="164" fontId="6" fillId="0" borderId="4" xfId="1" applyNumberFormat="1" applyFont="1" applyBorder="1"/>
    <xf numFmtId="164" fontId="2" fillId="0" borderId="0" xfId="1" applyNumberFormat="1" applyFont="1"/>
    <xf numFmtId="0" fontId="5" fillId="0" borderId="0" xfId="0" applyFont="1"/>
    <xf numFmtId="165" fontId="8" fillId="0" borderId="4" xfId="2" applyNumberFormat="1" applyFont="1" applyFill="1" applyBorder="1"/>
    <xf numFmtId="165" fontId="8" fillId="0" borderId="0" xfId="2" applyNumberFormat="1" applyFont="1" applyFill="1"/>
    <xf numFmtId="165" fontId="8" fillId="0" borderId="0" xfId="2" applyNumberFormat="1" applyFont="1"/>
    <xf numFmtId="165" fontId="8" fillId="0" borderId="4" xfId="2" applyNumberFormat="1" applyFont="1" applyBorder="1"/>
    <xf numFmtId="165" fontId="8" fillId="0" borderId="0" xfId="2" applyNumberFormat="1" applyFont="1" applyAlignment="1">
      <alignment horizontal="right"/>
    </xf>
    <xf numFmtId="165" fontId="6" fillId="0" borderId="0" xfId="2" applyNumberFormat="1" applyFont="1" applyAlignment="1">
      <alignment horizontal="right"/>
    </xf>
    <xf numFmtId="165" fontId="7" fillId="0" borderId="0" xfId="2" applyNumberFormat="1" applyFont="1" applyBorder="1"/>
    <xf numFmtId="165" fontId="8" fillId="0" borderId="0" xfId="2" applyNumberFormat="1" applyFont="1" applyFill="1" applyBorder="1" applyAlignment="1">
      <alignment horizontal="right"/>
    </xf>
    <xf numFmtId="165" fontId="7" fillId="0" borderId="0" xfId="2" applyNumberFormat="1" applyFont="1" applyFill="1" applyBorder="1"/>
    <xf numFmtId="165" fontId="3" fillId="0" borderId="0" xfId="2" applyNumberFormat="1" applyFont="1" applyBorder="1"/>
    <xf numFmtId="0" fontId="7" fillId="0" borderId="3" xfId="0" applyFont="1" applyBorder="1"/>
    <xf numFmtId="0" fontId="7" fillId="0" borderId="5" xfId="0" applyFont="1" applyBorder="1"/>
    <xf numFmtId="165" fontId="8" fillId="0" borderId="0" xfId="2" applyNumberFormat="1" applyFont="1" applyFill="1" applyAlignment="1">
      <alignment horizontal="right"/>
    </xf>
    <xf numFmtId="164" fontId="8" fillId="0" borderId="0" xfId="1" applyNumberFormat="1" applyFont="1" applyBorder="1" applyAlignment="1">
      <alignment horizontal="right"/>
    </xf>
    <xf numFmtId="164" fontId="8" fillId="0" borderId="5" xfId="1" applyNumberFormat="1" applyFont="1" applyBorder="1" applyAlignment="1">
      <alignment horizontal="right"/>
    </xf>
    <xf numFmtId="165" fontId="8" fillId="0" borderId="3" xfId="2" applyNumberFormat="1" applyFont="1" applyFill="1" applyBorder="1" applyAlignment="1">
      <alignment horizontal="right"/>
    </xf>
    <xf numFmtId="0" fontId="3" fillId="2" borderId="0" xfId="0" applyFont="1" applyFill="1"/>
    <xf numFmtId="164" fontId="0" fillId="0" borderId="0" xfId="0" applyNumberFormat="1"/>
    <xf numFmtId="0" fontId="7" fillId="0" borderId="0" xfId="0" applyFont="1" applyAlignment="1">
      <alignment wrapText="1"/>
    </xf>
    <xf numFmtId="14" fontId="3" fillId="4" borderId="0" xfId="0" applyNumberFormat="1" applyFont="1" applyFill="1"/>
    <xf numFmtId="164" fontId="2" fillId="0" borderId="0" xfId="1" applyNumberFormat="1" applyFont="1" applyFill="1"/>
    <xf numFmtId="165" fontId="6" fillId="0" borderId="0" xfId="2" applyNumberFormat="1" applyFont="1" applyFill="1" applyAlignment="1">
      <alignment horizontal="right"/>
    </xf>
    <xf numFmtId="164" fontId="8" fillId="0" borderId="5" xfId="1" applyNumberFormat="1" applyFont="1" applyFill="1" applyBorder="1"/>
    <xf numFmtId="164" fontId="8" fillId="0" borderId="0" xfId="1" applyNumberFormat="1" applyFont="1" applyFill="1" applyBorder="1"/>
    <xf numFmtId="164" fontId="8" fillId="0" borderId="0" xfId="1" applyNumberFormat="1" applyFont="1" applyFill="1" applyBorder="1" applyAlignment="1">
      <alignment horizontal="right"/>
    </xf>
    <xf numFmtId="165" fontId="3" fillId="0" borderId="0" xfId="2" applyNumberFormat="1"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381F-7D85-43F2-831A-B57BD447B020}">
  <dimension ref="B2:C13"/>
  <sheetViews>
    <sheetView showGridLines="0" workbookViewId="0">
      <selection activeCell="E10" sqref="E10"/>
    </sheetView>
  </sheetViews>
  <sheetFormatPr defaultRowHeight="19.5" x14ac:dyDescent="0.4"/>
  <cols>
    <col min="1" max="1" width="4.7109375" customWidth="1"/>
    <col min="2" max="2" width="48.7109375" style="1" customWidth="1"/>
    <col min="3" max="3" width="67" style="1" customWidth="1"/>
  </cols>
  <sheetData>
    <row r="2" spans="2:3" x14ac:dyDescent="0.25">
      <c r="B2" s="2" t="s">
        <v>0</v>
      </c>
      <c r="C2" s="2" t="s">
        <v>1</v>
      </c>
    </row>
    <row r="3" spans="2:3" ht="39" x14ac:dyDescent="0.25">
      <c r="B3" s="3" t="s">
        <v>2</v>
      </c>
      <c r="C3" s="4" t="s">
        <v>3</v>
      </c>
    </row>
    <row r="4" spans="2:3" ht="39" x14ac:dyDescent="0.25">
      <c r="B4" s="3" t="s">
        <v>4</v>
      </c>
      <c r="C4" s="4" t="s">
        <v>5</v>
      </c>
    </row>
    <row r="5" spans="2:3" ht="39" x14ac:dyDescent="0.25">
      <c r="B5" s="3" t="s">
        <v>6</v>
      </c>
      <c r="C5" s="4" t="s">
        <v>7</v>
      </c>
    </row>
    <row r="6" spans="2:3" x14ac:dyDescent="0.25">
      <c r="B6" s="3" t="s">
        <v>8</v>
      </c>
      <c r="C6" s="4" t="s">
        <v>9</v>
      </c>
    </row>
    <row r="7" spans="2:3" x14ac:dyDescent="0.25">
      <c r="B7" s="3" t="s">
        <v>10</v>
      </c>
      <c r="C7" s="3" t="s">
        <v>11</v>
      </c>
    </row>
    <row r="8" spans="2:3" x14ac:dyDescent="0.25">
      <c r="B8" s="3" t="s">
        <v>12</v>
      </c>
      <c r="C8" s="3" t="s">
        <v>13</v>
      </c>
    </row>
    <row r="9" spans="2:3" ht="58.5" x14ac:dyDescent="0.25">
      <c r="B9" s="3" t="s">
        <v>14</v>
      </c>
      <c r="C9" s="5" t="s">
        <v>15</v>
      </c>
    </row>
    <row r="10" spans="2:3" ht="39" x14ac:dyDescent="0.25">
      <c r="B10" s="4" t="s">
        <v>16</v>
      </c>
      <c r="C10" s="4" t="s">
        <v>17</v>
      </c>
    </row>
    <row r="11" spans="2:3" ht="39" x14ac:dyDescent="0.25">
      <c r="B11" s="4" t="s">
        <v>18</v>
      </c>
      <c r="C11" s="4" t="s">
        <v>19</v>
      </c>
    </row>
    <row r="12" spans="2:3" ht="39" x14ac:dyDescent="0.4">
      <c r="B12" s="3" t="s">
        <v>20</v>
      </c>
      <c r="C12" s="6" t="s">
        <v>21</v>
      </c>
    </row>
    <row r="13" spans="2:3" ht="58.5" x14ac:dyDescent="0.4">
      <c r="B13" s="3" t="s">
        <v>22</v>
      </c>
      <c r="C13" s="6" t="s">
        <v>23</v>
      </c>
    </row>
  </sheetData>
  <pageMargins left="0.7" right="0.7" top="0.75" bottom="0.75" header="0.3" footer="0.3"/>
  <headerFooter>
    <oddHeader>&amp;R&amp;"Aptos"&amp;12&amp;K000000 INTERN&amp;1#_x000D_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DA4E-B400-4FCF-9755-9E8F6A561C04}">
  <dimension ref="A1:I52"/>
  <sheetViews>
    <sheetView showGridLines="0" workbookViewId="0">
      <pane ySplit="3" topLeftCell="A4" activePane="bottomLeft" state="frozen"/>
      <selection pane="bottomLeft" activeCell="B29" sqref="B29"/>
    </sheetView>
  </sheetViews>
  <sheetFormatPr defaultColWidth="9.140625" defaultRowHeight="15" x14ac:dyDescent="0.25"/>
  <cols>
    <col min="1" max="1" width="74.5703125" customWidth="1"/>
    <col min="2" max="4" width="11.85546875" customWidth="1"/>
  </cols>
  <sheetData>
    <row r="1" spans="1:4" ht="9.75" customHeight="1" x14ac:dyDescent="0.25"/>
    <row r="2" spans="1:4" ht="21" x14ac:dyDescent="0.35">
      <c r="A2" s="7" t="s">
        <v>24</v>
      </c>
      <c r="B2" s="7"/>
      <c r="C2" s="7"/>
      <c r="D2" s="7"/>
    </row>
    <row r="3" spans="1:4" s="1" customFormat="1" ht="20.25" thickBot="1" x14ac:dyDescent="0.45">
      <c r="A3" s="8" t="s">
        <v>25</v>
      </c>
      <c r="B3" s="9" t="s">
        <v>80</v>
      </c>
      <c r="C3" s="10" t="s">
        <v>79</v>
      </c>
      <c r="D3" s="10" t="s">
        <v>26</v>
      </c>
    </row>
    <row r="4" spans="1:4" ht="19.5" x14ac:dyDescent="0.4">
      <c r="A4" s="11" t="s">
        <v>27</v>
      </c>
      <c r="B4" s="12">
        <v>6205</v>
      </c>
      <c r="C4" s="12">
        <v>5769</v>
      </c>
      <c r="D4" s="13">
        <v>23509.81742747</v>
      </c>
    </row>
    <row r="5" spans="1:4" ht="19.5" x14ac:dyDescent="0.4">
      <c r="A5" s="14" t="s">
        <v>28</v>
      </c>
      <c r="B5" s="15">
        <v>-573.33559170999979</v>
      </c>
      <c r="C5" s="15">
        <v>-599.22100000000012</v>
      </c>
      <c r="D5" s="16">
        <v>-2392.9582674800017</v>
      </c>
    </row>
    <row r="6" spans="1:4" ht="19.5" x14ac:dyDescent="0.4">
      <c r="A6" s="14" t="s">
        <v>29</v>
      </c>
      <c r="B6" s="15">
        <v>-744.12615171000004</v>
      </c>
      <c r="C6" s="15">
        <v>-641.16999999999996</v>
      </c>
      <c r="D6" s="16">
        <v>-2765.8677903600001</v>
      </c>
    </row>
    <row r="7" spans="1:4" ht="19.5" x14ac:dyDescent="0.4">
      <c r="A7" s="14" t="s">
        <v>30</v>
      </c>
      <c r="B7" s="15">
        <v>-3536.9566040800005</v>
      </c>
      <c r="C7" s="15">
        <v>-3816.0839999999998</v>
      </c>
      <c r="D7" s="16">
        <v>-14118</v>
      </c>
    </row>
    <row r="8" spans="1:4" ht="19.5" x14ac:dyDescent="0.4">
      <c r="A8" s="17" t="s">
        <v>31</v>
      </c>
      <c r="B8" s="18">
        <v>-4854.4183475000009</v>
      </c>
      <c r="C8" s="18">
        <v>-5056.4750000000004</v>
      </c>
      <c r="D8" s="19">
        <f>+D5+D6+D7</f>
        <v>-19276.82605784</v>
      </c>
    </row>
    <row r="9" spans="1:4" ht="19.5" x14ac:dyDescent="0.4">
      <c r="A9" s="14" t="s">
        <v>32</v>
      </c>
      <c r="B9" s="15">
        <v>1350.2535641399982</v>
      </c>
      <c r="C9" s="15">
        <v>712.52499999999964</v>
      </c>
      <c r="D9" s="16">
        <f>+D4+D8</f>
        <v>4232.9913696299991</v>
      </c>
    </row>
    <row r="10" spans="1:4" ht="19.5" x14ac:dyDescent="0.4">
      <c r="A10" s="14" t="s">
        <v>33</v>
      </c>
      <c r="B10" s="15">
        <v>-94.688968269999975</v>
      </c>
      <c r="C10" s="15">
        <v>-52.2</v>
      </c>
      <c r="D10" s="16">
        <v>104</v>
      </c>
    </row>
    <row r="11" spans="1:4" ht="19.5" x14ac:dyDescent="0.4">
      <c r="A11" s="20" t="s">
        <v>34</v>
      </c>
      <c r="B11" s="21">
        <v>1255.5645958699981</v>
      </c>
      <c r="C11" s="21">
        <v>660.32499999999959</v>
      </c>
      <c r="D11" s="22">
        <f>+D9+D10</f>
        <v>4336.9913696299991</v>
      </c>
    </row>
    <row r="12" spans="1:4" ht="19.5" x14ac:dyDescent="0.4">
      <c r="A12" s="14"/>
      <c r="B12" s="15"/>
      <c r="C12" s="15"/>
      <c r="D12" s="16"/>
    </row>
    <row r="13" spans="1:4" ht="19.5" x14ac:dyDescent="0.4">
      <c r="A13" s="14" t="s">
        <v>35</v>
      </c>
      <c r="B13" s="15">
        <v>100</v>
      </c>
      <c r="C13" s="45">
        <v>-149</v>
      </c>
      <c r="D13" s="16">
        <v>-787.7933733599998</v>
      </c>
    </row>
    <row r="14" spans="1:4" ht="19.5" x14ac:dyDescent="0.4">
      <c r="A14" s="14" t="s">
        <v>36</v>
      </c>
      <c r="B14" s="15">
        <v>-25</v>
      </c>
      <c r="C14" s="45">
        <v>305</v>
      </c>
      <c r="D14" s="16">
        <v>2086</v>
      </c>
    </row>
    <row r="15" spans="1:4" ht="19.5" x14ac:dyDescent="0.4">
      <c r="A15" s="14" t="s">
        <v>37</v>
      </c>
      <c r="B15" s="15">
        <v>-35</v>
      </c>
      <c r="C15" s="45">
        <v>-28</v>
      </c>
      <c r="D15" s="16">
        <v>-478</v>
      </c>
    </row>
    <row r="16" spans="1:4" ht="19.5" x14ac:dyDescent="0.4">
      <c r="A16" s="20" t="s">
        <v>38</v>
      </c>
      <c r="B16" s="21">
        <f t="shared" ref="B16" si="0">+B11+B13+B14+B15</f>
        <v>1295.5645958699981</v>
      </c>
      <c r="C16" s="21">
        <v>788.32499999999959</v>
      </c>
      <c r="D16" s="22">
        <f>+D11+D13+D14+D15</f>
        <v>5157.1979962699988</v>
      </c>
    </row>
    <row r="17" spans="1:4" ht="19.5" x14ac:dyDescent="0.4">
      <c r="A17" s="14" t="s">
        <v>39</v>
      </c>
      <c r="B17" s="15">
        <v>-333</v>
      </c>
      <c r="C17" s="15">
        <v>-229</v>
      </c>
      <c r="D17" s="16">
        <v>-1274.20433267</v>
      </c>
    </row>
    <row r="18" spans="1:4" ht="19.5" x14ac:dyDescent="0.4">
      <c r="A18" s="20" t="s">
        <v>40</v>
      </c>
      <c r="B18" s="21">
        <f t="shared" ref="B18" si="1">+B16+B17</f>
        <v>962.56459586999813</v>
      </c>
      <c r="C18" s="21">
        <v>559.32499999999959</v>
      </c>
      <c r="D18" s="22">
        <f>+D16+D17</f>
        <v>3882.9936635999989</v>
      </c>
    </row>
    <row r="19" spans="1:4" ht="15.75" x14ac:dyDescent="0.3">
      <c r="A19" s="24"/>
      <c r="B19" s="24"/>
      <c r="C19" s="24"/>
      <c r="D19" s="24"/>
    </row>
    <row r="20" spans="1:4" ht="15.75" x14ac:dyDescent="0.3">
      <c r="A20" s="24"/>
      <c r="B20" s="24"/>
      <c r="C20" s="24"/>
      <c r="D20" s="24"/>
    </row>
    <row r="21" spans="1:4" ht="19.5" x14ac:dyDescent="0.4">
      <c r="A21" s="17" t="s">
        <v>41</v>
      </c>
      <c r="B21" s="25">
        <f>+(B4-C4)/C4</f>
        <v>7.5576356387588833E-2</v>
      </c>
      <c r="C21" s="25">
        <f>+(C4-Data!D2)/Data!D2</f>
        <v>0.34381551362683438</v>
      </c>
      <c r="D21" s="25">
        <f>+(D4-Data!H2)/Data!H2</f>
        <v>0.21963968943871193</v>
      </c>
    </row>
    <row r="22" spans="1:4" ht="19.5" x14ac:dyDescent="0.4">
      <c r="A22" s="14" t="s">
        <v>42</v>
      </c>
      <c r="B22" s="15">
        <v>24261</v>
      </c>
      <c r="C22" s="15">
        <f>+Data!I6</f>
        <v>22535</v>
      </c>
      <c r="D22" s="15">
        <v>24402</v>
      </c>
    </row>
    <row r="23" spans="1:4" ht="19.5" x14ac:dyDescent="0.4">
      <c r="A23" s="14" t="s">
        <v>43</v>
      </c>
      <c r="B23" s="26">
        <f>+(B22-Data!L6)/Data!L6</f>
        <v>-5.7782149004179982E-3</v>
      </c>
      <c r="C23" s="26">
        <f>+(C22-Data!H6)/Data!H6</f>
        <v>3.1255720300201358E-2</v>
      </c>
      <c r="D23" s="26">
        <f>+(D22-Data!H6)/Data!H6</f>
        <v>0.11669412410763316</v>
      </c>
    </row>
    <row r="24" spans="1:4" ht="15.75" x14ac:dyDescent="0.3">
      <c r="A24" s="14"/>
      <c r="B24" s="14"/>
      <c r="C24" s="14"/>
      <c r="D24" s="14"/>
    </row>
    <row r="25" spans="1:4" ht="19.5" x14ac:dyDescent="0.4">
      <c r="A25" s="14" t="s">
        <v>44</v>
      </c>
      <c r="B25" s="26">
        <f>-B7/B4</f>
        <v>0.57001718035132964</v>
      </c>
      <c r="C25" s="26">
        <f t="shared" ref="C25:D25" si="2">-C7/C4</f>
        <v>0.66148101924076963</v>
      </c>
      <c r="D25" s="27">
        <f t="shared" si="2"/>
        <v>0.60051508454097358</v>
      </c>
    </row>
    <row r="26" spans="1:4" ht="19.5" x14ac:dyDescent="0.4">
      <c r="A26" s="14" t="s">
        <v>45</v>
      </c>
      <c r="B26" s="26">
        <f>-B10/B4</f>
        <v>1.5260107698630133E-2</v>
      </c>
      <c r="C26" s="26">
        <f t="shared" ref="C26:D26" si="3">-C10/C4</f>
        <v>9.0483619344773804E-3</v>
      </c>
      <c r="D26" s="27">
        <f t="shared" si="3"/>
        <v>-4.4236838640219047E-3</v>
      </c>
    </row>
    <row r="27" spans="1:4" ht="19.5" x14ac:dyDescent="0.4">
      <c r="A27" s="17" t="s">
        <v>46</v>
      </c>
      <c r="B27" s="25">
        <f>+B25+B26</f>
        <v>0.58527728804995982</v>
      </c>
      <c r="C27" s="25">
        <f t="shared" ref="C27:D27" si="4">+C25+C26</f>
        <v>0.67052938117524696</v>
      </c>
      <c r="D27" s="28">
        <f t="shared" si="4"/>
        <v>0.59609140067695165</v>
      </c>
    </row>
    <row r="28" spans="1:4" ht="19.5" x14ac:dyDescent="0.4">
      <c r="A28" s="14" t="s">
        <v>47</v>
      </c>
      <c r="B28" s="37">
        <f>-(B5+B6)/B4</f>
        <v>0.21232260167929087</v>
      </c>
      <c r="C28" s="37">
        <f t="shared" ref="C28:D28" si="5">-(C5+C6)/C4</f>
        <v>0.21500970705494887</v>
      </c>
      <c r="D28" s="29">
        <f t="shared" si="5"/>
        <v>0.21943284220540915</v>
      </c>
    </row>
    <row r="29" spans="1:4" ht="19.5" x14ac:dyDescent="0.4">
      <c r="A29" s="24" t="s">
        <v>48</v>
      </c>
      <c r="B29" s="46">
        <f>+B27+B28</f>
        <v>0.79759988972925067</v>
      </c>
      <c r="C29" s="46">
        <f t="shared" ref="C29:D29" si="6">+C27+C28</f>
        <v>0.88553908823019589</v>
      </c>
      <c r="D29" s="30">
        <f t="shared" si="6"/>
        <v>0.81552424288236081</v>
      </c>
    </row>
    <row r="30" spans="1:4" ht="19.5" x14ac:dyDescent="0.4">
      <c r="A30" s="24"/>
      <c r="B30" s="46"/>
      <c r="C30" s="46"/>
      <c r="D30" s="30"/>
    </row>
    <row r="31" spans="1:4" ht="19.5" x14ac:dyDescent="0.4">
      <c r="A31" s="14" t="s">
        <v>49</v>
      </c>
      <c r="B31" s="49">
        <v>156</v>
      </c>
      <c r="C31" s="49">
        <v>73</v>
      </c>
      <c r="D31" s="38">
        <v>581</v>
      </c>
    </row>
    <row r="32" spans="1:4" ht="19.5" x14ac:dyDescent="0.4">
      <c r="A32" s="14" t="s">
        <v>50</v>
      </c>
      <c r="B32" s="49">
        <v>65</v>
      </c>
      <c r="C32" s="49">
        <v>30</v>
      </c>
      <c r="D32" s="38">
        <v>243</v>
      </c>
    </row>
    <row r="33" spans="1:9" ht="19.5" x14ac:dyDescent="0.4">
      <c r="A33" s="31" t="s">
        <v>51</v>
      </c>
      <c r="B33" s="32">
        <f>+B31/B4</f>
        <v>2.5141015310233682E-2</v>
      </c>
      <c r="C33" s="32">
        <f t="shared" ref="C33:D33" si="7">+C31/C4</f>
        <v>1.265383948691281E-2</v>
      </c>
      <c r="D33" s="32">
        <f t="shared" si="7"/>
        <v>2.4713080048045448E-2</v>
      </c>
    </row>
    <row r="34" spans="1:9" ht="19.5" x14ac:dyDescent="0.4">
      <c r="A34" s="31" t="s">
        <v>52</v>
      </c>
      <c r="B34" s="32">
        <f>B32/B4</f>
        <v>1.0475423045930701E-2</v>
      </c>
      <c r="C34" s="32">
        <f t="shared" ref="C34:D34" si="8">C32/C4</f>
        <v>5.2002080083203327E-3</v>
      </c>
      <c r="D34" s="32">
        <f t="shared" si="8"/>
        <v>1.0336107489974258E-2</v>
      </c>
    </row>
    <row r="35" spans="1:9" ht="19.5" x14ac:dyDescent="0.4">
      <c r="A35" s="33"/>
      <c r="B35" s="50"/>
      <c r="C35" s="50"/>
      <c r="D35" s="34"/>
    </row>
    <row r="36" spans="1:9" ht="15.75" x14ac:dyDescent="0.3">
      <c r="A36" s="24" t="s">
        <v>53</v>
      </c>
      <c r="D36" s="14"/>
    </row>
    <row r="37" spans="1:9" ht="19.5" x14ac:dyDescent="0.4">
      <c r="A37" s="36" t="s">
        <v>54</v>
      </c>
      <c r="B37" s="47">
        <v>5224</v>
      </c>
      <c r="C37" s="47">
        <v>4839</v>
      </c>
      <c r="D37" s="39">
        <v>19800</v>
      </c>
      <c r="F37" s="42"/>
      <c r="G37" s="42"/>
      <c r="H37" s="42"/>
      <c r="I37" s="42"/>
    </row>
    <row r="38" spans="1:9" ht="19.5" x14ac:dyDescent="0.4">
      <c r="A38" s="14" t="s">
        <v>55</v>
      </c>
      <c r="B38" s="48">
        <v>-4165</v>
      </c>
      <c r="C38" s="48">
        <v>-4195</v>
      </c>
      <c r="D38" s="38">
        <v>-15993</v>
      </c>
      <c r="F38" s="42"/>
      <c r="G38" s="42"/>
      <c r="H38" s="42"/>
      <c r="I38" s="42"/>
    </row>
    <row r="39" spans="1:9" ht="19.5" x14ac:dyDescent="0.4">
      <c r="A39" s="35" t="s">
        <v>56</v>
      </c>
      <c r="B39" s="40">
        <f t="shared" ref="B39:D39" si="9">-B38/B37</f>
        <v>0.79728177641653908</v>
      </c>
      <c r="C39" s="40">
        <f t="shared" si="9"/>
        <v>0.86691465178755944</v>
      </c>
      <c r="D39" s="40">
        <f t="shared" si="9"/>
        <v>0.80772727272727274</v>
      </c>
      <c r="F39" s="42"/>
      <c r="G39" s="42"/>
      <c r="H39" s="42"/>
      <c r="I39" s="42"/>
    </row>
    <row r="40" spans="1:9" ht="19.5" x14ac:dyDescent="0.4">
      <c r="A40" s="36" t="s">
        <v>57</v>
      </c>
      <c r="B40" s="47">
        <v>981</v>
      </c>
      <c r="C40" s="47">
        <v>930</v>
      </c>
      <c r="D40" s="39">
        <v>3710</v>
      </c>
    </row>
    <row r="41" spans="1:9" ht="19.5" x14ac:dyDescent="0.4">
      <c r="A41" s="14" t="s">
        <v>58</v>
      </c>
      <c r="B41" s="48">
        <v>-783</v>
      </c>
      <c r="C41" s="48">
        <v>-914</v>
      </c>
      <c r="D41" s="38">
        <v>-3181</v>
      </c>
    </row>
    <row r="42" spans="1:9" ht="19.5" x14ac:dyDescent="0.4">
      <c r="A42" s="35" t="s">
        <v>59</v>
      </c>
      <c r="B42" s="40">
        <f t="shared" ref="B42:C42" si="10">-B41/B40</f>
        <v>0.79816513761467889</v>
      </c>
      <c r="C42" s="40">
        <f t="shared" si="10"/>
        <v>0.98279569892473118</v>
      </c>
      <c r="D42" s="40">
        <v>0.85741239892183285</v>
      </c>
    </row>
    <row r="43" spans="1:9" ht="15.75" x14ac:dyDescent="0.3">
      <c r="A43" s="14"/>
      <c r="B43" s="14"/>
      <c r="C43" s="14"/>
      <c r="D43" s="14"/>
    </row>
    <row r="44" spans="1:9" ht="19.5" x14ac:dyDescent="0.4">
      <c r="A44" s="14" t="s">
        <v>76</v>
      </c>
      <c r="B44" s="15">
        <v>14817.68</v>
      </c>
      <c r="C44" s="15"/>
      <c r="D44" s="15">
        <v>13864</v>
      </c>
      <c r="F44" s="42"/>
    </row>
    <row r="45" spans="1:9" ht="19.5" x14ac:dyDescent="0.4">
      <c r="A45" s="14" t="s">
        <v>77</v>
      </c>
      <c r="B45" s="15">
        <v>3757</v>
      </c>
      <c r="C45" s="15"/>
      <c r="D45" s="15">
        <v>3757</v>
      </c>
    </row>
    <row r="46" spans="1:9" ht="19.5" x14ac:dyDescent="0.4">
      <c r="A46" s="17" t="s">
        <v>78</v>
      </c>
      <c r="B46" s="18">
        <f>+B44-B45</f>
        <v>11060.68</v>
      </c>
      <c r="C46" s="18">
        <f>+Data!I8</f>
        <v>10479</v>
      </c>
      <c r="D46" s="18">
        <f t="shared" ref="D46" si="11">+D44-D45</f>
        <v>10107</v>
      </c>
    </row>
    <row r="47" spans="1:9" ht="19.5" x14ac:dyDescent="0.4">
      <c r="A47" s="14" t="s">
        <v>60</v>
      </c>
      <c r="B47" s="15">
        <f>+AVERAGE(B46,Data!L8)</f>
        <v>10583.84</v>
      </c>
      <c r="C47" s="15">
        <f>+AVERAGE(C46,Data!H8)</f>
        <v>10199.5</v>
      </c>
      <c r="D47" s="15">
        <f>+AVERAGE(D46,Data!H8)</f>
        <v>10013.5</v>
      </c>
    </row>
    <row r="48" spans="1:9" ht="19.5" x14ac:dyDescent="0.4">
      <c r="A48" s="14" t="s">
        <v>61</v>
      </c>
      <c r="B48" s="37">
        <f>+(B18/B47)*4</f>
        <v>0.36378652582427479</v>
      </c>
      <c r="C48" s="37">
        <f>+(C18/C47)*4</f>
        <v>0.2193538898965634</v>
      </c>
      <c r="D48" s="26">
        <f>+D18/D47</f>
        <v>0.387775868936935</v>
      </c>
    </row>
    <row r="49" spans="1:4" ht="15.75" x14ac:dyDescent="0.3">
      <c r="B49" s="14"/>
      <c r="C49" s="14"/>
      <c r="D49" s="14"/>
    </row>
    <row r="50" spans="1:4" ht="15.75" x14ac:dyDescent="0.3">
      <c r="A50" s="14"/>
      <c r="B50" s="42"/>
    </row>
    <row r="51" spans="1:4" ht="15.75" x14ac:dyDescent="0.3">
      <c r="A51" s="14" t="s">
        <v>62</v>
      </c>
    </row>
    <row r="52" spans="1:4" ht="110.25" x14ac:dyDescent="0.3">
      <c r="A52" s="43" t="s">
        <v>63</v>
      </c>
    </row>
  </sheetData>
  <pageMargins left="0.7" right="0.7" top="0.75" bottom="0.75" header="0.3" footer="0.3"/>
  <headerFooter>
    <oddHeader>&amp;R&amp;"Aptos"&amp;12&amp;K000000 INTERN&amp;1#_x000D_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A2DC-58D9-4131-92C7-BE1B9AB28E89}">
  <dimension ref="A1:O12"/>
  <sheetViews>
    <sheetView showGridLines="0" tabSelected="1" workbookViewId="0">
      <selection activeCell="A16" sqref="A16"/>
    </sheetView>
  </sheetViews>
  <sheetFormatPr defaultRowHeight="19.5" x14ac:dyDescent="0.4"/>
  <cols>
    <col min="1" max="1" width="81.42578125" style="1" bestFit="1" customWidth="1"/>
    <col min="2" max="2" width="13" style="1" customWidth="1"/>
    <col min="3" max="3" width="12" style="1" bestFit="1" customWidth="1"/>
    <col min="4" max="4" width="12.42578125" style="1" customWidth="1"/>
    <col min="5" max="5" width="11.140625" style="1" customWidth="1"/>
    <col min="6" max="6" width="12.42578125" style="1" customWidth="1"/>
    <col min="7" max="7" width="12.140625" style="1" customWidth="1"/>
    <col min="8" max="8" width="11.85546875" style="1" customWidth="1"/>
    <col min="9" max="9" width="10.140625" style="1" customWidth="1"/>
    <col min="10" max="10" width="9.42578125" style="1" customWidth="1"/>
    <col min="11" max="13" width="12.5703125" style="1" bestFit="1" customWidth="1"/>
    <col min="14" max="14" width="12.140625" style="1" bestFit="1" customWidth="1"/>
    <col min="15" max="15" width="12.5703125" style="1" bestFit="1" customWidth="1"/>
    <col min="16" max="16384" width="9.140625" style="1"/>
  </cols>
  <sheetData>
    <row r="1" spans="1:15" x14ac:dyDescent="0.4">
      <c r="A1" s="41" t="s">
        <v>53</v>
      </c>
      <c r="B1" s="41" t="s">
        <v>64</v>
      </c>
      <c r="C1" s="44">
        <v>45291</v>
      </c>
      <c r="D1" s="41" t="s">
        <v>65</v>
      </c>
      <c r="E1" s="41" t="s">
        <v>66</v>
      </c>
      <c r="F1" s="41" t="s">
        <v>67</v>
      </c>
      <c r="G1" s="41" t="s">
        <v>68</v>
      </c>
      <c r="H1" s="44">
        <v>45657</v>
      </c>
      <c r="I1" s="41" t="s">
        <v>69</v>
      </c>
      <c r="J1" s="41" t="s">
        <v>70</v>
      </c>
      <c r="K1" s="41" t="s">
        <v>71</v>
      </c>
      <c r="L1" s="41" t="s">
        <v>72</v>
      </c>
      <c r="M1" s="44">
        <v>46022</v>
      </c>
      <c r="N1" s="41" t="s">
        <v>81</v>
      </c>
    </row>
    <row r="2" spans="1:15" x14ac:dyDescent="0.4">
      <c r="A2" s="14" t="s">
        <v>73</v>
      </c>
      <c r="B2" s="23">
        <v>4018</v>
      </c>
      <c r="C2" s="23">
        <v>15607</v>
      </c>
      <c r="D2" s="23">
        <v>4293</v>
      </c>
      <c r="E2" s="23">
        <v>4008</v>
      </c>
      <c r="F2" s="23">
        <v>4370</v>
      </c>
      <c r="G2" s="23">
        <v>6606</v>
      </c>
      <c r="H2" s="23">
        <v>19276.03507089</v>
      </c>
      <c r="I2" s="23">
        <v>5769</v>
      </c>
      <c r="J2" s="23">
        <v>5560</v>
      </c>
      <c r="K2" s="23">
        <v>6047</v>
      </c>
      <c r="L2" s="23">
        <v>6134</v>
      </c>
      <c r="M2" s="23">
        <v>23509.81742747</v>
      </c>
      <c r="N2" s="23">
        <v>6205</v>
      </c>
    </row>
    <row r="3" spans="1:15" x14ac:dyDescent="0.4">
      <c r="A3" s="14"/>
      <c r="B3" s="23"/>
      <c r="C3" s="23"/>
      <c r="D3" s="23"/>
      <c r="E3" s="23"/>
      <c r="F3" s="23"/>
      <c r="G3" s="23"/>
      <c r="H3" s="23"/>
      <c r="I3" s="23"/>
      <c r="J3" s="23"/>
      <c r="K3" s="23"/>
      <c r="L3" s="23"/>
      <c r="M3" s="23"/>
    </row>
    <row r="4" spans="1:15" x14ac:dyDescent="0.4">
      <c r="A4" s="14" t="s">
        <v>74</v>
      </c>
      <c r="B4" s="23">
        <v>912</v>
      </c>
      <c r="C4" s="23">
        <v>1110</v>
      </c>
      <c r="D4" s="23">
        <v>206</v>
      </c>
      <c r="E4" s="23">
        <v>388</v>
      </c>
      <c r="F4" s="23">
        <v>693</v>
      </c>
      <c r="G4" s="23">
        <v>1039</v>
      </c>
      <c r="H4" s="23">
        <v>2326</v>
      </c>
      <c r="I4" s="23">
        <v>558</v>
      </c>
      <c r="J4" s="23">
        <v>939</v>
      </c>
      <c r="K4" s="23">
        <v>1251</v>
      </c>
      <c r="L4" s="23">
        <v>1134</v>
      </c>
      <c r="M4" s="23">
        <v>3882</v>
      </c>
      <c r="N4" s="1">
        <v>963</v>
      </c>
    </row>
    <row r="5" spans="1:15" x14ac:dyDescent="0.4">
      <c r="A5" s="14"/>
      <c r="B5" s="23"/>
      <c r="C5" s="23"/>
      <c r="D5" s="23"/>
      <c r="E5" s="23"/>
      <c r="F5" s="23"/>
      <c r="G5" s="23"/>
      <c r="H5" s="23"/>
      <c r="I5" s="23"/>
      <c r="J5" s="23"/>
      <c r="K5" s="23"/>
      <c r="L5" s="23"/>
      <c r="M5" s="23"/>
    </row>
    <row r="6" spans="1:15" x14ac:dyDescent="0.4">
      <c r="A6" s="14" t="s">
        <v>75</v>
      </c>
      <c r="B6" s="23">
        <v>15829</v>
      </c>
      <c r="C6" s="23">
        <v>15829</v>
      </c>
      <c r="D6" s="23">
        <v>16480</v>
      </c>
      <c r="E6" s="23">
        <v>16743</v>
      </c>
      <c r="F6" s="23">
        <v>21472</v>
      </c>
      <c r="G6" s="23">
        <v>21852</v>
      </c>
      <c r="H6" s="23">
        <v>21852</v>
      </c>
      <c r="I6" s="23">
        <v>22535</v>
      </c>
      <c r="J6" s="23">
        <v>23265</v>
      </c>
      <c r="K6" s="23">
        <v>23988</v>
      </c>
      <c r="L6" s="23">
        <v>24402</v>
      </c>
      <c r="M6" s="23">
        <v>24402</v>
      </c>
      <c r="N6" s="23">
        <v>24261</v>
      </c>
    </row>
    <row r="7" spans="1:15" x14ac:dyDescent="0.4">
      <c r="A7" s="14"/>
      <c r="B7" s="23"/>
      <c r="C7" s="23"/>
      <c r="D7" s="23"/>
      <c r="E7" s="23"/>
      <c r="F7" s="23"/>
      <c r="G7" s="23"/>
      <c r="H7" s="23"/>
      <c r="I7" s="23"/>
      <c r="J7" s="23"/>
      <c r="K7" s="23"/>
      <c r="L7" s="23"/>
      <c r="M7" s="23"/>
    </row>
    <row r="8" spans="1:15" x14ac:dyDescent="0.4">
      <c r="A8" s="14" t="s">
        <v>83</v>
      </c>
      <c r="B8" s="23">
        <v>9114</v>
      </c>
      <c r="C8" s="23">
        <v>9114</v>
      </c>
      <c r="D8" s="23">
        <v>9319</v>
      </c>
      <c r="E8" s="23">
        <v>9669</v>
      </c>
      <c r="F8" s="23">
        <v>10359</v>
      </c>
      <c r="G8" s="23">
        <v>9920</v>
      </c>
      <c r="H8" s="23">
        <v>9920</v>
      </c>
      <c r="I8" s="23">
        <v>10479</v>
      </c>
      <c r="J8" s="23">
        <v>11439</v>
      </c>
      <c r="K8" s="23">
        <v>12711</v>
      </c>
      <c r="L8" s="23">
        <v>10107</v>
      </c>
      <c r="M8" s="23">
        <v>10107</v>
      </c>
      <c r="N8" s="23">
        <v>11061</v>
      </c>
    </row>
    <row r="9" spans="1:15" x14ac:dyDescent="0.4">
      <c r="A9" s="14"/>
      <c r="F9" s="23"/>
      <c r="G9" s="23"/>
      <c r="H9" s="23"/>
      <c r="I9" s="23"/>
      <c r="J9" s="23"/>
      <c r="K9" s="23"/>
      <c r="L9" s="23"/>
      <c r="M9" s="23"/>
    </row>
    <row r="10" spans="1:15" x14ac:dyDescent="0.4">
      <c r="A10" s="14" t="s">
        <v>82</v>
      </c>
      <c r="F10" s="23"/>
      <c r="G10" s="23"/>
      <c r="H10" s="23"/>
      <c r="I10" s="23"/>
      <c r="J10" s="23"/>
      <c r="K10" s="23"/>
      <c r="L10" s="23"/>
      <c r="M10" s="23"/>
      <c r="O10" s="23"/>
    </row>
    <row r="11" spans="1:15" x14ac:dyDescent="0.4">
      <c r="A11" s="14"/>
      <c r="F11" s="23"/>
      <c r="G11" s="23"/>
      <c r="H11" s="23"/>
      <c r="I11" s="23"/>
      <c r="J11" s="23"/>
      <c r="K11" s="23"/>
      <c r="L11" s="23"/>
      <c r="M11" s="23"/>
    </row>
    <row r="12" spans="1:15" x14ac:dyDescent="0.4">
      <c r="A12" s="14"/>
      <c r="F12" s="23"/>
      <c r="G12" s="23"/>
      <c r="H12" s="23"/>
      <c r="I12" s="23"/>
      <c r="J12" s="23"/>
      <c r="K12" s="23"/>
      <c r="L12" s="23"/>
      <c r="M12"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C2C58E1F55942BF8F81B4ED840E4B" ma:contentTypeVersion="16" ma:contentTypeDescription="Create a new document." ma:contentTypeScope="" ma:versionID="5a179d31fc0721161636bbf372f0eefe">
  <xsd:schema xmlns:xsd="http://www.w3.org/2001/XMLSchema" xmlns:xs="http://www.w3.org/2001/XMLSchema" xmlns:p="http://schemas.microsoft.com/office/2006/metadata/properties" xmlns:ns2="aa711e6f-5281-4845-aa92-d7a45703e8c9" xmlns:ns3="50306868-6be9-452c-8683-d1dc490ceee0" targetNamespace="http://schemas.microsoft.com/office/2006/metadata/properties" ma:root="true" ma:fieldsID="e7f7c0a66d0b3d7eefcb40b074c0d2fd" ns2:_="" ns3:_="">
    <xsd:import namespace="aa711e6f-5281-4845-aa92-d7a45703e8c9"/>
    <xsd:import namespace="50306868-6be9-452c-8683-d1dc490cee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11e6f-5281-4845-aa92-d7a45703e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ec7d43-4eba-44ea-b719-d98426e322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306868-6be9-452c-8683-d1dc490cee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1e79fa-2501-4e17-a663-95f2c8ddab11}" ma:internalName="TaxCatchAll" ma:showField="CatchAllData" ma:web="50306868-6be9-452c-8683-d1dc490ce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711e6f-5281-4845-aa92-d7a45703e8c9">
      <Terms xmlns="http://schemas.microsoft.com/office/infopath/2007/PartnerControls"/>
    </lcf76f155ced4ddcb4097134ff3c332f>
    <TaxCatchAll xmlns="50306868-6be9-452c-8683-d1dc490cee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7DAED4-5B55-4344-A459-D9E649213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11e6f-5281-4845-aa92-d7a45703e8c9"/>
    <ds:schemaRef ds:uri="50306868-6be9-452c-8683-d1dc490ce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8C7955-E6D2-4769-8ACA-20987503E24B}">
  <ds:schemaRefs>
    <ds:schemaRef ds:uri="http://schemas.microsoft.com/office/2006/metadata/properties"/>
    <ds:schemaRef ds:uri="http://schemas.microsoft.com/office/infopath/2007/PartnerControls"/>
    <ds:schemaRef ds:uri="aa711e6f-5281-4845-aa92-d7a45703e8c9"/>
    <ds:schemaRef ds:uri="50306868-6be9-452c-8683-d1dc490ceee0"/>
  </ds:schemaRefs>
</ds:datastoreItem>
</file>

<file path=customXml/itemProps3.xml><?xml version="1.0" encoding="utf-8"?>
<ds:datastoreItem xmlns:ds="http://schemas.openxmlformats.org/officeDocument/2006/customXml" ds:itemID="{8D7E854D-73ED-4D8A-8487-DE6D4E60617B}">
  <ds:schemaRefs>
    <ds:schemaRef ds:uri="http://schemas.microsoft.com/sharepoint/v3/contenttype/forms"/>
  </ds:schemaRefs>
</ds:datastoreItem>
</file>

<file path=docMetadata/LabelInfo.xml><?xml version="1.0" encoding="utf-8"?>
<clbl:labelList xmlns:clbl="http://schemas.microsoft.com/office/2020/mipLabelMetadata">
  <clbl:label id="{8330e813-b26a-43e2-bb91-e517359f3ed4}" enabled="1" method="Privileged" siteId="{273051d7-ce03-4594-b66d-0c68e4c778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Definisjoner</vt:lpstr>
      <vt:lpstr>Avstemminger</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Herigstad</dc:creator>
  <cp:keywords/>
  <dc:description/>
  <cp:lastModifiedBy>Karina Herigstad</cp:lastModifiedBy>
  <cp:revision/>
  <dcterms:created xsi:type="dcterms:W3CDTF">2026-02-25T14:51:28Z</dcterms:created>
  <dcterms:modified xsi:type="dcterms:W3CDTF">2026-04-21T09:34:01Z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0x010100DCEC2C58E1F55942BF8F81B4ED840E4B</vt:lpwstr>
  </property>
  <property fmtid="{D5CDD505-2E9C-101B-9397-08002B2CF9AE}" pid="3" name="MediaServiceImageTags">
    <vt:lpwstr/>
  </property>
</Properties>
</file>