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l9824\Desktop\"/>
    </mc:Choice>
  </mc:AlternateContent>
  <xr:revisionPtr revIDLastSave="0" documentId="8_{FE502B23-D961-4196-B270-4B63AA68C410}" xr6:coauthVersionLast="47" xr6:coauthVersionMax="47" xr10:uidLastSave="{00000000-0000-0000-0000-000000000000}"/>
  <bookViews>
    <workbookView xWindow="-110" yWindow="-110" windowWidth="22780" windowHeight="14540" xr2:uid="{7773E9F2-9A06-4969-AB62-944CB9E7F4D5}"/>
  </bookViews>
  <sheets>
    <sheet name="Instruktioner" sheetId="9" r:id="rId1"/>
    <sheet name="Metod" sheetId="1" r:id="rId2"/>
    <sheet name="Bakgrund och analyser" sheetId="10" r:id="rId3"/>
    <sheet name="Referensscenarior" sheetId="11" r:id="rId4"/>
    <sheet name="Kolkrediter" sheetId="4" r:id="rId5"/>
    <sheet name="Utsläppsfaktorer" sheetId="6"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4" l="1"/>
  <c r="H20" i="4" s="1"/>
  <c r="H34" i="4"/>
  <c r="D32" i="4"/>
  <c r="D9" i="4"/>
  <c r="H27" i="11"/>
  <c r="D6" i="11" l="1"/>
  <c r="D16" i="11"/>
  <c r="C13" i="10" a="1"/>
  <c r="C13" i="10" s="1"/>
  <c r="F7" i="6"/>
  <c r="F51" i="4"/>
  <c r="D50" i="4"/>
  <c r="D51" i="4"/>
  <c r="H51" i="4" s="1"/>
  <c r="E82" i="4" l="1"/>
  <c r="D47" i="4"/>
  <c r="D48" i="4" s="1"/>
  <c r="H48" i="4" s="1"/>
  <c r="H35" i="4"/>
  <c r="F9" i="4"/>
  <c r="H9" i="4" s="1"/>
  <c r="D7" i="4"/>
  <c r="H39" i="11"/>
  <c r="H40" i="11"/>
  <c r="H41" i="11"/>
  <c r="H38" i="11"/>
  <c r="D27" i="11"/>
  <c r="H16" i="11"/>
  <c r="F27" i="11"/>
  <c r="F6" i="11"/>
  <c r="H6" i="11" s="1"/>
  <c r="H11" i="11" s="1"/>
  <c r="F16" i="11"/>
  <c r="F5" i="6"/>
  <c r="F6" i="6"/>
  <c r="F8" i="6"/>
  <c r="F9" i="6"/>
  <c r="F10" i="6"/>
  <c r="F29" i="11"/>
  <c r="H29" i="11" s="1"/>
  <c r="D75" i="4"/>
  <c r="H33" i="11" l="1"/>
  <c r="D18" i="4"/>
  <c r="H18" i="4" s="1"/>
  <c r="H26" i="4" s="1"/>
  <c r="H27" i="4" s="1"/>
  <c r="H12" i="4"/>
  <c r="H44" i="11"/>
  <c r="H36" i="4"/>
  <c r="F34" i="4"/>
  <c r="F32" i="4" l="1"/>
  <c r="H32" i="4" s="1"/>
  <c r="D74" i="4"/>
  <c r="D71" i="4"/>
  <c r="D69" i="4"/>
  <c r="D68" i="4"/>
  <c r="F48" i="4"/>
  <c r="H58" i="4" s="1"/>
  <c r="F18" i="4"/>
  <c r="H13" i="4" l="1"/>
  <c r="D70" i="4"/>
  <c r="D72" i="4" s="1"/>
  <c r="D73" i="4" s="1"/>
  <c r="D76" i="4" s="1"/>
  <c r="H77" i="4" s="1"/>
  <c r="H57" i="4"/>
  <c r="H41" i="4"/>
  <c r="H62" i="4" s="1"/>
  <c r="H20" i="11"/>
  <c r="E50" i="11" s="1"/>
  <c r="H76" i="4" l="1"/>
  <c r="H40" i="4"/>
  <c r="H61" i="4" s="1"/>
  <c r="H82" i="4" l="1"/>
  <c r="H83"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<sst xmlns="http://schemas.openxmlformats.org/spreadsheetml/2006/main" count="378" uniqueCount="264">
  <si>
    <t>Så här gör du när du fyller i beräkningsmodellen</t>
  </si>
  <si>
    <t xml:space="preserve">Cellförklaringar: </t>
  </si>
  <si>
    <t>Fyll i dessa celler med aktivitetsdata, t ex hur många kubikmeter biokol som har producerats eller köpts in</t>
  </si>
  <si>
    <r>
      <t>Resultatcell: Utsläpp per m</t>
    </r>
    <r>
      <rPr>
        <vertAlign val="superscript"/>
        <sz val="14"/>
        <color theme="1"/>
        <rFont val="Calibri"/>
        <family val="2"/>
        <scheme val="minor"/>
      </rPr>
      <t xml:space="preserve">3 </t>
    </r>
    <r>
      <rPr>
        <sz val="14"/>
        <color theme="1"/>
        <rFont val="Calibri"/>
        <family val="2"/>
        <scheme val="minor"/>
      </rPr>
      <t>biokol</t>
    </r>
  </si>
  <si>
    <t>Resultatcell: utsläpp per total använd mängd biokol</t>
  </si>
  <si>
    <t>Projektet Kolsänksrätter med biokol har drivits av följande samarbetspartners och med stöd från Europeiska jordbruksfonden för landsbygsutveckling. Beräkningsmodellen har tagits fram i samarbete med 2050 Consulting</t>
  </si>
  <si>
    <t>Metodbeskrivning</t>
  </si>
  <si>
    <t>I det här avsnittet kan du lära dig mer om vad som ligger till grund för beräkningsmodellen; t ex systemgränser och principer för vad som är stabilt kol.</t>
  </si>
  <si>
    <t>Systemgränser för studien:</t>
  </si>
  <si>
    <t>Systemgränserna för studien illustreras i bilden till höger. En fullstänsig beskrivning av systemgränser för klimatberäkningarna görs i den bakomliggande metodologin för standarden.</t>
  </si>
  <si>
    <t>Listan till höger beskriver de parametrar som ingår i beräkningarna samt under vilka villkor/grundprinciper dessa beräkningar gäller. En fullstänsig beskrivning av systemgränser för klimatberäkningarna görs i den bakomliggande metodologin för standarden.</t>
  </si>
  <si>
    <t>Referens och jämförelse:</t>
  </si>
  <si>
    <t xml:space="preserve">I klimatberäkningarna (steg 1) antas kolinlagring (andel av det ingående kolet i biomassan som finns kvar)  av referenscenariorna på 100 års sikt vara försummbar. </t>
  </si>
  <si>
    <t>Klimatnyttomodell (steg2):</t>
  </si>
  <si>
    <t xml:space="preserve">En översikt av möjliga systemeffekter, dessa behandlas ej i beräkningarna för klimatavtrycket. </t>
  </si>
  <si>
    <t>Principer</t>
  </si>
  <si>
    <t>Metoder och antaganden i studien görs i den bakomliggande metodologin för standarden.</t>
  </si>
  <si>
    <t>Hantering av olika värden för stabilitetsbestämmelse</t>
  </si>
  <si>
    <r>
      <t>Stabilitet kolinlagring enligt H/C</t>
    </r>
    <r>
      <rPr>
        <vertAlign val="subscript"/>
        <sz val="16"/>
        <color theme="1"/>
        <rFont val="Calibri"/>
        <family val="2"/>
        <scheme val="minor"/>
      </rPr>
      <t xml:space="preserve">org </t>
    </r>
  </si>
  <si>
    <t>H/Corg</t>
  </si>
  <si>
    <r>
      <t>BC</t>
    </r>
    <r>
      <rPr>
        <vertAlign val="subscript"/>
        <sz val="11"/>
        <color theme="1"/>
        <rFont val="Calibri"/>
        <family val="2"/>
        <scheme val="minor"/>
      </rPr>
      <t>+100</t>
    </r>
  </si>
  <si>
    <t>(andel kol som är inlagrad i minst 100 år)</t>
  </si>
  <si>
    <t>&lt; 0,4</t>
  </si>
  <si>
    <t>%</t>
  </si>
  <si>
    <t>0,40 - 0,45</t>
  </si>
  <si>
    <t>0,45 - 0,50</t>
  </si>
  <si>
    <t>0,50 - 0,55</t>
  </si>
  <si>
    <t>0,55 - 0,60</t>
  </si>
  <si>
    <t>0,60 - 0,65</t>
  </si>
  <si>
    <t>0,66 - 0,70</t>
  </si>
  <si>
    <t>&gt; 0,7</t>
  </si>
  <si>
    <t>Avrundade värden, centrerat i intervallen enligt funktionen:</t>
  </si>
  <si>
    <r>
      <t>BC+100(H/C</t>
    </r>
    <r>
      <rPr>
        <b/>
        <vertAlign val="subscript"/>
        <sz val="9"/>
        <color theme="1"/>
        <rFont val="Calibri"/>
        <family val="2"/>
        <scheme val="minor"/>
      </rPr>
      <t>org</t>
    </r>
    <r>
      <rPr>
        <b/>
        <sz val="9"/>
        <color theme="1"/>
        <rFont val="Calibri"/>
        <family val="2"/>
        <scheme val="minor"/>
      </rPr>
      <t>, i intervallet 0,4-0,7) = 120 - 100(H/C</t>
    </r>
    <r>
      <rPr>
        <b/>
        <vertAlign val="subscript"/>
        <sz val="9"/>
        <color theme="1"/>
        <rFont val="Calibri"/>
        <family val="2"/>
        <scheme val="minor"/>
      </rPr>
      <t>org</t>
    </r>
    <r>
      <rPr>
        <b/>
        <sz val="9"/>
        <color theme="1"/>
        <rFont val="Calibri"/>
        <family val="2"/>
        <scheme val="minor"/>
      </rPr>
      <t xml:space="preserve">) </t>
    </r>
  </si>
  <si>
    <t>Baserad på de två kända punkterna (0.4, 0.8) och (0.7, 0.5)</t>
  </si>
  <si>
    <r>
      <rPr>
        <sz val="16"/>
        <color theme="1"/>
        <rFont val="Calibri"/>
        <family val="2"/>
        <scheme val="minor"/>
      </rPr>
      <t>Analysvärden på biokolet</t>
    </r>
    <r>
      <rPr>
        <sz val="11"/>
        <color theme="1"/>
        <rFont val="Calibri"/>
        <family val="2"/>
        <scheme val="minor"/>
      </rPr>
      <t xml:space="preserve">
Här fyller du i data om biokolet. Om du inte producerar ditt eget biokol behöver du få flera av siffrorna från din biokolsleverantör.</t>
    </r>
  </si>
  <si>
    <t>Kategori</t>
  </si>
  <si>
    <t>Ingående parametrar</t>
  </si>
  <si>
    <t>Värde</t>
  </si>
  <si>
    <t>Enhet</t>
  </si>
  <si>
    <t>Källa/referens, kommentar</t>
  </si>
  <si>
    <t>Biokolets kvantitet</t>
  </si>
  <si>
    <t>Volym till godkänd applikation</t>
  </si>
  <si>
    <t>m3</t>
  </si>
  <si>
    <t>Biokolets kvalitet</t>
  </si>
  <si>
    <t>Enlig laboratorieanalys</t>
  </si>
  <si>
    <t xml:space="preserve">Bulkdensitet </t>
  </si>
  <si>
    <t>kg/m3 (TS)</t>
  </si>
  <si>
    <t>TS = TorrSubstans</t>
  </si>
  <si>
    <t>Andel kol (C)(vikt%)</t>
  </si>
  <si>
    <t>vikt%</t>
  </si>
  <si>
    <t>Tabell 2</t>
  </si>
  <si>
    <t>H/Corg (mol%)</t>
  </si>
  <si>
    <t>mol%</t>
  </si>
  <si>
    <t>Andel stabilt kol i minst 100 år</t>
  </si>
  <si>
    <r>
      <t>Räknas automatiskt med värden från tabell 2 vilken visar förhållandet mellan H/Corg-värdet och BC</t>
    </r>
    <r>
      <rPr>
        <vertAlign val="subscript"/>
        <sz val="11"/>
        <color theme="1"/>
        <rFont val="Calibri"/>
        <family val="2"/>
        <scheme val="minor"/>
      </rPr>
      <t>+100</t>
    </r>
  </si>
  <si>
    <t>Uttag och hantering av biomassa</t>
  </si>
  <si>
    <t xml:space="preserve">Om det finns att tillgå ska specifik data för uttag och transport av råvara användas </t>
  </si>
  <si>
    <t xml:space="preserve"> Uppskattad förbrukning för faktisk aktivitet</t>
  </si>
  <si>
    <t xml:space="preserve">l diesel per m3 </t>
  </si>
  <si>
    <t>Generell utsläppsfaktor flis inklusive leverans till kund (Massaflis)</t>
  </si>
  <si>
    <t>kg CO2e per m3 flis</t>
  </si>
  <si>
    <t>Kommentar: Utsläppsfaktor för skogsflis avser hela produktens livscykel inklusive en genomsnittlig leverans til kund i sverige . https://www.setragroup.com/sv/hallbarhet/setras-hallbarhetsredovisning-2019/</t>
  </si>
  <si>
    <t>Transport och bearbetning av biomassa</t>
  </si>
  <si>
    <t xml:space="preserve"> Uppmätt förbrukning per hanterad  m3 biomassa</t>
  </si>
  <si>
    <t>Beräknad medeltransportarbete per m3</t>
  </si>
  <si>
    <t>tonkm/m3 biomassa</t>
  </si>
  <si>
    <t>liter /m3</t>
  </si>
  <si>
    <t xml:space="preserve">Processrelaterade utsläpp </t>
  </si>
  <si>
    <t>Specifik data bör användas!</t>
  </si>
  <si>
    <t xml:space="preserve"> Uppmätt förbrukning per pyrolyserad volym biokol</t>
  </si>
  <si>
    <t>Beräknad elförbrukning</t>
  </si>
  <si>
    <t>kWh per m3 biokol</t>
  </si>
  <si>
    <t>El</t>
  </si>
  <si>
    <t>Gasol</t>
  </si>
  <si>
    <t>kg per m3 biokol</t>
  </si>
  <si>
    <t>Transport av biokol</t>
  </si>
  <si>
    <t>tonkm/m3 biokol</t>
  </si>
  <si>
    <t>Livscykelsteg</t>
  </si>
  <si>
    <t>Typ av påverkan</t>
  </si>
  <si>
    <t>Beskrivning av aktivitetsdata</t>
  </si>
  <si>
    <t>Indata</t>
  </si>
  <si>
    <t>Enhet på aktivitetsdata</t>
  </si>
  <si>
    <t xml:space="preserve">Utsläppsfaktor </t>
  </si>
  <si>
    <t>Enhet [g CO2e/enhet]</t>
  </si>
  <si>
    <t>Utsläpp [kg CO2e]</t>
  </si>
  <si>
    <t>Kommentar och källa</t>
  </si>
  <si>
    <t>Uttag och hantering av biomassa, GROT lämnas i skogen</t>
  </si>
  <si>
    <t>Referensscenario 1: GROT lämnas i skogen. Inga utsläpp sker, ingen kolinlagring sker</t>
  </si>
  <si>
    <t>Volym eller vikt uttagen GROT</t>
  </si>
  <si>
    <t xml:space="preserve">Växthusgasutsläpp från arbetsmaskiner som används i skogen. </t>
  </si>
  <si>
    <t>Uppskattad dieselförbrukning vid uttag av grot</t>
  </si>
  <si>
    <t>liter per m3</t>
  </si>
  <si>
    <t>g CO2e/Liter</t>
  </si>
  <si>
    <t>kg CO2e per m3</t>
  </si>
  <si>
    <t>kg CO2e</t>
  </si>
  <si>
    <t>En negativ siffra (-) betyder att det sker ett större utsläpp av koldioxidekvivalenter än det sker en kolinlagring sett över 100 år.</t>
  </si>
  <si>
    <t>Uttag och hantering av GROT i skogen, biomassan förbränns för energi</t>
  </si>
  <si>
    <t>Referensscenario 2: GROT hämtas hem och förbränns. Substitutionseffekter räknas inte men kan läggas till.</t>
  </si>
  <si>
    <t>Volym GROT</t>
  </si>
  <si>
    <t>Uttag och hantering av grot i skogen</t>
  </si>
  <si>
    <t>Transport och efterbearbetning av GROT/biomassa</t>
  </si>
  <si>
    <t>Transport av biomassa</t>
  </si>
  <si>
    <t>Transportarbete: ton GROT</t>
  </si>
  <si>
    <t>ton GROT</t>
  </si>
  <si>
    <t>Transportarbete: km körda</t>
  </si>
  <si>
    <t>km</t>
  </si>
  <si>
    <t>tonkm</t>
  </si>
  <si>
    <t>g CO2e/tonkm</t>
  </si>
  <si>
    <t>kg CO2e per tonkm</t>
  </si>
  <si>
    <t>Tonkilometer, typiskt förkortat tonkm, är ett mått på transportarbete för gods. Måttet beräknas genom att multiplicera godset vikt i ton med transportsträckan i kilometer.</t>
  </si>
  <si>
    <t>Flisning av biomassa</t>
  </si>
  <si>
    <t>kWh per m3 GROT</t>
  </si>
  <si>
    <t>kWh/m3</t>
  </si>
  <si>
    <t>g CO2e/kWh</t>
  </si>
  <si>
    <t>Transport och efterbehandling av biomassa</t>
  </si>
  <si>
    <t xml:space="preserve">Övriga utsläpp </t>
  </si>
  <si>
    <t>ton eller m3 eller annat mått på mängden biomassa</t>
  </si>
  <si>
    <t>Namnge processen som ger upphov till utsläppet</t>
  </si>
  <si>
    <t>Beskriv datan och enheterna som du använder</t>
  </si>
  <si>
    <t>kWh per m3</t>
  </si>
  <si>
    <t>Kommentera gärna dina resultat och hur du har kommit fram till dem här</t>
  </si>
  <si>
    <t xml:space="preserve">Liter per m3 </t>
  </si>
  <si>
    <t>g CO2e/Liter, kg, m3 etc</t>
  </si>
  <si>
    <t>CO2e</t>
  </si>
  <si>
    <t>g CO2e/CO2e</t>
  </si>
  <si>
    <t>T ex transport av aska</t>
  </si>
  <si>
    <t>T ex ton aska och km körda</t>
  </si>
  <si>
    <t>ton*km</t>
  </si>
  <si>
    <t xml:space="preserve"> Övriga utsläpp</t>
  </si>
  <si>
    <t>Beräknad nettoeffekt på växthusgasbalansen i atmosfären i ett 100-årsperspektiv</t>
  </si>
  <si>
    <t>Resultat av beräkningar</t>
  </si>
  <si>
    <t>Utsläpp från referensscenarior</t>
  </si>
  <si>
    <t>ton CO2e</t>
  </si>
  <si>
    <t>Produktionsutbyte i % (biokol från biomassa)</t>
  </si>
  <si>
    <t>Fyll i hur stor procent av biomassan som blir biokol</t>
  </si>
  <si>
    <t>m3 GROT</t>
  </si>
  <si>
    <t>Mallen räknar med hjälp av produktionsutbytet och volymen biokol (från fliken Bakgrund och analyser) ut hur mycket biomassa som har hanterats</t>
  </si>
  <si>
    <t>kg CO2e per m3 biomassa</t>
  </si>
  <si>
    <t>kg CO2e / Beräknad mängd biokol</t>
  </si>
  <si>
    <t>kg CO2e / m3 biokol</t>
  </si>
  <si>
    <t>Fyll i om det inte ingår i utsläppsfaktor av råvara ovan. Tonkm räknas som [ton biomassa * km].</t>
  </si>
  <si>
    <t>g CO2e/liter</t>
  </si>
  <si>
    <t xml:space="preserve">Lägg till fler utsläppspunkter om det behövs. </t>
  </si>
  <si>
    <t>Växthusgasutsläpp från pyrolysprocessen och torkning</t>
  </si>
  <si>
    <t>Elförbrukning i processerna: Förbränning/pyrolys + torkning</t>
  </si>
  <si>
    <t>kg CO2e per m3 biokol</t>
  </si>
  <si>
    <t>Det här kan behöva vara en beräknad elförbrukning.</t>
  </si>
  <si>
    <t>Bränsleförbrukning (mängd) i processerna (förbränning) och typ av bränsle (gasol, olja, biogas, bensin etc.)</t>
  </si>
  <si>
    <t>kg</t>
  </si>
  <si>
    <t>g CO2e/kg</t>
  </si>
  <si>
    <t>För att räkna ut hur mycket energi som används, rådfråga biokolsproducenten eller pyrolyspannetillverkaren. Dela årsanvändningen av gasol med årsproduktionen av biokol (m3).</t>
  </si>
  <si>
    <t>Läckage av växthusgaser från den termiska processen (exempelvis pyrolysgas)</t>
  </si>
  <si>
    <t>g CO2e</t>
  </si>
  <si>
    <t>kg CO2e/m3 biokol</t>
  </si>
  <si>
    <t>De flesta processtekniker är utformad så att alla pyrolysgaser förbränns i processen. OM ett läckage sker måste detta noteras.</t>
  </si>
  <si>
    <t>Övriga utsläpp</t>
  </si>
  <si>
    <t xml:space="preserve">Köldmedieläckage </t>
  </si>
  <si>
    <t>Eventuellt påfyllt köldmedie för process ska noteras (CO2e/ tot produktion)</t>
  </si>
  <si>
    <t xml:space="preserve"> Processrelaterade utsläpp</t>
  </si>
  <si>
    <t>Transport av färdigt biokol till applikation och vid applikation</t>
  </si>
  <si>
    <t>Växthusgasutsläpp från transporter av biokol</t>
  </si>
  <si>
    <t>Genomsnittlig körsträcka till applikation</t>
  </si>
  <si>
    <t>ton/m3 biokol</t>
  </si>
  <si>
    <t>Växthusgasutsläpp från applikation av biokol</t>
  </si>
  <si>
    <t>Genomsnittlig körsträcka vid applikation</t>
  </si>
  <si>
    <t>Om maskiner behöver köras längre sträckor för att sprida biokolet blir det en minuspost för kolkrediterna. För att undvika utsläpp i samband med spridning rekommenderas att om möjligt t ex sprida biokol i samband med gödselspridning. Räkna då hur mycket extra som traktorn behövde köras jämfört med om enbart gödsel hade körts ut.</t>
  </si>
  <si>
    <t xml:space="preserve">Transport av färdigt biokol till applikation </t>
  </si>
  <si>
    <t>Totala utsläpp från produktion och användning av biokol</t>
  </si>
  <si>
    <t>Stabilt inlagrat kol i biokolet (BC +100)</t>
  </si>
  <si>
    <t>Kolinlagring i biokol</t>
  </si>
  <si>
    <t>Volym biokol (m3)</t>
  </si>
  <si>
    <t>kg/m3</t>
  </si>
  <si>
    <t>Biokol (kg)</t>
  </si>
  <si>
    <t xml:space="preserve">Total mängd kol (C) </t>
  </si>
  <si>
    <t>kg C</t>
  </si>
  <si>
    <t>Total mängd koldioxidekvivalenter</t>
  </si>
  <si>
    <t>kg CO2e/kg biokol</t>
  </si>
  <si>
    <t>Det här är hur många kg CO2e/m3 biokol som skulle ha lagrats under mer än 100 år om processen att göra biokolet och gräva ner det inte hade resulterat i några utsläpp</t>
  </si>
  <si>
    <t>Beräknad nettoeffekt (minusutsläppet) på växthusgasbalansen i atmosfären i ett 100-årsperspektiv</t>
  </si>
  <si>
    <t>Användningen i jord av:</t>
  </si>
  <si>
    <r>
      <t>m</t>
    </r>
    <r>
      <rPr>
        <vertAlign val="superscript"/>
        <sz val="22"/>
        <rFont val="Calibri"/>
        <family val="2"/>
        <scheme val="minor"/>
      </rPr>
      <t>3</t>
    </r>
    <r>
      <rPr>
        <sz val="22"/>
        <rFont val="Calibri"/>
        <family val="2"/>
        <scheme val="minor"/>
      </rPr>
      <t xml:space="preserve"> biokol </t>
    </r>
  </si>
  <si>
    <t>genererar</t>
  </si>
  <si>
    <t>kolkrediter</t>
  </si>
  <si>
    <t xml:space="preserve">Varje m3 biokol med ovan beskriven process genererar </t>
  </si>
  <si>
    <t>Utsläppsfaktorer (g/enhet)</t>
  </si>
  <si>
    <t>s1</t>
  </si>
  <si>
    <t>s2</t>
  </si>
  <si>
    <t>s3</t>
  </si>
  <si>
    <t>tot</t>
  </si>
  <si>
    <t>Källa, kommentar</t>
  </si>
  <si>
    <t xml:space="preserve">Nordisk residualmix 2022 (kWh) </t>
  </si>
  <si>
    <t>Energimarknadsinspektionen (Hämtad 2024-05-28)
https://ei.se/om-oss/nyheter/2023/2023-06-13-nu-finns-information-om-residualmix-for-2022</t>
  </si>
  <si>
    <t>Nordisk medelmix 2019 (kWh)</t>
  </si>
  <si>
    <t>Ursprungsmärkt Vindkraft 2019 (kWh)</t>
  </si>
  <si>
    <t xml:space="preserve">Vattenfall EPD - https://www.vattenfall.se/4a9ccf/globalassets/foretag/miljo/miljovarudeklaration-epd-vindkraft2.pdf
</t>
  </si>
  <si>
    <t>Ursprungsmärkt Solkraft 2019 (kWh)</t>
  </si>
  <si>
    <t>Vattenfall 2020. Tabell i "Vår elförsäljning i Sverige 2019" - https://www.vattenfall.se/elavtal/energikallor/elens-ursprung/</t>
  </si>
  <si>
    <t>Diesel (reduktionsplikt, 20% HVO, 5% RME)(liter)</t>
  </si>
  <si>
    <t>Reduktionsplikt från 1 januari 2024: 6 %</t>
  </si>
  <si>
    <t>Biodiesel 100 (100 % RME) (liter)</t>
  </si>
  <si>
    <t>Preem klimatprestanda (hämtat 2024-05-28: https://www.preem.se/globalassets/preem.no/biodiesel-100_nbno.pdf)</t>
  </si>
  <si>
    <t>Lastbil med släp, Diesel reduktionsplikt (20% HVO, 5% RME) (tonkm)</t>
  </si>
  <si>
    <t xml:space="preserve">NTM (2019), Drivmedel 2018 https://www.transportmeasures.org/sv/
Tonkilometer, typiskt förkortat tonkm, är ett mått på transportarbete för gods. Måttet beräknas genom att multiplicera godset vikt i ton med transportsträckan i kilometer. </t>
  </si>
  <si>
    <t>Gasol (ton)</t>
  </si>
  <si>
    <t xml:space="preserve">Värmevärde: Naturvårdsverket "emmissionsfaktorer och värmevärden" 2020
1 kg gasol motsvarar 12,8 kWh https://www.aga.se/sv/processes_ren/index.html   </t>
  </si>
  <si>
    <r>
      <rPr>
        <b/>
        <sz val="11"/>
        <color rgb="FF000000"/>
        <rFont val="Calibri"/>
        <family val="2"/>
      </rPr>
      <t xml:space="preserve">Utdrag VMK </t>
    </r>
    <r>
      <rPr>
        <sz val="11"/>
        <color indexed="8"/>
        <rFont val="Calibri"/>
        <family val="2"/>
      </rPr>
      <t>https://www.energiforetagen.se/statistik/fjarrvarmestatistik/miljovardering-av-fjarrvarme/</t>
    </r>
  </si>
  <si>
    <t>Resurseffektivitet, Primärenergifaktor</t>
  </si>
  <si>
    <t>Koldioxidekv energiomvandling
 [g CO2ekv/kWh]</t>
  </si>
  <si>
    <t>Koldioxidekv produktion och transport av bränslet
 [g CO2ekv/kWh]</t>
  </si>
  <si>
    <t>Andel fossilt</t>
  </si>
  <si>
    <t xml:space="preserve">Stenkol </t>
  </si>
  <si>
    <t xml:space="preserve">EO1 </t>
  </si>
  <si>
    <t>EO2</t>
  </si>
  <si>
    <t>EO3-5</t>
  </si>
  <si>
    <t>Naturgas</t>
  </si>
  <si>
    <t>Övrigt fossilt</t>
  </si>
  <si>
    <t>Industriell spillvärme</t>
  </si>
  <si>
    <t>Avfall</t>
  </si>
  <si>
    <t>Deponi- och rötgas</t>
  </si>
  <si>
    <t>Avfallsgas från stålindustrin</t>
  </si>
  <si>
    <t>Primära trädbränslen</t>
  </si>
  <si>
    <t>Sekundära trädbränslen</t>
  </si>
  <si>
    <t>RT-flis</t>
  </si>
  <si>
    <t>Pellets, briketter och pulver</t>
  </si>
  <si>
    <t>Bioolja</t>
  </si>
  <si>
    <t>Tallbeckolja</t>
  </si>
  <si>
    <t>Övriga biobränslen</t>
  </si>
  <si>
    <t>Torv (fjärrvärme och el)</t>
  </si>
  <si>
    <t>Värme från värmepump minus el till värmepump</t>
  </si>
  <si>
    <t>El (Nordisk residual)</t>
  </si>
  <si>
    <t>Köpt hetvatten, ospecificerat bränsle</t>
  </si>
  <si>
    <r>
      <t xml:space="preserve">Beräkningsmodellen är framtagen i projektet </t>
    </r>
    <r>
      <rPr>
        <i/>
        <sz val="11"/>
        <color theme="1"/>
        <rFont val="Calibri"/>
        <family val="2"/>
        <scheme val="minor"/>
      </rPr>
      <t>Kolsänksrätter med biokol</t>
    </r>
    <r>
      <rPr>
        <sz val="11"/>
        <color theme="1"/>
        <rFont val="Calibri"/>
        <family val="2"/>
        <scheme val="minor"/>
      </rPr>
      <t xml:space="preserve"> i samarbete med 2050 Consulting.
Läs mer om projektet här: https://hushallningssallskapet.se/vara-projekt-och-uppdrag/kolsanksratter-med-biokol/</t>
    </r>
  </si>
  <si>
    <t>För frågor, kontakta din revisor, Sigill Kvalitetetssystem, eller Hushållningssällskapet Sjuhärad</t>
  </si>
  <si>
    <t>Kbm för att det är enklare att räkna antal storsäckar än vikt (som beror på hur torrt biokolet är)</t>
  </si>
  <si>
    <t>Genomsnittlig transport beräknad på volym och avstånd till kunden</t>
  </si>
  <si>
    <t>1 kbm flis beräknas väga 300 kg</t>
  </si>
  <si>
    <t>Mängden hanterad råvara beror på produktionsutbytet</t>
  </si>
  <si>
    <t>Volym GROT som har använts vid framställningen av biokol</t>
  </si>
  <si>
    <t>kg CO2e / total kbm använd biomassa</t>
  </si>
  <si>
    <t>Tranportsträcka</t>
  </si>
  <si>
    <t xml:space="preserve">Transportarbete (tonkm) </t>
  </si>
  <si>
    <t>kWh per m3 biomassa</t>
  </si>
  <si>
    <t>kWh/kbm</t>
  </si>
  <si>
    <t>Mängden biokol har du fyllt i på fliken Bakgrund och analyser</t>
  </si>
  <si>
    <t>Gasol total användning för den producerade mängden biokol</t>
  </si>
  <si>
    <t>kg CO2e / total mängd biokol</t>
  </si>
  <si>
    <t>Transport av biokol från produktionsplats</t>
  </si>
  <si>
    <t>Genomsnittligt transportarbete per m3 biokol</t>
  </si>
  <si>
    <t>Ton per m3 biokol (bulkdensiteten i ton)</t>
  </si>
  <si>
    <t>Kolinlagring, stabilt i 100 år (obs enheten)</t>
  </si>
  <si>
    <t>kg CO2e / Total m3  biokol</t>
  </si>
  <si>
    <t>kg CO2e för totala volymen biokol</t>
  </si>
  <si>
    <t>https://www.smed.se/luft-och-klimat/4708 (hämtad 20240613)</t>
  </si>
  <si>
    <r>
      <rPr>
        <sz val="16"/>
        <color theme="1"/>
        <rFont val="Calibri"/>
        <family val="2"/>
        <scheme val="minor"/>
      </rPr>
      <t xml:space="preserve">1) Läs igenom den här fliken med instruktioner
</t>
    </r>
    <r>
      <rPr>
        <sz val="11"/>
        <color theme="1"/>
        <rFont val="Calibri"/>
        <family val="2"/>
        <scheme val="minor"/>
      </rPr>
      <t xml:space="preserve">För att bättre förstå de bakomliggande systemgränserna och metodologin läs igenom fliken "Metod"
</t>
    </r>
    <r>
      <rPr>
        <sz val="16"/>
        <color theme="1"/>
        <rFont val="Calibri"/>
        <family val="2"/>
        <scheme val="minor"/>
      </rPr>
      <t xml:space="preserve">
2) Bakgrundsdata och analyser</t>
    </r>
    <r>
      <rPr>
        <sz val="11"/>
        <color theme="1"/>
        <rFont val="Calibri"/>
        <family val="2"/>
        <scheme val="minor"/>
      </rPr>
      <t xml:space="preserve">
Börja med att fylla i fliken "Bakgrund och analyser". Om det är du själv som producerar biokol så har du alla värden i din egen verksamhet. Om du köper biokol från någon annan så behöver du få bakgrundsdatan från biokolsproducenten. 
Data som du inte har, t ex hur stora växthusgasutsläpp det blir från elanvändningen, kan du använda data från fliken Utsläppsfaktorer. 
</t>
    </r>
    <r>
      <rPr>
        <sz val="16"/>
        <color theme="1"/>
        <rFont val="Calibri"/>
        <family val="2"/>
        <scheme val="minor"/>
      </rPr>
      <t>3) Referensscenarior</t>
    </r>
    <r>
      <rPr>
        <sz val="11"/>
        <color theme="1"/>
        <rFont val="Calibri"/>
        <family val="2"/>
        <scheme val="minor"/>
      </rPr>
      <t xml:space="preserve">
Börja med att fylla i ett referensscenario. Referensscenariorna visar vad som skulle ha skett med biomassan om den inte blivit biokol. Fyll i det som passar bäst in på din verksamhet, eller använd mallarna och skapa ett eget referensscenario. Alla verksamheter ser olika ut, och det kan finnas rubriker som inte är relevanta att fylla i, eller det kan behöva läggas till fler rubriker och utsläppspunkter. 
Skriv gärna dina egna kommentarer i kolumnen till höger för att komma ihåg vad som ligger till grund för siffrorna. Det kommer att hjälpa dig i certifieringsprocessen! 
Du kommer att märka att du ofta kan sätta noll (0) i många celler i referensscenariorna och det kan bero på att det antingen inte sker något utsläpp eller att det inte sker någon kolinlagring. 
</t>
    </r>
    <r>
      <rPr>
        <sz val="16"/>
        <color theme="1"/>
        <rFont val="Calibri"/>
        <family val="2"/>
        <scheme val="minor"/>
      </rPr>
      <t xml:space="preserve">4) Kolkrediter
</t>
    </r>
    <r>
      <rPr>
        <sz val="11"/>
        <color theme="1"/>
        <rFont val="Calibri"/>
        <family val="2"/>
        <scheme val="minor"/>
      </rPr>
      <t>När du är klar med referensscenariot/scenariorna går du över till att beräkna hur många kolkrediter som du skapar när biomassan pyrolyseras och används i en jordapplikation. För att samla bakgrundsdatan använder du fliken Bakgrundsdata och analyser, fyll därför i den först. 
Sedan fortsätter du med fliken Kolkrediter. Det går att använda andra enheter och rubriker än de föreslagna, men kontrollera att enheter och beräkningar stämmer. När du är klar får du ut antalet kolkrediter som har skapats och kan säljas när de blivit verifierade!</t>
    </r>
  </si>
  <si>
    <t>Cell med formel. Cellen är låst men kan låsas upp.</t>
  </si>
  <si>
    <t>Länkad data från fliken Bakgrundsdata och analyser och Utsläppsfaktorer. Cellen är låst men kan låsas upp.</t>
  </si>
  <si>
    <t>Proxy för stabilitet. Skriv i decimalform, t ex 0,45</t>
  </si>
  <si>
    <t>Skriv i decimalform, t ex 0,95</t>
  </si>
  <si>
    <t>Dieselförbrukning för uttag av biomassa ifrån skogen till vägen</t>
  </si>
  <si>
    <t xml:space="preserve">Kommentar: Uttaget av groten ifrån skogen har uppskattats i https://stud.epsilon.slu.se/13106/1/backer_n_tapia_v_180123.pdf till bränsleförbrukning 1,5 liter diesel per ton GROT genom att en maskin förbrukar 10,8 liter diesel per effektiv timme och varje ton (TS) tar ca 8,4 min att föra ut ifrån skogen (detta exkluderar transport och flisning). En kubik GROT beräknas väga 0.3 ton. Därmed beräknas utsläppet av biomassans uttag, motsvarande bränslet till 0,3*1.5 l= 0,45 liter diesel/m3 GROT. </t>
  </si>
  <si>
    <t>Dieselförbrukning flisning av biomassa</t>
  </si>
  <si>
    <t>I referenssenariot lämnas biomassan kvar i skogen, inget uttag sker. Därmed är klimatavtrycket 0. Om biomassa däremot tas ut för användning (t ex som virke) kan klimatavtrycket bli negativt.</t>
  </si>
  <si>
    <t>Flisning kan även ske med åtgång av diesel. Ändra i så fall utsläppsfaktorn och enheterna.</t>
  </si>
  <si>
    <t>Klimatberäkningar: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</si>
</sst>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k_r_-;\-* #,##0.00\ _k_r_-;_-* &quot;-&quot;??\ _k_r_-;_-@_-"/>
    <numFmt numFmtId="165" formatCode="0.000"/>
    <numFmt numFmtId="166" formatCode="0.0"/>
    <numFmt numFmtId="167" formatCode="_(&quot;kr&quot;* #\ ##,000_);_(&quot;kr&quot;* \(#\ ##,000\);_(&quot;kr&quot;* &quot;-&quot;??_);_(@_)"/>
    <numFmt numFmtId="168" formatCode="_-* #,##0.0_-;\-* #,##0.0_-;_-* &quot;-&quot;??_-;_-@_-"/>
  </numFmts>
  <fonts count="43"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sz val="11"/>
      <color theme="9" tint="-0.499984740745262"/>
      <name val="Calibri"/>
      <family val="2"/>
      <scheme val="minor"/>
    </font>
    <font>
      <sz val="11"/>
      <color theme="3" tint="-0.499984740745262"/>
      <name val="Calibri"/>
      <family val="2"/>
      <scheme val="minor"/>
    </font>
    <font>
      <u/>
      <sz val="11"/>
      <color theme="10"/>
      <name val="Calibri"/>
      <family val="2"/>
      <scheme val="minor"/>
    </font>
    <font>
      <sz val="11"/>
      <color rgb="FF000000"/>
      <name val="Calibri"/>
      <family val="2"/>
      <scheme val="minor"/>
    </font>
    <font>
      <sz val="20"/>
      <color theme="1"/>
      <name val="Calibri"/>
      <family val="2"/>
      <scheme val="minor"/>
    </font>
    <font>
      <sz val="14"/>
      <name val="Calibri"/>
      <family val="2"/>
      <scheme val="minor"/>
    </font>
    <font>
      <sz val="18"/>
      <color theme="1"/>
      <name val="Calibri"/>
      <family val="2"/>
      <scheme val="minor"/>
    </font>
    <font>
      <i/>
      <sz val="8"/>
      <color theme="1"/>
      <name val="Calibri"/>
      <family val="2"/>
      <scheme val="minor"/>
    </font>
    <font>
      <sz val="11"/>
      <name val="Calibri"/>
      <family val="2"/>
      <scheme val="minor"/>
    </font>
    <font>
      <sz val="10"/>
      <name val="Arial"/>
      <family val="2"/>
    </font>
    <font>
      <u/>
      <sz val="10"/>
      <color indexed="12"/>
      <name val="Arial"/>
      <family val="2"/>
    </font>
    <font>
      <b/>
      <sz val="22"/>
      <color theme="1"/>
      <name val="Calibri"/>
      <family val="2"/>
      <scheme val="minor"/>
    </font>
    <font>
      <sz val="36"/>
      <color theme="1"/>
      <name val="Calibri"/>
      <family val="2"/>
      <scheme val="minor"/>
    </font>
    <font>
      <sz val="14"/>
      <color theme="1"/>
      <name val="Calibri"/>
      <family val="2"/>
      <scheme val="minor"/>
    </font>
    <font>
      <sz val="16"/>
      <color theme="1"/>
      <name val="Calibri"/>
      <family val="2"/>
      <scheme val="minor"/>
    </font>
    <font>
      <vertAlign val="subscript"/>
      <sz val="16"/>
      <color theme="1"/>
      <name val="Calibri"/>
      <family val="2"/>
      <scheme val="minor"/>
    </font>
    <font>
      <vertAlign val="subscript"/>
      <sz val="11"/>
      <color theme="1"/>
      <name val="Calibri"/>
      <family val="2"/>
      <scheme val="minor"/>
    </font>
    <font>
      <sz val="9"/>
      <color theme="1"/>
      <name val="Calibri"/>
      <family val="2"/>
      <scheme val="minor"/>
    </font>
    <font>
      <sz val="8"/>
      <color theme="1"/>
      <name val="Calibri"/>
      <family val="2"/>
      <scheme val="minor"/>
    </font>
    <font>
      <b/>
      <sz val="9"/>
      <color theme="1"/>
      <name val="Calibri"/>
      <family val="2"/>
      <scheme val="minor"/>
    </font>
    <font>
      <b/>
      <vertAlign val="subscript"/>
      <sz val="9"/>
      <color theme="1"/>
      <name val="Calibri"/>
      <family val="2"/>
      <scheme val="minor"/>
    </font>
    <font>
      <sz val="22"/>
      <name val="Calibri"/>
      <family val="2"/>
      <scheme val="minor"/>
    </font>
    <font>
      <sz val="11"/>
      <color indexed="8"/>
      <name val="Calibri"/>
      <family val="2"/>
    </font>
    <font>
      <b/>
      <sz val="11"/>
      <color indexed="8"/>
      <name val="Calibri"/>
      <family val="2"/>
    </font>
    <font>
      <sz val="11"/>
      <name val="Calibri"/>
      <family val="2"/>
    </font>
    <font>
      <b/>
      <sz val="11"/>
      <color indexed="62"/>
      <name val="Calibri"/>
      <family val="2"/>
    </font>
    <font>
      <b/>
      <sz val="11"/>
      <color rgb="FF000000"/>
      <name val="Calibri"/>
      <family val="2"/>
    </font>
    <font>
      <sz val="18"/>
      <name val="Calibri"/>
      <family val="2"/>
      <scheme val="minor"/>
    </font>
    <font>
      <sz val="24"/>
      <name val="Calibri"/>
      <family val="2"/>
      <scheme val="minor"/>
    </font>
    <font>
      <vertAlign val="superscript"/>
      <sz val="22"/>
      <name val="Calibri"/>
      <family val="2"/>
      <scheme val="minor"/>
    </font>
    <font>
      <b/>
      <sz val="26"/>
      <color theme="1"/>
      <name val="Calibri"/>
      <family val="2"/>
      <scheme val="minor"/>
    </font>
    <font>
      <sz val="26"/>
      <color theme="1"/>
      <name val="Calibri"/>
      <family val="2"/>
      <scheme val="minor"/>
    </font>
    <font>
      <b/>
      <sz val="36"/>
      <color theme="1"/>
      <name val="Calibri"/>
      <family val="2"/>
      <scheme val="minor"/>
    </font>
    <font>
      <sz val="12"/>
      <color theme="1"/>
      <name val="Calibri"/>
      <family val="2"/>
      <scheme val="minor"/>
    </font>
    <font>
      <vertAlign val="superscript"/>
      <sz val="14"/>
      <color theme="1"/>
      <name val="Calibri"/>
      <family val="2"/>
      <scheme val="minor"/>
    </font>
    <font>
      <i/>
      <sz val="11"/>
      <color theme="1"/>
      <name val="Calibri"/>
      <family val="2"/>
      <scheme val="minor"/>
    </font>
    <font>
      <b/>
      <sz val="24"/>
      <color theme="0"/>
      <name val="Calibri"/>
      <family val="2"/>
      <scheme val="minor"/>
    </font>
    <font>
      <i/>
      <sz val="12"/>
      <color theme="1"/>
      <name val="Calibri"/>
      <family val="2"/>
      <scheme val="minor"/>
    </font>
    <font>
      <sz val="2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s>
  <borders count="40">
    <border>
      <left/>
      <right/>
      <top/>
      <bottom/>
      <diagonal/>
    </border>
    <border>
      <left/>
      <right/>
      <top/>
      <bottom style="medium">
        <color indexed="64"/>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theme="0"/>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95B3D7"/>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theme="0"/>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0"/>
      </left>
      <right style="thin">
        <color theme="0"/>
      </right>
      <top/>
      <bottom/>
      <diagonal/>
    </border>
    <border>
      <left style="thin">
        <color theme="9"/>
      </left>
      <right style="thin">
        <color indexed="64"/>
      </right>
      <top style="thin">
        <color indexed="64"/>
      </top>
      <bottom/>
      <diagonal/>
    </border>
    <border>
      <left style="thin">
        <color theme="9"/>
      </left>
      <right style="thin">
        <color indexed="64"/>
      </right>
      <top style="thin">
        <color theme="9"/>
      </top>
      <bottom/>
      <diagonal/>
    </border>
    <border>
      <left style="thin">
        <color theme="9"/>
      </left>
      <right/>
      <top style="thin">
        <color indexed="64"/>
      </top>
      <bottom/>
      <diagonal/>
    </border>
    <border>
      <left style="thin">
        <color theme="0"/>
      </left>
      <right style="thin">
        <color theme="0"/>
      </right>
      <top/>
      <bottom style="thin">
        <color theme="0"/>
      </bottom>
      <diagonal/>
    </border>
  </borders>
  <cellStyleXfs count="19">
    <xf numFmtId="0" fontId="0" fillId="0" borderId="0"/>
    <xf numFmtId="9" fontId="3" fillId="0" borderId="0" applyFont="0" applyFill="0" applyBorder="0" applyAlignment="0" applyProtection="0"/>
    <xf numFmtId="0" fontId="6" fillId="0" borderId="0" applyNumberFormat="0" applyFill="0" applyBorder="0" applyAlignment="0" applyProtection="0"/>
    <xf numFmtId="167" fontId="13" fillId="0" borderId="0" applyFont="0" applyFill="0" applyBorder="0" applyAlignment="0" applyProtection="0"/>
    <xf numFmtId="0" fontId="14" fillId="0" borderId="0" applyNumberFormat="0" applyFill="0" applyBorder="0" applyAlignment="0" applyProtection="0">
      <alignment vertical="top"/>
      <protection locked="0"/>
    </xf>
    <xf numFmtId="0" fontId="26" fillId="0" borderId="0"/>
    <xf numFmtId="0" fontId="29" fillId="0" borderId="22" applyNumberFormat="0" applyFill="0" applyAlignment="0" applyProtection="0"/>
    <xf numFmtId="43" fontId="3" fillId="0" borderId="0" applyFont="0" applyFill="0" applyBorder="0" applyAlignment="0" applyProtection="0"/>
    <xf numFmtId="0" fontId="28" fillId="0" borderId="0"/>
    <xf numFmtId="0" fontId="3" fillId="0" borderId="0"/>
    <xf numFmtId="9" fontId="26" fillId="0" borderId="0" applyFont="0" applyFill="0" applyBorder="0" applyAlignment="0" applyProtection="0"/>
    <xf numFmtId="0" fontId="28"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4" fontId="26" fillId="0" borderId="0" applyFont="0" applyFill="0" applyBorder="0" applyAlignment="0" applyProtection="0"/>
    <xf numFmtId="0" fontId="3" fillId="0" borderId="0"/>
    <xf numFmtId="0" fontId="3" fillId="0" borderId="0"/>
    <xf numFmtId="43" fontId="3" fillId="0" borderId="0" applyFont="0" applyFill="0" applyBorder="0" applyAlignment="0" applyProtection="0"/>
  </cellStyleXfs>
  <cellXfs count="280">
    <xf numFmtId="0" fontId="0" fillId="0" borderId="0" xfId="0"/>
    <xf numFmtId="0" fontId="0" fillId="0" borderId="0" xfId="0" applyAlignment="1">
      <alignment wrapText="1"/>
    </xf>
    <xf numFmtId="0" fontId="0" fillId="2" borderId="0" xfId="0" applyFill="1"/>
    <xf numFmtId="0" fontId="0" fillId="2" borderId="0" xfId="0" applyFill="1" applyAlignment="1">
      <alignment wrapText="1"/>
    </xf>
    <xf numFmtId="0" fontId="0" fillId="2" borderId="0" xfId="0" applyFill="1" applyAlignment="1">
      <alignment vertical="center" wrapText="1"/>
    </xf>
    <xf numFmtId="0" fontId="10" fillId="0" borderId="0" xfId="0" applyFont="1"/>
    <xf numFmtId="0" fontId="0" fillId="11" borderId="0" xfId="0" applyFill="1"/>
    <xf numFmtId="0" fontId="0" fillId="2" borderId="10" xfId="0" applyFill="1" applyBorder="1"/>
    <xf numFmtId="0" fontId="0" fillId="2" borderId="13" xfId="0" applyFill="1" applyBorder="1"/>
    <xf numFmtId="0" fontId="0" fillId="2" borderId="14" xfId="0" applyFill="1" applyBorder="1"/>
    <xf numFmtId="0" fontId="0" fillId="12" borderId="6" xfId="0" applyFill="1" applyBorder="1"/>
    <xf numFmtId="0" fontId="0" fillId="12" borderId="15" xfId="0" applyFill="1" applyBorder="1"/>
    <xf numFmtId="0" fontId="21" fillId="11" borderId="0" xfId="0" applyFont="1" applyFill="1"/>
    <xf numFmtId="0" fontId="21" fillId="11" borderId="17" xfId="0" applyFont="1" applyFill="1" applyBorder="1"/>
    <xf numFmtId="1" fontId="0" fillId="11" borderId="12" xfId="0" applyNumberFormat="1" applyFill="1" applyBorder="1"/>
    <xf numFmtId="0" fontId="0" fillId="11" borderId="12" xfId="0" applyFill="1" applyBorder="1"/>
    <xf numFmtId="0" fontId="0" fillId="11" borderId="19" xfId="0" applyFill="1" applyBorder="1"/>
    <xf numFmtId="1" fontId="0" fillId="11" borderId="0" xfId="0" applyNumberFormat="1" applyFill="1"/>
    <xf numFmtId="0" fontId="0" fillId="11" borderId="17" xfId="0" applyFill="1" applyBorder="1"/>
    <xf numFmtId="0" fontId="0" fillId="11" borderId="6" xfId="0" applyFill="1" applyBorder="1"/>
    <xf numFmtId="0" fontId="0" fillId="11" borderId="15" xfId="0" applyFill="1" applyBorder="1"/>
    <xf numFmtId="0" fontId="21" fillId="11" borderId="1" xfId="0" applyFont="1" applyFill="1" applyBorder="1"/>
    <xf numFmtId="0" fontId="21" fillId="11" borderId="21" xfId="0" applyFont="1" applyFill="1" applyBorder="1"/>
    <xf numFmtId="0" fontId="26" fillId="8" borderId="11" xfId="5" applyFill="1" applyBorder="1" applyProtection="1">
      <protection hidden="1"/>
    </xf>
    <xf numFmtId="1" fontId="26" fillId="10" borderId="11" xfId="5" applyNumberFormat="1" applyFill="1" applyBorder="1" applyProtection="1">
      <protection hidden="1"/>
    </xf>
    <xf numFmtId="1" fontId="26" fillId="8" borderId="11" xfId="5" applyNumberFormat="1" applyFill="1" applyBorder="1" applyProtection="1">
      <protection hidden="1"/>
    </xf>
    <xf numFmtId="0" fontId="26" fillId="2" borderId="5" xfId="5" applyFill="1" applyBorder="1" applyAlignment="1" applyProtection="1">
      <alignment vertical="top" wrapText="1"/>
      <protection hidden="1"/>
    </xf>
    <xf numFmtId="0" fontId="26" fillId="2" borderId="8" xfId="5" applyFill="1" applyBorder="1" applyProtection="1">
      <protection hidden="1"/>
    </xf>
    <xf numFmtId="1" fontId="26" fillId="2" borderId="8" xfId="5" applyNumberFormat="1" applyFill="1" applyBorder="1" applyProtection="1">
      <protection hidden="1"/>
    </xf>
    <xf numFmtId="2" fontId="26" fillId="0" borderId="11" xfId="5" applyNumberFormat="1" applyBorder="1" applyProtection="1">
      <protection hidden="1"/>
    </xf>
    <xf numFmtId="1" fontId="26" fillId="0" borderId="11" xfId="5" applyNumberFormat="1" applyBorder="1" applyProtection="1">
      <protection hidden="1"/>
    </xf>
    <xf numFmtId="0" fontId="26" fillId="0" borderId="11" xfId="5" applyBorder="1" applyProtection="1">
      <protection hidden="1"/>
    </xf>
    <xf numFmtId="0" fontId="26" fillId="2" borderId="11" xfId="5" applyFill="1" applyBorder="1" applyProtection="1">
      <protection hidden="1"/>
    </xf>
    <xf numFmtId="1" fontId="26" fillId="2" borderId="11" xfId="5" applyNumberFormat="1" applyFill="1" applyBorder="1" applyProtection="1">
      <protection hidden="1"/>
    </xf>
    <xf numFmtId="166" fontId="26" fillId="2" borderId="11" xfId="5" applyNumberFormat="1" applyFill="1" applyBorder="1" applyProtection="1">
      <protection hidden="1"/>
    </xf>
    <xf numFmtId="0" fontId="26" fillId="2" borderId="9" xfId="5" applyFill="1" applyBorder="1" applyProtection="1">
      <protection hidden="1"/>
    </xf>
    <xf numFmtId="1" fontId="26" fillId="2" borderId="9" xfId="5" applyNumberFormat="1" applyFill="1" applyBorder="1" applyProtection="1">
      <protection hidden="1"/>
    </xf>
    <xf numFmtId="0" fontId="27" fillId="2" borderId="23" xfId="5" applyFont="1" applyFill="1" applyBorder="1" applyAlignment="1" applyProtection="1">
      <alignment wrapText="1"/>
      <protection hidden="1"/>
    </xf>
    <xf numFmtId="0" fontId="27" fillId="2" borderId="24" xfId="5" applyFont="1" applyFill="1" applyBorder="1" applyAlignment="1" applyProtection="1">
      <alignment wrapText="1"/>
      <protection hidden="1"/>
    </xf>
    <xf numFmtId="0" fontId="12" fillId="0" borderId="0" xfId="2" applyFont="1" applyAlignment="1">
      <alignment vertical="center"/>
    </xf>
    <xf numFmtId="0" fontId="18" fillId="12" borderId="5" xfId="0" applyFont="1" applyFill="1" applyBorder="1"/>
    <xf numFmtId="0" fontId="23" fillId="11" borderId="16" xfId="0" applyFont="1" applyFill="1" applyBorder="1"/>
    <xf numFmtId="0" fontId="22" fillId="11" borderId="20" xfId="0" applyFont="1" applyFill="1" applyBorder="1"/>
    <xf numFmtId="0" fontId="0" fillId="11" borderId="16" xfId="0" applyFill="1" applyBorder="1" applyAlignment="1">
      <alignment wrapText="1"/>
    </xf>
    <xf numFmtId="0" fontId="0" fillId="11" borderId="18" xfId="0" applyFill="1" applyBorder="1" applyAlignment="1">
      <alignment wrapText="1"/>
    </xf>
    <xf numFmtId="0" fontId="0" fillId="5" borderId="0" xfId="0" applyFill="1"/>
    <xf numFmtId="0" fontId="16" fillId="5" borderId="0" xfId="0" applyFont="1" applyFill="1"/>
    <xf numFmtId="0" fontId="0" fillId="5" borderId="0" xfId="0" applyFill="1" applyAlignment="1">
      <alignment wrapText="1"/>
    </xf>
    <xf numFmtId="0" fontId="17" fillId="4" borderId="0" xfId="0" applyFont="1" applyFill="1" applyAlignment="1">
      <alignment vertical="center"/>
    </xf>
    <xf numFmtId="0" fontId="0" fillId="4" borderId="0" xfId="0" applyFill="1" applyAlignment="1">
      <alignment vertical="center" wrapText="1"/>
    </xf>
    <xf numFmtId="0" fontId="0" fillId="4" borderId="0" xfId="0" applyFill="1"/>
    <xf numFmtId="0" fontId="0" fillId="4" borderId="0" xfId="0" applyFill="1" applyAlignment="1">
      <alignment wrapText="1"/>
    </xf>
    <xf numFmtId="0" fontId="18" fillId="2" borderId="0" xfId="0" applyFont="1" applyFill="1" applyAlignment="1">
      <alignment vertical="center"/>
    </xf>
    <xf numFmtId="0" fontId="18" fillId="2" borderId="0" xfId="0" applyFont="1" applyFill="1"/>
    <xf numFmtId="0" fontId="18" fillId="11" borderId="0" xfId="0" applyFont="1" applyFill="1"/>
    <xf numFmtId="0" fontId="16" fillId="4" borderId="0" xfId="0" applyFont="1" applyFill="1" applyAlignment="1">
      <alignment wrapText="1"/>
    </xf>
    <xf numFmtId="0" fontId="0" fillId="11" borderId="0" xfId="0" applyFill="1" applyAlignment="1">
      <alignment vertical="center"/>
    </xf>
    <xf numFmtId="0" fontId="0" fillId="14" borderId="0" xfId="0" applyFill="1"/>
    <xf numFmtId="0" fontId="37" fillId="11" borderId="5" xfId="0" applyFont="1" applyFill="1" applyBorder="1"/>
    <xf numFmtId="0" fontId="0" fillId="14" borderId="0" xfId="0" applyFill="1" applyAlignment="1">
      <alignment wrapText="1"/>
    </xf>
    <xf numFmtId="0" fontId="17" fillId="2" borderId="0" xfId="0" applyFont="1" applyFill="1" applyAlignment="1">
      <alignment wrapText="1"/>
    </xf>
    <xf numFmtId="0" fontId="17" fillId="2" borderId="0" xfId="0" applyFont="1" applyFill="1"/>
    <xf numFmtId="0" fontId="18" fillId="4" borderId="0" xfId="0" applyFont="1" applyFill="1" applyAlignment="1">
      <alignment vertical="center"/>
    </xf>
    <xf numFmtId="0" fontId="18" fillId="4" borderId="0" xfId="0" applyFont="1" applyFill="1"/>
    <xf numFmtId="0" fontId="18" fillId="11" borderId="0" xfId="0" applyFont="1" applyFill="1" applyAlignment="1">
      <alignment vertical="center"/>
    </xf>
    <xf numFmtId="0" fontId="18" fillId="4" borderId="0" xfId="0" applyFont="1" applyFill="1" applyAlignment="1">
      <alignment wrapText="1"/>
    </xf>
    <xf numFmtId="0" fontId="17" fillId="2" borderId="0" xfId="0" applyFont="1" applyFill="1" applyAlignment="1">
      <alignment vertical="center" wrapText="1"/>
    </xf>
    <xf numFmtId="0" fontId="17" fillId="11" borderId="0" xfId="0" applyFont="1" applyFill="1" applyAlignment="1">
      <alignment vertical="center" wrapText="1"/>
    </xf>
    <xf numFmtId="0" fontId="17" fillId="11" borderId="0" xfId="0" applyFont="1" applyFill="1" applyAlignment="1">
      <alignment wrapText="1"/>
    </xf>
    <xf numFmtId="0" fontId="0" fillId="16" borderId="30" xfId="0" applyFill="1" applyBorder="1"/>
    <xf numFmtId="0" fontId="0" fillId="16" borderId="29" xfId="0" applyFill="1" applyBorder="1"/>
    <xf numFmtId="0" fontId="40" fillId="15" borderId="32" xfId="0" applyFont="1" applyFill="1" applyBorder="1"/>
    <xf numFmtId="0" fontId="40" fillId="15" borderId="33" xfId="0" applyFont="1" applyFill="1" applyBorder="1"/>
    <xf numFmtId="0" fontId="40" fillId="15" borderId="34" xfId="0" applyFont="1" applyFill="1" applyBorder="1" applyAlignment="1">
      <alignment wrapText="1"/>
    </xf>
    <xf numFmtId="0" fontId="10" fillId="16" borderId="32" xfId="0" applyFont="1" applyFill="1" applyBorder="1"/>
    <xf numFmtId="0" fontId="10" fillId="16" borderId="33" xfId="0" applyFont="1" applyFill="1" applyBorder="1"/>
    <xf numFmtId="0" fontId="0" fillId="16" borderId="33" xfId="0" applyFill="1" applyBorder="1"/>
    <xf numFmtId="0" fontId="0" fillId="16" borderId="34" xfId="0" applyFill="1" applyBorder="1" applyAlignment="1">
      <alignment wrapText="1"/>
    </xf>
    <xf numFmtId="0" fontId="0" fillId="0" borderId="32" xfId="0" applyBorder="1"/>
    <xf numFmtId="0" fontId="0" fillId="0" borderId="33" xfId="0" applyBorder="1"/>
    <xf numFmtId="166" fontId="0" fillId="0" borderId="33" xfId="0" applyNumberFormat="1" applyBorder="1"/>
    <xf numFmtId="0" fontId="0" fillId="0" borderId="34" xfId="0" applyBorder="1" applyAlignment="1">
      <alignment wrapText="1"/>
    </xf>
    <xf numFmtId="0" fontId="0" fillId="16" borderId="32" xfId="0" applyFill="1" applyBorder="1"/>
    <xf numFmtId="166" fontId="0" fillId="16" borderId="33" xfId="0" applyNumberFormat="1" applyFill="1" applyBorder="1"/>
    <xf numFmtId="0" fontId="0" fillId="0" borderId="34" xfId="0" applyBorder="1"/>
    <xf numFmtId="166" fontId="0" fillId="16" borderId="30" xfId="0" applyNumberFormat="1" applyFill="1" applyBorder="1"/>
    <xf numFmtId="0" fontId="0" fillId="16" borderId="31" xfId="0" applyFill="1" applyBorder="1" applyAlignment="1">
      <alignment wrapText="1"/>
    </xf>
    <xf numFmtId="166" fontId="0" fillId="0" borderId="33" xfId="0" applyNumberFormat="1" applyBorder="1" applyAlignment="1">
      <alignment wrapText="1"/>
    </xf>
    <xf numFmtId="0" fontId="0" fillId="0" borderId="32" xfId="0" applyBorder="1" applyAlignment="1">
      <alignment wrapText="1"/>
    </xf>
    <xf numFmtId="0" fontId="0" fillId="0" borderId="0" xfId="0" applyProtection="1">
      <protection locked="0"/>
    </xf>
    <xf numFmtId="0" fontId="1" fillId="13" borderId="10" xfId="0" applyFont="1" applyFill="1" applyBorder="1" applyProtection="1">
      <protection locked="0"/>
    </xf>
    <xf numFmtId="0" fontId="1" fillId="13" borderId="9" xfId="0" applyFont="1" applyFill="1" applyBorder="1" applyProtection="1">
      <protection locked="0"/>
    </xf>
    <xf numFmtId="0" fontId="10" fillId="13" borderId="10" xfId="0" applyFont="1" applyFill="1" applyBorder="1" applyProtection="1">
      <protection locked="0"/>
    </xf>
    <xf numFmtId="0" fontId="10" fillId="13" borderId="10" xfId="0" applyFont="1" applyFill="1" applyBorder="1" applyAlignment="1" applyProtection="1">
      <alignment horizontal="left"/>
      <protection locked="0"/>
    </xf>
    <xf numFmtId="0" fontId="0" fillId="13" borderId="36" xfId="0" applyFill="1" applyBorder="1" applyProtection="1">
      <protection locked="0"/>
    </xf>
    <xf numFmtId="0" fontId="0" fillId="0" borderId="10" xfId="0" applyBorder="1" applyProtection="1">
      <protection locked="0"/>
    </xf>
    <xf numFmtId="0" fontId="0" fillId="0" borderId="10" xfId="0" applyBorder="1" applyAlignment="1" applyProtection="1">
      <alignment horizontal="left"/>
      <protection locked="0"/>
    </xf>
    <xf numFmtId="0" fontId="0" fillId="0" borderId="37" xfId="0" applyBorder="1" applyProtection="1">
      <protection locked="0"/>
    </xf>
    <xf numFmtId="0" fontId="0" fillId="13" borderId="10" xfId="0" applyFill="1" applyBorder="1" applyAlignment="1" applyProtection="1">
      <alignment horizontal="left"/>
      <protection locked="0"/>
    </xf>
    <xf numFmtId="0" fontId="0" fillId="13" borderId="10" xfId="0" applyFill="1" applyBorder="1" applyProtection="1">
      <protection locked="0"/>
    </xf>
    <xf numFmtId="0" fontId="11" fillId="0" borderId="10" xfId="0" applyFont="1" applyBorder="1" applyProtection="1">
      <protection locked="0"/>
    </xf>
    <xf numFmtId="0" fontId="0" fillId="13" borderId="37" xfId="0" applyFill="1" applyBorder="1" applyProtection="1">
      <protection locked="0"/>
    </xf>
    <xf numFmtId="0" fontId="0" fillId="2" borderId="10" xfId="0" applyFill="1" applyBorder="1" applyAlignment="1" applyProtection="1">
      <alignment horizontal="right"/>
      <protection locked="0"/>
    </xf>
    <xf numFmtId="0" fontId="0" fillId="2" borderId="10" xfId="0" applyFill="1" applyBorder="1" applyAlignment="1" applyProtection="1">
      <alignment horizontal="left"/>
      <protection locked="0"/>
    </xf>
    <xf numFmtId="0" fontId="0" fillId="2" borderId="10" xfId="0" applyFill="1" applyBorder="1" applyProtection="1">
      <protection locked="0"/>
    </xf>
    <xf numFmtId="0" fontId="0" fillId="2" borderId="37" xfId="0" applyFill="1" applyBorder="1" applyProtection="1">
      <protection locked="0"/>
    </xf>
    <xf numFmtId="0" fontId="11" fillId="2" borderId="10" xfId="0" applyFont="1" applyFill="1" applyBorder="1" applyProtection="1">
      <protection locked="0"/>
    </xf>
    <xf numFmtId="0" fontId="0" fillId="2" borderId="10" xfId="0" applyFill="1" applyBorder="1" applyAlignment="1" applyProtection="1">
      <alignment horizontal="left" wrapText="1"/>
      <protection locked="0"/>
    </xf>
    <xf numFmtId="0" fontId="18" fillId="12" borderId="5" xfId="0" applyFont="1" applyFill="1" applyBorder="1" applyProtection="1">
      <protection locked="0"/>
    </xf>
    <xf numFmtId="0" fontId="0" fillId="12" borderId="6" xfId="0" applyFill="1" applyBorder="1" applyProtection="1">
      <protection locked="0"/>
    </xf>
    <xf numFmtId="0" fontId="0" fillId="12" borderId="15" xfId="0" applyFill="1" applyBorder="1" applyProtection="1">
      <protection locked="0"/>
    </xf>
    <xf numFmtId="0" fontId="0" fillId="2" borderId="38" xfId="0" applyFill="1" applyBorder="1" applyProtection="1">
      <protection locked="0"/>
    </xf>
    <xf numFmtId="0" fontId="0" fillId="2" borderId="37" xfId="0" applyFill="1" applyBorder="1" applyAlignment="1" applyProtection="1">
      <alignment wrapText="1"/>
      <protection locked="0"/>
    </xf>
    <xf numFmtId="9" fontId="0" fillId="0" borderId="0" xfId="1" applyFont="1" applyProtection="1">
      <protection locked="0"/>
    </xf>
    <xf numFmtId="0" fontId="0" fillId="11" borderId="16" xfId="0" applyFill="1" applyBorder="1" applyAlignment="1" applyProtection="1">
      <alignment wrapText="1"/>
      <protection locked="0"/>
    </xf>
    <xf numFmtId="0" fontId="0" fillId="11" borderId="0" xfId="0" applyFill="1" applyProtection="1">
      <protection locked="0"/>
    </xf>
    <xf numFmtId="0" fontId="21" fillId="11" borderId="0" xfId="0" applyFont="1" applyFill="1" applyProtection="1">
      <protection locked="0"/>
    </xf>
    <xf numFmtId="0" fontId="21" fillId="11" borderId="17" xfId="0" applyFont="1" applyFill="1" applyBorder="1" applyProtection="1">
      <protection locked="0"/>
    </xf>
    <xf numFmtId="0" fontId="0" fillId="11" borderId="18" xfId="0" applyFill="1" applyBorder="1" applyAlignment="1" applyProtection="1">
      <alignment wrapText="1"/>
      <protection locked="0"/>
    </xf>
    <xf numFmtId="1" fontId="0" fillId="11" borderId="12" xfId="0" applyNumberFormat="1" applyFill="1" applyBorder="1" applyProtection="1">
      <protection locked="0"/>
    </xf>
    <xf numFmtId="0" fontId="0" fillId="11" borderId="12" xfId="0" applyFill="1" applyBorder="1" applyProtection="1">
      <protection locked="0"/>
    </xf>
    <xf numFmtId="0" fontId="0" fillId="11" borderId="19" xfId="0" applyFill="1" applyBorder="1" applyProtection="1">
      <protection locked="0"/>
    </xf>
    <xf numFmtId="1" fontId="0" fillId="11" borderId="0" xfId="0" applyNumberFormat="1" applyFill="1" applyProtection="1">
      <protection locked="0"/>
    </xf>
    <xf numFmtId="0" fontId="0" fillId="11" borderId="17" xfId="0" applyFill="1" applyBorder="1" applyProtection="1">
      <protection locked="0"/>
    </xf>
    <xf numFmtId="0" fontId="0" fillId="3" borderId="10" xfId="0" applyFill="1" applyBorder="1" applyProtection="1">
      <protection locked="0"/>
    </xf>
    <xf numFmtId="0" fontId="0" fillId="11" borderId="16" xfId="0" applyFill="1" applyBorder="1" applyAlignment="1" applyProtection="1">
      <alignment vertical="top" wrapText="1"/>
      <protection locked="0"/>
    </xf>
    <xf numFmtId="0" fontId="0" fillId="11" borderId="0" xfId="0" applyFill="1" applyAlignment="1" applyProtection="1">
      <alignment vertical="top"/>
      <protection locked="0"/>
    </xf>
    <xf numFmtId="0" fontId="0" fillId="11" borderId="17" xfId="0" applyFill="1" applyBorder="1" applyAlignment="1" applyProtection="1">
      <alignment vertical="top"/>
      <protection locked="0"/>
    </xf>
    <xf numFmtId="0" fontId="0" fillId="0" borderId="10" xfId="0" applyBorder="1" applyAlignment="1" applyProtection="1">
      <alignment horizontal="left" wrapText="1"/>
      <protection locked="0"/>
    </xf>
    <xf numFmtId="0" fontId="0" fillId="0" borderId="10" xfId="0" applyBorder="1" applyAlignment="1" applyProtection="1">
      <alignment wrapText="1"/>
      <protection locked="0"/>
    </xf>
    <xf numFmtId="0" fontId="0" fillId="2" borderId="37" xfId="0" applyFill="1" applyBorder="1" applyAlignment="1" applyProtection="1">
      <alignment horizontal="left" vertical="center" wrapText="1"/>
      <protection locked="0"/>
    </xf>
    <xf numFmtId="0" fontId="37" fillId="11" borderId="5" xfId="0" applyFont="1" applyFill="1" applyBorder="1" applyAlignment="1" applyProtection="1">
      <alignment vertical="top"/>
      <protection locked="0"/>
    </xf>
    <xf numFmtId="0" fontId="0" fillId="11" borderId="6" xfId="0" applyFill="1" applyBorder="1" applyAlignment="1" applyProtection="1">
      <alignment vertical="top"/>
      <protection locked="0"/>
    </xf>
    <xf numFmtId="0" fontId="0" fillId="11" borderId="15" xfId="0" applyFill="1" applyBorder="1" applyAlignment="1" applyProtection="1">
      <alignment vertical="top"/>
      <protection locked="0"/>
    </xf>
    <xf numFmtId="0" fontId="0" fillId="2" borderId="10" xfId="0" applyFill="1" applyBorder="1" applyAlignment="1" applyProtection="1">
      <alignment wrapText="1"/>
      <protection locked="0"/>
    </xf>
    <xf numFmtId="0" fontId="23" fillId="11" borderId="16" xfId="0" applyFont="1" applyFill="1" applyBorder="1" applyAlignment="1" applyProtection="1">
      <alignment vertical="top"/>
      <protection locked="0"/>
    </xf>
    <xf numFmtId="0" fontId="21" fillId="11" borderId="0" xfId="0" applyFont="1" applyFill="1" applyAlignment="1" applyProtection="1">
      <alignment vertical="top"/>
      <protection locked="0"/>
    </xf>
    <xf numFmtId="0" fontId="21" fillId="11" borderId="17" xfId="0" applyFont="1" applyFill="1" applyBorder="1" applyAlignment="1" applyProtection="1">
      <alignment vertical="top"/>
      <protection locked="0"/>
    </xf>
    <xf numFmtId="0" fontId="22" fillId="11" borderId="20" xfId="0" applyFont="1" applyFill="1" applyBorder="1" applyAlignment="1" applyProtection="1">
      <alignment vertical="top"/>
      <protection locked="0"/>
    </xf>
    <xf numFmtId="0" fontId="21" fillId="11" borderId="1" xfId="0" applyFont="1" applyFill="1" applyBorder="1" applyAlignment="1" applyProtection="1">
      <alignment vertical="top"/>
      <protection locked="0"/>
    </xf>
    <xf numFmtId="0" fontId="21" fillId="11" borderId="21" xfId="0" applyFont="1" applyFill="1" applyBorder="1" applyAlignment="1" applyProtection="1">
      <alignment vertical="top"/>
      <protection locked="0"/>
    </xf>
    <xf numFmtId="0" fontId="0" fillId="13" borderId="10" xfId="0" applyFill="1" applyBorder="1" applyAlignment="1" applyProtection="1">
      <alignment wrapText="1"/>
      <protection locked="0"/>
    </xf>
    <xf numFmtId="0" fontId="0" fillId="2" borderId="9" xfId="0" applyFill="1" applyBorder="1" applyAlignment="1" applyProtection="1">
      <alignment horizontal="left"/>
      <protection locked="0"/>
    </xf>
    <xf numFmtId="0" fontId="0" fillId="13" borderId="10" xfId="0" applyFill="1" applyBorder="1" applyAlignment="1" applyProtection="1">
      <alignment horizontal="left" wrapText="1"/>
      <protection locked="0"/>
    </xf>
    <xf numFmtId="0" fontId="0" fillId="3" borderId="7" xfId="0" applyFill="1" applyBorder="1" applyAlignment="1" applyProtection="1">
      <alignment horizontal="right"/>
      <protection locked="0"/>
    </xf>
    <xf numFmtId="9" fontId="0" fillId="6" borderId="38" xfId="1" applyFont="1" applyFill="1" applyBorder="1" applyAlignment="1" applyProtection="1">
      <alignment vertical="center" wrapText="1"/>
    </xf>
    <xf numFmtId="0" fontId="15" fillId="2" borderId="1"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0" fillId="2" borderId="0" xfId="0" applyFill="1" applyAlignment="1" applyProtection="1">
      <alignment wrapText="1"/>
      <protection locked="0"/>
    </xf>
    <xf numFmtId="0" fontId="0" fillId="2" borderId="0" xfId="0" applyFill="1" applyAlignment="1" applyProtection="1">
      <alignment vertical="center" wrapText="1"/>
      <protection locked="0"/>
    </xf>
    <xf numFmtId="0" fontId="0" fillId="2" borderId="0" xfId="0" applyFill="1" applyAlignment="1" applyProtection="1">
      <alignment horizontal="center" wrapText="1"/>
      <protection locked="0"/>
    </xf>
    <xf numFmtId="0" fontId="8" fillId="2" borderId="1" xfId="0" applyFont="1" applyFill="1" applyBorder="1" applyProtection="1">
      <protection locked="0"/>
    </xf>
    <xf numFmtId="0" fontId="8" fillId="2" borderId="1" xfId="0" applyFont="1" applyFill="1" applyBorder="1" applyAlignment="1" applyProtection="1">
      <alignment vertical="center"/>
      <protection locked="0"/>
    </xf>
    <xf numFmtId="0" fontId="8" fillId="2" borderId="1" xfId="0" applyFont="1" applyFill="1" applyBorder="1" applyAlignment="1" applyProtection="1">
      <alignment horizontal="center"/>
      <protection locked="0"/>
    </xf>
    <xf numFmtId="0" fontId="8" fillId="2" borderId="0" xfId="0" applyFont="1" applyFill="1" applyProtection="1">
      <protection locked="0"/>
    </xf>
    <xf numFmtId="0" fontId="0" fillId="2" borderId="0" xfId="0" applyFill="1" applyProtection="1">
      <protection locked="0"/>
    </xf>
    <xf numFmtId="0" fontId="41" fillId="2" borderId="0" xfId="0" applyFont="1" applyFill="1" applyAlignment="1" applyProtection="1">
      <alignment wrapText="1"/>
      <protection locked="0"/>
    </xf>
    <xf numFmtId="0" fontId="4" fillId="3" borderId="2" xfId="0" applyFont="1" applyFill="1" applyBorder="1" applyAlignment="1" applyProtection="1">
      <alignment horizontal="center"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vertical="center"/>
      <protection locked="0"/>
    </xf>
    <xf numFmtId="9" fontId="0" fillId="2" borderId="0" xfId="1" applyFont="1" applyFill="1" applyAlignment="1" applyProtection="1">
      <alignment horizontal="center" wrapText="1"/>
      <protection locked="0"/>
    </xf>
    <xf numFmtId="0" fontId="1" fillId="2" borderId="0" xfId="0" applyFont="1" applyFill="1" applyAlignment="1" applyProtection="1">
      <alignment horizontal="left" wrapText="1"/>
      <protection locked="0"/>
    </xf>
    <xf numFmtId="0" fontId="1" fillId="2" borderId="0" xfId="0" applyFont="1" applyFill="1" applyAlignment="1" applyProtection="1">
      <alignment horizontal="right"/>
      <protection locked="0"/>
    </xf>
    <xf numFmtId="0" fontId="0" fillId="2" borderId="3" xfId="0" applyFill="1" applyBorder="1" applyAlignment="1" applyProtection="1">
      <alignment wrapText="1"/>
      <protection locked="0"/>
    </xf>
    <xf numFmtId="0" fontId="0" fillId="2" borderId="3" xfId="0" applyFill="1" applyBorder="1" applyAlignment="1" applyProtection="1">
      <alignment horizontal="left" vertical="center" wrapText="1"/>
      <protection locked="0"/>
    </xf>
    <xf numFmtId="0" fontId="0" fillId="2" borderId="3" xfId="0" applyFill="1" applyBorder="1" applyAlignment="1" applyProtection="1">
      <alignment vertical="center" wrapText="1"/>
      <protection locked="0"/>
    </xf>
    <xf numFmtId="0" fontId="0" fillId="2" borderId="3" xfId="0" applyFill="1" applyBorder="1" applyAlignment="1" applyProtection="1">
      <alignment horizontal="center" wrapText="1"/>
      <protection locked="0"/>
    </xf>
    <xf numFmtId="0" fontId="0" fillId="2" borderId="3" xfId="0" applyFill="1" applyBorder="1" applyProtection="1">
      <protection locked="0"/>
    </xf>
    <xf numFmtId="0" fontId="0" fillId="2" borderId="0" xfId="0" applyFill="1" applyAlignment="1" applyProtection="1">
      <alignment horizontal="center" vertical="center" wrapText="1"/>
      <protection locked="0"/>
    </xf>
    <xf numFmtId="1" fontId="5" fillId="0" borderId="4"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8" fillId="2" borderId="0" xfId="0" applyFont="1" applyFill="1" applyAlignment="1" applyProtection="1">
      <alignment horizontal="center"/>
      <protection locked="0"/>
    </xf>
    <xf numFmtId="0" fontId="5" fillId="2" borderId="35" xfId="0" applyFont="1" applyFill="1" applyBorder="1" applyAlignment="1" applyProtection="1">
      <alignment horizontal="center" vertical="center" wrapText="1"/>
      <protection locked="0"/>
    </xf>
    <xf numFmtId="2" fontId="5" fillId="2" borderId="2" xfId="0" applyNumberFormat="1" applyFont="1" applyFill="1" applyBorder="1" applyAlignment="1" applyProtection="1">
      <alignment horizontal="center" vertical="center" wrapText="1"/>
      <protection locked="0"/>
    </xf>
    <xf numFmtId="1" fontId="5" fillId="4" borderId="4" xfId="0" applyNumberFormat="1" applyFont="1" applyFill="1" applyBorder="1" applyAlignment="1" applyProtection="1">
      <alignment horizontal="center" vertical="center" wrapText="1"/>
      <protection locked="0"/>
    </xf>
    <xf numFmtId="0" fontId="0" fillId="2" borderId="0" xfId="0" applyFill="1" applyAlignment="1" applyProtection="1">
      <alignment horizontal="left" vertical="center"/>
      <protection locked="0"/>
    </xf>
    <xf numFmtId="1" fontId="5" fillId="2" borderId="4" xfId="0" applyNumberFormat="1" applyFont="1" applyFill="1" applyBorder="1" applyAlignment="1" applyProtection="1">
      <alignment horizontal="center" vertical="center" wrapText="1"/>
      <protection locked="0"/>
    </xf>
    <xf numFmtId="0" fontId="0" fillId="2" borderId="0" xfId="0" applyFill="1" applyAlignment="1" applyProtection="1">
      <alignment vertical="top" wrapText="1"/>
      <protection locked="0"/>
    </xf>
    <xf numFmtId="0" fontId="0" fillId="2" borderId="0" xfId="0" applyFill="1" applyAlignment="1" applyProtection="1">
      <alignment horizontal="left" vertical="top" wrapText="1"/>
      <protection locked="0"/>
    </xf>
    <xf numFmtId="0" fontId="1" fillId="2" borderId="0" xfId="0" applyFont="1" applyFill="1" applyAlignment="1" applyProtection="1">
      <alignment horizontal="right" wrapText="1"/>
      <protection locked="0"/>
    </xf>
    <xf numFmtId="0" fontId="1" fillId="2" borderId="0" xfId="0" applyFont="1" applyFill="1" applyAlignment="1" applyProtection="1">
      <alignment wrapText="1"/>
      <protection locked="0"/>
    </xf>
    <xf numFmtId="0" fontId="5" fillId="4" borderId="4" xfId="0" applyFont="1" applyFill="1" applyBorder="1" applyAlignment="1" applyProtection="1">
      <alignment horizontal="center" vertical="center"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protection locked="0"/>
    </xf>
    <xf numFmtId="0" fontId="34" fillId="9" borderId="0" xfId="0" applyFont="1" applyFill="1" applyProtection="1">
      <protection locked="0"/>
    </xf>
    <xf numFmtId="0" fontId="35" fillId="9" borderId="0" xfId="0" applyFont="1" applyFill="1" applyAlignment="1" applyProtection="1">
      <alignment wrapText="1"/>
      <protection locked="0"/>
    </xf>
    <xf numFmtId="0" fontId="35" fillId="9" borderId="0" xfId="0" applyFont="1" applyFill="1" applyProtection="1">
      <protection locked="0"/>
    </xf>
    <xf numFmtId="0" fontId="0" fillId="9" borderId="0" xfId="0" applyFill="1" applyProtection="1">
      <protection locked="0"/>
    </xf>
    <xf numFmtId="0" fontId="0" fillId="9" borderId="0" xfId="0" applyFill="1" applyAlignment="1" applyProtection="1">
      <alignment wrapText="1"/>
      <protection locked="0"/>
    </xf>
    <xf numFmtId="0" fontId="36" fillId="9" borderId="0" xfId="0" applyFont="1" applyFill="1" applyProtection="1">
      <protection locked="0"/>
    </xf>
    <xf numFmtId="1" fontId="42" fillId="7" borderId="25" xfId="0" applyNumberFormat="1" applyFont="1" applyFill="1" applyBorder="1" applyAlignment="1" applyProtection="1">
      <alignment horizontal="center" wrapText="1"/>
      <protection locked="0"/>
    </xf>
    <xf numFmtId="1" fontId="31" fillId="7" borderId="25" xfId="0" applyNumberFormat="1" applyFont="1" applyFill="1" applyBorder="1" applyAlignment="1" applyProtection="1">
      <alignment horizontal="center" wrapText="1"/>
      <protection locked="0"/>
    </xf>
    <xf numFmtId="0" fontId="1" fillId="9" borderId="1" xfId="0" applyFont="1" applyFill="1" applyBorder="1" applyAlignment="1" applyProtection="1">
      <alignment wrapText="1"/>
      <protection locked="0"/>
    </xf>
    <xf numFmtId="0" fontId="0" fillId="9" borderId="1" xfId="0" applyFill="1" applyBorder="1" applyAlignment="1" applyProtection="1">
      <alignment wrapText="1"/>
      <protection locked="0"/>
    </xf>
    <xf numFmtId="0" fontId="0" fillId="9" borderId="1" xfId="0" applyFill="1" applyBorder="1" applyProtection="1">
      <protection locked="0"/>
    </xf>
    <xf numFmtId="0" fontId="0" fillId="0" borderId="0" xfId="0" applyAlignment="1" applyProtection="1">
      <alignment horizontal="center"/>
      <protection locked="0"/>
    </xf>
    <xf numFmtId="0" fontId="15" fillId="2" borderId="1" xfId="0" applyFont="1" applyFill="1" applyBorder="1" applyAlignment="1" applyProtection="1">
      <alignment wrapText="1"/>
      <protection locked="0"/>
    </xf>
    <xf numFmtId="0" fontId="15" fillId="2" borderId="1" xfId="0" applyFont="1" applyFill="1" applyBorder="1" applyAlignment="1" applyProtection="1">
      <alignment horizontal="left" vertical="center" wrapText="1"/>
      <protection locked="0"/>
    </xf>
    <xf numFmtId="0" fontId="2" fillId="2" borderId="1" xfId="0" applyFont="1" applyFill="1" applyBorder="1" applyProtection="1">
      <protection locked="0"/>
    </xf>
    <xf numFmtId="0" fontId="8" fillId="2" borderId="1" xfId="0" applyFont="1" applyFill="1" applyBorder="1" applyAlignment="1" applyProtection="1">
      <alignment horizontal="left" vertical="center"/>
      <protection locked="0"/>
    </xf>
    <xf numFmtId="9" fontId="4" fillId="3" borderId="2" xfId="1" applyFont="1" applyFill="1" applyBorder="1" applyAlignment="1" applyProtection="1">
      <alignment horizontal="center" vertical="center" wrapText="1"/>
      <protection locked="0"/>
    </xf>
    <xf numFmtId="0" fontId="6" fillId="2" borderId="0" xfId="2" applyFill="1" applyAlignment="1" applyProtection="1">
      <alignment vertical="top" wrapText="1"/>
      <protection locked="0"/>
    </xf>
    <xf numFmtId="0" fontId="0" fillId="0" borderId="0" xfId="0" applyAlignment="1" applyProtection="1">
      <alignment wrapText="1"/>
      <protection locked="0"/>
    </xf>
    <xf numFmtId="9" fontId="0" fillId="2" borderId="0" xfId="1" applyFont="1" applyFill="1" applyAlignment="1" applyProtection="1">
      <alignment horizontal="right" wrapText="1"/>
      <protection locked="0"/>
    </xf>
    <xf numFmtId="0" fontId="0" fillId="2" borderId="0" xfId="0" applyFill="1" applyAlignment="1" applyProtection="1">
      <alignment horizontal="left" wrapText="1"/>
      <protection locked="0"/>
    </xf>
    <xf numFmtId="0" fontId="0" fillId="0" borderId="3" xfId="0" applyBorder="1" applyProtection="1">
      <protection locked="0"/>
    </xf>
    <xf numFmtId="0" fontId="8" fillId="2" borderId="0" xfId="0" applyFont="1" applyFill="1" applyAlignment="1" applyProtection="1">
      <alignment horizontal="left" vertical="center"/>
      <protection locked="0"/>
    </xf>
    <xf numFmtId="0" fontId="4" fillId="2" borderId="2"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wrapText="1"/>
      <protection locked="0"/>
    </xf>
    <xf numFmtId="165" fontId="0" fillId="2" borderId="0" xfId="0" applyNumberFormat="1" applyFill="1" applyProtection="1">
      <protection locked="0"/>
    </xf>
    <xf numFmtId="0" fontId="7" fillId="0" borderId="0" xfId="0" applyFont="1" applyAlignment="1" applyProtection="1">
      <alignment wrapText="1"/>
      <protection locked="0"/>
    </xf>
    <xf numFmtId="0" fontId="0" fillId="2" borderId="3" xfId="0" applyFill="1" applyBorder="1" applyAlignment="1" applyProtection="1">
      <alignment horizontal="left" vertical="center"/>
      <protection locked="0"/>
    </xf>
    <xf numFmtId="0" fontId="0" fillId="2" borderId="1" xfId="0" applyFill="1" applyBorder="1" applyAlignment="1" applyProtection="1">
      <alignment horizontal="left" vertical="top" wrapText="1"/>
      <protection locked="0"/>
    </xf>
    <xf numFmtId="0" fontId="0" fillId="2" borderId="1" xfId="0" applyFill="1" applyBorder="1" applyProtection="1">
      <protection locked="0"/>
    </xf>
    <xf numFmtId="1" fontId="4" fillId="3" borderId="2" xfId="0" applyNumberFormat="1" applyFont="1" applyFill="1" applyBorder="1" applyAlignment="1" applyProtection="1">
      <alignment horizontal="center" vertical="center" wrapText="1"/>
      <protection locked="0"/>
    </xf>
    <xf numFmtId="0" fontId="4" fillId="2" borderId="39" xfId="0" applyFont="1" applyFill="1" applyBorder="1" applyAlignment="1" applyProtection="1">
      <alignment horizontal="center" vertical="center" wrapText="1"/>
      <protection locked="0"/>
    </xf>
    <xf numFmtId="0" fontId="5" fillId="2" borderId="39" xfId="0" applyFont="1" applyFill="1" applyBorder="1" applyAlignment="1" applyProtection="1">
      <alignment horizontal="center" vertical="center" wrapText="1"/>
      <protection locked="0"/>
    </xf>
    <xf numFmtId="0" fontId="0" fillId="2" borderId="1" xfId="0" applyFill="1" applyBorder="1" applyAlignment="1" applyProtection="1">
      <alignment wrapText="1"/>
      <protection locked="0"/>
    </xf>
    <xf numFmtId="0" fontId="0" fillId="2" borderId="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2" borderId="0" xfId="0" applyFill="1" applyAlignment="1" applyProtection="1">
      <alignment horizontal="center" vertical="center"/>
      <protection locked="0"/>
    </xf>
    <xf numFmtId="166" fontId="0" fillId="2" borderId="0" xfId="0" applyNumberFormat="1" applyFill="1" applyProtection="1">
      <protection locked="0"/>
    </xf>
    <xf numFmtId="0" fontId="8" fillId="2" borderId="0" xfId="0" applyFont="1" applyFill="1" applyAlignment="1" applyProtection="1">
      <alignment wrapText="1"/>
      <protection locked="0"/>
    </xf>
    <xf numFmtId="0" fontId="8" fillId="2" borderId="0" xfId="0" applyFont="1" applyFill="1" applyAlignment="1" applyProtection="1">
      <alignment vertical="center" wrapText="1"/>
      <protection locked="0"/>
    </xf>
    <xf numFmtId="0" fontId="35" fillId="9" borderId="0" xfId="0" applyFont="1" applyFill="1" applyAlignment="1" applyProtection="1">
      <alignment horizontal="left" vertical="center"/>
      <protection locked="0"/>
    </xf>
    <xf numFmtId="0" fontId="0" fillId="9" borderId="0" xfId="0" applyFill="1" applyAlignment="1" applyProtection="1">
      <alignment horizontal="left" vertical="center"/>
      <protection locked="0"/>
    </xf>
    <xf numFmtId="1" fontId="25" fillId="8" borderId="2" xfId="0" applyNumberFormat="1" applyFont="1" applyFill="1" applyBorder="1" applyAlignment="1" applyProtection="1">
      <alignment horizontal="center" wrapText="1"/>
      <protection locked="0"/>
    </xf>
    <xf numFmtId="1" fontId="31" fillId="8" borderId="2" xfId="0" applyNumberFormat="1" applyFont="1" applyFill="1" applyBorder="1" applyAlignment="1" applyProtection="1">
      <alignment horizontal="center" wrapText="1"/>
      <protection locked="0"/>
    </xf>
    <xf numFmtId="0" fontId="0" fillId="9" borderId="1" xfId="0" applyFill="1" applyBorder="1" applyAlignment="1" applyProtection="1">
      <alignment horizontal="left" vertical="center"/>
      <protection locked="0"/>
    </xf>
    <xf numFmtId="1" fontId="32" fillId="7" borderId="25" xfId="0" applyNumberFormat="1" applyFont="1" applyFill="1" applyBorder="1" applyAlignment="1" applyProtection="1">
      <alignment horizontal="center"/>
      <protection locked="0"/>
    </xf>
    <xf numFmtId="168" fontId="0" fillId="7" borderId="3" xfId="18" applyNumberFormat="1" applyFont="1" applyFill="1" applyBorder="1" applyAlignment="1" applyProtection="1">
      <alignment wrapText="1"/>
    </xf>
    <xf numFmtId="9" fontId="5" fillId="5" borderId="2" xfId="1" applyFont="1" applyFill="1" applyBorder="1" applyAlignment="1" applyProtection="1">
      <alignment horizontal="center" vertical="center" wrapText="1"/>
    </xf>
    <xf numFmtId="0" fontId="11" fillId="2" borderId="10" xfId="0" applyFont="1" applyFill="1" applyBorder="1" applyAlignment="1" applyProtection="1">
      <alignment wrapText="1"/>
      <protection locked="0"/>
    </xf>
    <xf numFmtId="0" fontId="6" fillId="16" borderId="34" xfId="2" applyFill="1" applyBorder="1" applyAlignment="1">
      <alignment wrapText="1"/>
    </xf>
    <xf numFmtId="0" fontId="11" fillId="0" borderId="10" xfId="0" applyFont="1" applyBorder="1" applyAlignment="1" applyProtection="1">
      <alignment wrapText="1"/>
      <protection locked="0"/>
    </xf>
    <xf numFmtId="0" fontId="0" fillId="0" borderId="27" xfId="0" applyBorder="1" applyProtection="1">
      <protection locked="0"/>
    </xf>
    <xf numFmtId="0" fontId="0" fillId="2" borderId="9" xfId="0" applyFill="1" applyBorder="1" applyAlignment="1" applyProtection="1">
      <alignment horizontal="left" wrapText="1"/>
      <protection locked="0"/>
    </xf>
    <xf numFmtId="0" fontId="0" fillId="0" borderId="9" xfId="0" applyBorder="1" applyAlignment="1" applyProtection="1">
      <alignment horizontal="left" wrapText="1"/>
      <protection locked="0"/>
    </xf>
    <xf numFmtId="0" fontId="0" fillId="0" borderId="28" xfId="0" applyBorder="1" applyProtection="1">
      <protection locked="0"/>
    </xf>
    <xf numFmtId="0" fontId="0" fillId="2" borderId="14" xfId="0" applyFill="1" applyBorder="1" applyProtection="1">
      <protection locked="0"/>
    </xf>
    <xf numFmtId="0" fontId="0" fillId="2" borderId="28" xfId="0" applyFill="1" applyBorder="1" applyProtection="1">
      <protection locked="0"/>
    </xf>
    <xf numFmtId="0" fontId="39" fillId="2" borderId="0" xfId="0" applyFont="1" applyFill="1" applyProtection="1">
      <protection locked="0"/>
    </xf>
    <xf numFmtId="0" fontId="0" fillId="0" borderId="26" xfId="0" applyBorder="1" applyProtection="1">
      <protection locked="0"/>
    </xf>
    <xf numFmtId="0" fontId="18" fillId="2" borderId="13" xfId="0" applyFont="1" applyFill="1" applyBorder="1" applyProtection="1">
      <protection locked="0"/>
    </xf>
    <xf numFmtId="0" fontId="0" fillId="2" borderId="27" xfId="0" applyFill="1" applyBorder="1" applyAlignment="1" applyProtection="1">
      <alignment wrapText="1"/>
      <protection locked="0"/>
    </xf>
    <xf numFmtId="0" fontId="4" fillId="3" borderId="13" xfId="0" applyFont="1" applyFill="1" applyBorder="1" applyAlignment="1" applyProtection="1">
      <alignment horizontal="center" vertical="center" wrapText="1"/>
      <protection locked="0"/>
    </xf>
    <xf numFmtId="0" fontId="17" fillId="2" borderId="27" xfId="0" applyFont="1" applyFill="1" applyBorder="1" applyAlignment="1" applyProtection="1">
      <alignment horizontal="left" wrapText="1"/>
      <protection locked="0"/>
    </xf>
    <xf numFmtId="0" fontId="5" fillId="4" borderId="13" xfId="0" applyFont="1" applyFill="1" applyBorder="1" applyAlignment="1" applyProtection="1">
      <alignment horizontal="center" vertical="center" wrapText="1"/>
      <protection locked="0"/>
    </xf>
    <xf numFmtId="0" fontId="9" fillId="2" borderId="27" xfId="2" applyFont="1" applyFill="1" applyBorder="1" applyAlignment="1" applyProtection="1">
      <alignment horizontal="left" wrapText="1"/>
      <protection locked="0"/>
    </xf>
    <xf numFmtId="0" fontId="5" fillId="5" borderId="13" xfId="0" applyFont="1" applyFill="1" applyBorder="1" applyAlignment="1" applyProtection="1">
      <alignment horizontal="center" vertical="center" wrapText="1"/>
      <protection locked="0"/>
    </xf>
    <xf numFmtId="0" fontId="0" fillId="7" borderId="13" xfId="0" applyFill="1" applyBorder="1" applyAlignment="1" applyProtection="1">
      <alignment horizontal="center" wrapText="1"/>
      <protection locked="0"/>
    </xf>
    <xf numFmtId="0" fontId="17" fillId="2" borderId="27" xfId="0" applyFont="1" applyFill="1" applyBorder="1" applyAlignment="1" applyProtection="1">
      <alignment wrapText="1"/>
      <protection locked="0"/>
    </xf>
    <xf numFmtId="0" fontId="0" fillId="8" borderId="13" xfId="0" applyFill="1" applyBorder="1" applyAlignment="1" applyProtection="1">
      <alignment horizontal="center" wrapText="1"/>
      <protection locked="0"/>
    </xf>
    <xf numFmtId="0" fontId="0" fillId="2" borderId="14" xfId="0" applyFill="1" applyBorder="1" applyAlignment="1" applyProtection="1">
      <alignment wrapText="1"/>
      <protection locked="0"/>
    </xf>
    <xf numFmtId="0" fontId="4" fillId="4" borderId="2" xfId="0" applyFont="1" applyFill="1" applyBorder="1" applyAlignment="1">
      <alignment horizontal="center" vertical="center" wrapText="1"/>
    </xf>
    <xf numFmtId="1" fontId="5" fillId="4" borderId="2" xfId="0" applyNumberFormat="1" applyFont="1" applyFill="1" applyBorder="1" applyAlignment="1">
      <alignment horizontal="center" vertical="center" wrapText="1"/>
    </xf>
    <xf numFmtId="2" fontId="5" fillId="5" borderId="2" xfId="0" applyNumberFormat="1" applyFont="1" applyFill="1" applyBorder="1" applyAlignment="1">
      <alignment horizontal="center" vertical="center" wrapText="1"/>
    </xf>
    <xf numFmtId="2" fontId="0" fillId="7" borderId="3" xfId="0" applyNumberFormat="1" applyFill="1" applyBorder="1" applyAlignment="1">
      <alignment wrapText="1"/>
    </xf>
    <xf numFmtId="2" fontId="0" fillId="7" borderId="0" xfId="0" applyNumberFormat="1" applyFill="1" applyAlignment="1">
      <alignment wrapText="1"/>
    </xf>
    <xf numFmtId="1" fontId="5" fillId="4" borderId="4" xfId="0" applyNumberFormat="1" applyFont="1" applyFill="1" applyBorder="1" applyAlignment="1">
      <alignment horizontal="center" vertical="center" wrapText="1"/>
    </xf>
    <xf numFmtId="0" fontId="5" fillId="5" borderId="2" xfId="0" applyFont="1" applyFill="1" applyBorder="1" applyAlignment="1">
      <alignment horizontal="center" vertical="center" wrapText="1"/>
    </xf>
    <xf numFmtId="165" fontId="0" fillId="7" borderId="3" xfId="0" applyNumberFormat="1" applyFill="1" applyBorder="1" applyAlignment="1">
      <alignment wrapText="1"/>
    </xf>
    <xf numFmtId="2" fontId="31" fillId="7" borderId="25" xfId="0" applyNumberFormat="1" applyFont="1" applyFill="1" applyBorder="1" applyAlignment="1">
      <alignment horizontal="center" wrapText="1"/>
    </xf>
    <xf numFmtId="166" fontId="0" fillId="8" borderId="3" xfId="0" applyNumberFormat="1" applyFill="1" applyBorder="1" applyAlignment="1">
      <alignment wrapText="1"/>
    </xf>
    <xf numFmtId="166" fontId="0" fillId="7" borderId="0" xfId="0" applyNumberFormat="1" applyFill="1" applyAlignment="1">
      <alignment wrapText="1"/>
    </xf>
    <xf numFmtId="166" fontId="0" fillId="7" borderId="3" xfId="0" applyNumberFormat="1" applyFill="1" applyBorder="1" applyAlignment="1">
      <alignment wrapText="1"/>
    </xf>
    <xf numFmtId="165" fontId="5" fillId="5" borderId="2" xfId="0" applyNumberFormat="1" applyFont="1" applyFill="1" applyBorder="1" applyAlignment="1">
      <alignment horizontal="center" vertical="center" wrapText="1"/>
    </xf>
    <xf numFmtId="166" fontId="5"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166" fontId="5" fillId="5" borderId="2" xfId="0" applyNumberFormat="1" applyFont="1" applyFill="1" applyBorder="1" applyAlignment="1">
      <alignment horizontal="center" vertical="center" wrapText="1"/>
    </xf>
    <xf numFmtId="1" fontId="25" fillId="8" borderId="2" xfId="0" applyNumberFormat="1" applyFont="1" applyFill="1" applyBorder="1" applyAlignment="1">
      <alignment horizontal="center" wrapText="1"/>
    </xf>
    <xf numFmtId="166" fontId="31" fillId="8" borderId="2" xfId="0" applyNumberFormat="1" applyFont="1" applyFill="1" applyBorder="1" applyAlignment="1">
      <alignment horizontal="center" wrapText="1"/>
    </xf>
    <xf numFmtId="0" fontId="17" fillId="2" borderId="0" xfId="0" applyFont="1" applyFill="1" applyAlignment="1" applyProtection="1">
      <alignment horizontal="center" vertical="top" wrapText="1"/>
      <protection locked="0"/>
    </xf>
    <xf numFmtId="0" fontId="0" fillId="2" borderId="0" xfId="0" applyFill="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2" borderId="0" xfId="0" applyFill="1" applyAlignment="1" applyProtection="1">
      <alignment horizontal="left" vertical="center" wrapText="1"/>
      <protection locked="0"/>
    </xf>
  </cellXfs>
  <cellStyles count="19">
    <cellStyle name="Head" xfId="6" xr:uid="{977BE59C-37D3-434F-8F7E-5996B3AC0AEA}"/>
    <cellStyle name="Hyperlänk" xfId="2" builtinId="8"/>
    <cellStyle name="Hyperlänk 2" xfId="4" xr:uid="{1543C87F-D024-4503-A52A-9D5CE6E6AE32}"/>
    <cellStyle name="Normal" xfId="0" builtinId="0"/>
    <cellStyle name="Normal 2" xfId="5" xr:uid="{42A8A2F3-880B-4098-B7E8-341A89D4C037}"/>
    <cellStyle name="Normal 3" xfId="8" xr:uid="{F3B83174-7972-4C3A-ABCF-2C5F40A8F406}"/>
    <cellStyle name="Normal 4" xfId="11" xr:uid="{918E3318-C985-4B16-9926-7B8ADCAE53A2}"/>
    <cellStyle name="Normal 5" xfId="9" xr:uid="{FD4020C1-59D4-48A3-84F7-E8B764390BCA}"/>
    <cellStyle name="Normal 5 2" xfId="16" xr:uid="{3F6D64A0-DF29-4189-A2E2-5766B84545E0}"/>
    <cellStyle name="Normal 6" xfId="17" xr:uid="{B746A5C4-15DF-48B4-8198-5CB0F8A66A20}"/>
    <cellStyle name="Normal 7" xfId="13" xr:uid="{BB362874-BECD-40E4-BD65-0BE03B8DC2D0}"/>
    <cellStyle name="Procent" xfId="1" builtinId="5"/>
    <cellStyle name="Procent 2" xfId="10" xr:uid="{61EBCC79-FACA-4808-8990-C1913CE044B8}"/>
    <cellStyle name="Procent 4" xfId="12" xr:uid="{0C979798-DDA3-41B6-B101-B10D2BE64BE0}"/>
    <cellStyle name="Procent 6" xfId="14" xr:uid="{1C27A9E1-7143-45C6-B6E7-903DE1CF65B3}"/>
    <cellStyle name="Tusental" xfId="18" builtinId="3"/>
    <cellStyle name="Tusental 2" xfId="15" xr:uid="{09826101-5903-43AC-8574-788D5C1E1C3E}"/>
    <cellStyle name="Tusental 3" xfId="7" xr:uid="{05957634-0B97-4BAA-8CBF-37AC6EB6D87F}"/>
    <cellStyle name="Währung" xfId="3" xr:uid="{97CB2A33-4F43-4F7B-A71E-9B2FC9A287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160020</xdr:colOff>
      <xdr:row>36</xdr:row>
      <xdr:rowOff>99060</xdr:rowOff>
    </xdr:from>
    <xdr:to>
      <xdr:col>4</xdr:col>
      <xdr:colOff>377825</xdr:colOff>
      <xdr:row>48</xdr:row>
      <xdr:rowOff>170218</xdr:rowOff>
    </xdr:to>
    <xdr:grpSp>
      <xdr:nvGrpSpPr>
        <xdr:cNvPr id="11" name="Grupp 10">
          <a:extLst>
            <a:ext uri="{FF2B5EF4-FFF2-40B4-BE49-F238E27FC236}">
              <a16:creationId xmlns:a16="http://schemas.microsoft.com/office/drawing/2014/main" id="{33B1D677-AE83-4606-9E06-3354F9CC6AAC}"/>
            </a:ext>
          </a:extLst>
        </xdr:cNvPr>
        <xdr:cNvGrpSpPr>
          <a:grpSpLocks noChangeAspect="1"/>
        </xdr:cNvGrpSpPr>
      </xdr:nvGrpSpPr>
      <xdr:grpSpPr>
        <a:xfrm>
          <a:off x="160020" y="8830310"/>
          <a:ext cx="7552055" cy="2280958"/>
          <a:chOff x="1504536" y="511771"/>
          <a:chExt cx="8641401" cy="2639136"/>
        </a:xfrm>
      </xdr:grpSpPr>
      <xdr:grpSp>
        <xdr:nvGrpSpPr>
          <xdr:cNvPr id="12" name="Grupp 11">
            <a:extLst>
              <a:ext uri="{FF2B5EF4-FFF2-40B4-BE49-F238E27FC236}">
                <a16:creationId xmlns:a16="http://schemas.microsoft.com/office/drawing/2014/main" id="{89FFFD5C-315D-AF5F-3F22-2C2A93D38FB2}"/>
              </a:ext>
            </a:extLst>
          </xdr:cNvPr>
          <xdr:cNvGrpSpPr/>
        </xdr:nvGrpSpPr>
        <xdr:grpSpPr>
          <a:xfrm>
            <a:off x="1504536" y="511771"/>
            <a:ext cx="8641401" cy="2639136"/>
            <a:chOff x="1504536" y="536017"/>
            <a:chExt cx="8641401" cy="2639136"/>
          </a:xfrm>
        </xdr:grpSpPr>
        <xdr:grpSp>
          <xdr:nvGrpSpPr>
            <xdr:cNvPr id="14" name="Grupp 13">
              <a:extLst>
                <a:ext uri="{FF2B5EF4-FFF2-40B4-BE49-F238E27FC236}">
                  <a16:creationId xmlns:a16="http://schemas.microsoft.com/office/drawing/2014/main" id="{FBE59952-80ED-401B-A621-20119C805E6E}"/>
                </a:ext>
              </a:extLst>
            </xdr:cNvPr>
            <xdr:cNvGrpSpPr/>
          </xdr:nvGrpSpPr>
          <xdr:grpSpPr>
            <a:xfrm>
              <a:off x="1504536" y="536017"/>
              <a:ext cx="8641401" cy="1310137"/>
              <a:chOff x="1620773" y="598009"/>
              <a:chExt cx="8641401" cy="1310137"/>
            </a:xfrm>
          </xdr:grpSpPr>
          <xdr:pic>
            <xdr:nvPicPr>
              <xdr:cNvPr id="17" name="Bildobjekt 16" descr="En bild som visar text&#10;&#10;Automatiskt genererad beskrivning">
                <a:extLst>
                  <a:ext uri="{FF2B5EF4-FFF2-40B4-BE49-F238E27FC236}">
                    <a16:creationId xmlns:a16="http://schemas.microsoft.com/office/drawing/2014/main" id="{838B6D06-BCCD-CFCB-5AE2-C6102F0C38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7923" y="737491"/>
                <a:ext cx="2318152" cy="1170655"/>
              </a:xfrm>
              <a:prstGeom prst="rect">
                <a:avLst/>
              </a:prstGeom>
            </xdr:spPr>
          </xdr:pic>
          <xdr:pic>
            <xdr:nvPicPr>
              <xdr:cNvPr id="18" name="Bildobjekt 17" descr="En bild som visar text&#10;&#10;Automatiskt genererad beskrivning">
                <a:extLst>
                  <a:ext uri="{FF2B5EF4-FFF2-40B4-BE49-F238E27FC236}">
                    <a16:creationId xmlns:a16="http://schemas.microsoft.com/office/drawing/2014/main" id="{E33C3E2D-E8CE-EC4D-D4FF-E14B24A6A1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0773" y="598009"/>
                <a:ext cx="2772000" cy="1065303"/>
              </a:xfrm>
              <a:prstGeom prst="rect">
                <a:avLst/>
              </a:prstGeom>
            </xdr:spPr>
          </xdr:pic>
          <xdr:pic>
            <xdr:nvPicPr>
              <xdr:cNvPr id="19" name="Bildobjekt 18" descr="En bild som visar text&#10;&#10;Automatiskt genererad beskrivning">
                <a:extLst>
                  <a:ext uri="{FF2B5EF4-FFF2-40B4-BE49-F238E27FC236}">
                    <a16:creationId xmlns:a16="http://schemas.microsoft.com/office/drawing/2014/main" id="{2731FB3C-821B-CE7C-8E0A-221AECD038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21225" y="598009"/>
                <a:ext cx="3140949" cy="1065302"/>
              </a:xfrm>
              <a:prstGeom prst="rect">
                <a:avLst/>
              </a:prstGeom>
            </xdr:spPr>
          </xdr:pic>
        </xdr:grpSp>
        <xdr:pic>
          <xdr:nvPicPr>
            <xdr:cNvPr id="15" name="Picture 2">
              <a:extLst>
                <a:ext uri="{FF2B5EF4-FFF2-40B4-BE49-F238E27FC236}">
                  <a16:creationId xmlns:a16="http://schemas.microsoft.com/office/drawing/2014/main" id="{C41CA5FB-0801-7AD3-41BA-62E3CFA1237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54761" y="1663314"/>
              <a:ext cx="1732884" cy="12115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Bildobjekt 15" descr="En bild som visar blomma&#10;&#10;Automatiskt genererad beskrivning">
              <a:extLst>
                <a:ext uri="{FF2B5EF4-FFF2-40B4-BE49-F238E27FC236}">
                  <a16:creationId xmlns:a16="http://schemas.microsoft.com/office/drawing/2014/main" id="{B958F473-6FD7-71A4-5D3B-BE44DC05ECFB}"/>
                </a:ext>
              </a:extLst>
            </xdr:cNvPr>
            <xdr:cNvPicPr>
              <a:picLocks noChangeAspect="1"/>
            </xdr:cNvPicPr>
          </xdr:nvPicPr>
          <xdr:blipFill>
            <a:blip xmlns:r="http://schemas.openxmlformats.org/officeDocument/2006/relationships" r:embed="rId5"/>
            <a:stretch>
              <a:fillRect/>
            </a:stretch>
          </xdr:blipFill>
          <xdr:spPr>
            <a:xfrm>
              <a:off x="7477838" y="1601319"/>
              <a:ext cx="1650663" cy="1573834"/>
            </a:xfrm>
            <a:prstGeom prst="rect">
              <a:avLst/>
            </a:prstGeom>
          </xdr:spPr>
        </xdr:pic>
      </xdr:grpSp>
      <xdr:pic>
        <xdr:nvPicPr>
          <xdr:cNvPr id="13" name="AEA27C51-E7F8-4D02-892C-8FFC51D68615">
            <a:extLst>
              <a:ext uri="{FF2B5EF4-FFF2-40B4-BE49-F238E27FC236}">
                <a16:creationId xmlns:a16="http://schemas.microsoft.com/office/drawing/2014/main" id="{1E7F3861-B158-C197-F18D-0359B12F01E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22583" y="1940626"/>
            <a:ext cx="2838879" cy="546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1074420</xdr:colOff>
      <xdr:row>48</xdr:row>
      <xdr:rowOff>76200</xdr:rowOff>
    </xdr:from>
    <xdr:to>
      <xdr:col>2</xdr:col>
      <xdr:colOff>2530142</xdr:colOff>
      <xdr:row>51</xdr:row>
      <xdr:rowOff>19453</xdr:rowOff>
    </xdr:to>
    <xdr:pic>
      <xdr:nvPicPr>
        <xdr:cNvPr id="20" name="Bildobjekt 19">
          <a:extLst>
            <a:ext uri="{FF2B5EF4-FFF2-40B4-BE49-F238E27FC236}">
              <a16:creationId xmlns:a16="http://schemas.microsoft.com/office/drawing/2014/main" id="{F77D1F78-DDD8-463D-BDC2-2125F348C8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26080" y="8793480"/>
          <a:ext cx="1444292" cy="4785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30602</xdr:colOff>
      <xdr:row>22</xdr:row>
      <xdr:rowOff>76158</xdr:rowOff>
    </xdr:from>
    <xdr:to>
      <xdr:col>17</xdr:col>
      <xdr:colOff>65839</xdr:colOff>
      <xdr:row>23</xdr:row>
      <xdr:rowOff>3693902</xdr:rowOff>
    </xdr:to>
    <xdr:pic>
      <xdr:nvPicPr>
        <xdr:cNvPr id="6" name="Bildobjekt 5">
          <a:extLst>
            <a:ext uri="{FF2B5EF4-FFF2-40B4-BE49-F238E27FC236}">
              <a16:creationId xmlns:a16="http://schemas.microsoft.com/office/drawing/2014/main" id="{30A97261-BA36-4D89-BF29-4537FD6D07BA}"/>
            </a:ext>
          </a:extLst>
        </xdr:cNvPr>
        <xdr:cNvPicPr>
          <a:picLocks noChangeAspect="1"/>
        </xdr:cNvPicPr>
      </xdr:nvPicPr>
      <xdr:blipFill>
        <a:blip xmlns:r="http://schemas.openxmlformats.org/officeDocument/2006/relationships" r:embed="rId1"/>
        <a:stretch>
          <a:fillRect/>
        </a:stretch>
      </xdr:blipFill>
      <xdr:spPr>
        <a:xfrm>
          <a:off x="9455339" y="20692770"/>
          <a:ext cx="8128312" cy="3879794"/>
        </a:xfrm>
        <a:prstGeom prst="rect">
          <a:avLst/>
        </a:prstGeom>
      </xdr:spPr>
    </xdr:pic>
    <xdr:clientData/>
  </xdr:twoCellAnchor>
  <xdr:twoCellAnchor editAs="oneCell">
    <xdr:from>
      <xdr:col>4</xdr:col>
      <xdr:colOff>1143668</xdr:colOff>
      <xdr:row>12</xdr:row>
      <xdr:rowOff>203011</xdr:rowOff>
    </xdr:from>
    <xdr:to>
      <xdr:col>13</xdr:col>
      <xdr:colOff>84389</xdr:colOff>
      <xdr:row>12</xdr:row>
      <xdr:rowOff>3115938</xdr:rowOff>
    </xdr:to>
    <xdr:pic>
      <xdr:nvPicPr>
        <xdr:cNvPr id="7" name="Bildobjekt 6">
          <a:extLst>
            <a:ext uri="{FF2B5EF4-FFF2-40B4-BE49-F238E27FC236}">
              <a16:creationId xmlns:a16="http://schemas.microsoft.com/office/drawing/2014/main" id="{0D6E1ADD-972E-46B6-898A-98134C898D06}"/>
            </a:ext>
          </a:extLst>
        </xdr:cNvPr>
        <xdr:cNvPicPr>
          <a:picLocks noChangeAspect="1"/>
        </xdr:cNvPicPr>
      </xdr:nvPicPr>
      <xdr:blipFill>
        <a:blip xmlns:r="http://schemas.openxmlformats.org/officeDocument/2006/relationships" r:embed="rId2"/>
        <a:stretch>
          <a:fillRect/>
        </a:stretch>
      </xdr:blipFill>
      <xdr:spPr>
        <a:xfrm>
          <a:off x="8650872" y="3837550"/>
          <a:ext cx="5871578" cy="2912927"/>
        </a:xfrm>
        <a:prstGeom prst="rect">
          <a:avLst/>
        </a:prstGeom>
      </xdr:spPr>
    </xdr:pic>
    <xdr:clientData/>
  </xdr:twoCellAnchor>
  <xdr:twoCellAnchor editAs="oneCell">
    <xdr:from>
      <xdr:col>4</xdr:col>
      <xdr:colOff>1135979</xdr:colOff>
      <xdr:row>18</xdr:row>
      <xdr:rowOff>135962</xdr:rowOff>
    </xdr:from>
    <xdr:to>
      <xdr:col>10</xdr:col>
      <xdr:colOff>564147</xdr:colOff>
      <xdr:row>18</xdr:row>
      <xdr:rowOff>2422024</xdr:rowOff>
    </xdr:to>
    <xdr:pic>
      <xdr:nvPicPr>
        <xdr:cNvPr id="10" name="Bild 23">
          <a:extLst>
            <a:ext uri="{FF2B5EF4-FFF2-40B4-BE49-F238E27FC236}">
              <a16:creationId xmlns:a16="http://schemas.microsoft.com/office/drawing/2014/main" id="{42BF267F-752D-4CD9-86B4-B42DD47B2422}"/>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82361" y="12405666"/>
          <a:ext cx="4134186" cy="2286062"/>
        </a:xfrm>
        <a:prstGeom prst="rect">
          <a:avLst/>
        </a:prstGeom>
      </xdr:spPr>
    </xdr:pic>
    <xdr:clientData/>
  </xdr:twoCellAnchor>
  <xdr:twoCellAnchor editAs="oneCell">
    <xdr:from>
      <xdr:col>11</xdr:col>
      <xdr:colOff>279079</xdr:colOff>
      <xdr:row>18</xdr:row>
      <xdr:rowOff>244795</xdr:rowOff>
    </xdr:from>
    <xdr:to>
      <xdr:col>17</xdr:col>
      <xdr:colOff>560804</xdr:colOff>
      <xdr:row>18</xdr:row>
      <xdr:rowOff>2450096</xdr:rowOff>
    </xdr:to>
    <xdr:pic>
      <xdr:nvPicPr>
        <xdr:cNvPr id="11" name="Bild 24">
          <a:extLst>
            <a:ext uri="{FF2B5EF4-FFF2-40B4-BE49-F238E27FC236}">
              <a16:creationId xmlns:a16="http://schemas.microsoft.com/office/drawing/2014/main" id="{3F63A774-A8F2-4F95-8A86-6943521B3949}"/>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837040" y="12514499"/>
          <a:ext cx="4333025" cy="2208476"/>
        </a:xfrm>
        <a:prstGeom prst="rect">
          <a:avLst/>
        </a:prstGeom>
      </xdr:spPr>
    </xdr:pic>
    <xdr:clientData/>
  </xdr:twoCellAnchor>
  <xdr:twoCellAnchor editAs="oneCell">
    <xdr:from>
      <xdr:col>4</xdr:col>
      <xdr:colOff>203700</xdr:colOff>
      <xdr:row>20</xdr:row>
      <xdr:rowOff>201861</xdr:rowOff>
    </xdr:from>
    <xdr:to>
      <xdr:col>17</xdr:col>
      <xdr:colOff>46957</xdr:colOff>
      <xdr:row>20</xdr:row>
      <xdr:rowOff>4959851</xdr:rowOff>
    </xdr:to>
    <xdr:pic>
      <xdr:nvPicPr>
        <xdr:cNvPr id="13" name="Bild 30">
          <a:extLst>
            <a:ext uri="{FF2B5EF4-FFF2-40B4-BE49-F238E27FC236}">
              <a16:creationId xmlns:a16="http://schemas.microsoft.com/office/drawing/2014/main" id="{8503ABF8-1B50-4205-B61D-AE473D027F63}"/>
            </a:ext>
          </a:extLst>
        </xdr:cNvPr>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350082" y="15441861"/>
          <a:ext cx="9217862" cy="4764340"/>
        </a:xfrm>
        <a:prstGeom prst="rect">
          <a:avLst/>
        </a:prstGeom>
      </xdr:spPr>
    </xdr:pic>
    <xdr:clientData/>
  </xdr:twoCellAnchor>
  <xdr:twoCellAnchor>
    <xdr:from>
      <xdr:col>4</xdr:col>
      <xdr:colOff>122152</xdr:colOff>
      <xdr:row>14</xdr:row>
      <xdr:rowOff>526380</xdr:rowOff>
    </xdr:from>
    <xdr:to>
      <xdr:col>17</xdr:col>
      <xdr:colOff>288255</xdr:colOff>
      <xdr:row>16</xdr:row>
      <xdr:rowOff>2736979</xdr:rowOff>
    </xdr:to>
    <xdr:sp macro="" textlink="">
      <xdr:nvSpPr>
        <xdr:cNvPr id="21" name="Textruta 31">
          <a:extLst>
            <a:ext uri="{FF2B5EF4-FFF2-40B4-BE49-F238E27FC236}">
              <a16:creationId xmlns:a16="http://schemas.microsoft.com/office/drawing/2014/main" id="{1C693A14-E4CA-4283-A930-E5E1EAF38B72}"/>
            </a:ext>
          </a:extLst>
        </xdr:cNvPr>
        <xdr:cNvSpPr txBox="1"/>
      </xdr:nvSpPr>
      <xdr:spPr>
        <a:xfrm>
          <a:off x="8162030" y="7866462"/>
          <a:ext cx="9403409" cy="5336354"/>
        </a:xfrm>
        <a:prstGeom prst="rect">
          <a:avLst/>
        </a:prstGeom>
        <a:solidFill>
          <a:schemeClr val="tx2">
            <a:lumMod val="20000"/>
            <a:lumOff val="80000"/>
          </a:schemeClr>
        </a:solidFill>
        <a:ln w="38100">
          <a:solidFill>
            <a:schemeClr val="tx2"/>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91440" rIns="91440" bIns="0" numCol="1" spcCol="0" rtlCol="0" fromWordArt="0" anchor="t" anchorCtr="0" forceAA="0" compatLnSpc="1">
          <a:prstTxWarp prst="textNoShape">
            <a:avLst/>
          </a:prstTxWarp>
          <a:noAutofit/>
        </a:bodyPr>
        <a:lstStyle/>
        <a:p>
          <a:pPr>
            <a:lnSpc>
              <a:spcPct val="107000"/>
            </a:lnSpc>
            <a:spcAft>
              <a:spcPts val="800"/>
            </a:spcAf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1 Volym biokol som gått till godkänd applikation	</a:t>
          </a:r>
          <a:endParaRPr lang="sv-SE" sz="1800">
            <a:effectLst/>
            <a:ea typeface="Calibri" panose="020F0502020204030204" pitchFamily="34" charset="0"/>
            <a:cs typeface="Times New Roman" panose="02020603050405020304" pitchFamily="18" charset="0"/>
          </a:endParaRPr>
        </a:p>
        <a:p>
          <a:pPr marL="742950" lvl="1" indent="-285750">
            <a:lnSpc>
              <a:spcPct val="107000"/>
            </a:lnSpc>
            <a:spcAft>
              <a:spcPts val="800"/>
            </a:spcAft>
            <a:buFont typeface="Symbol" panose="05050102010706020507" pitchFamily="18" charset="2"/>
            <a:buChar char=""/>
            <a:tabLst>
              <a:tab pos="914400" algn="l"/>
            </a:tabLs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Biokolet får inte användas som bränsle eller på annat sätt förbrännas. </a:t>
          </a:r>
          <a:endParaRPr lang="sv-SE" sz="1800">
            <a:effectLst/>
            <a:ea typeface="Calibri" panose="020F0502020204030204" pitchFamily="34" charset="0"/>
            <a:cs typeface="Times New Roman" panose="02020603050405020304" pitchFamily="18" charset="0"/>
          </a:endParaRPr>
        </a:p>
        <a:p>
          <a:pPr marL="742950" lvl="1" indent="-285750">
            <a:lnSpc>
              <a:spcPct val="107000"/>
            </a:lnSpc>
            <a:spcAft>
              <a:spcPts val="800"/>
            </a:spcAft>
            <a:buFont typeface="Symbol" panose="05050102010706020507" pitchFamily="18" charset="2"/>
            <a:buChar char=""/>
            <a:tabLst>
              <a:tab pos="914400" algn="l"/>
            </a:tabLs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Kolsänkan får inte dubbelräknas. 			</a:t>
          </a:r>
          <a:endParaRPr lang="sv-SE" sz="1800">
            <a:effectLst/>
            <a:ea typeface="Calibri" panose="020F0502020204030204" pitchFamily="34" charset="0"/>
            <a:cs typeface="Times New Roman" panose="02020603050405020304" pitchFamily="18" charset="0"/>
          </a:endParaRPr>
        </a:p>
        <a:p>
          <a:pPr>
            <a:lnSpc>
              <a:spcPct val="107000"/>
            </a:lnSpc>
            <a:spcAft>
              <a:spcPts val="800"/>
            </a:spcAf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2 Biokolets sammansättning enligt angivna parametrar för att beräkna kolinlagringen</a:t>
          </a:r>
          <a:endParaRPr lang="sv-SE" sz="1800">
            <a:effectLst/>
            <a:ea typeface="Calibri" panose="020F0502020204030204" pitchFamily="34" charset="0"/>
            <a:cs typeface="Times New Roman" panose="02020603050405020304" pitchFamily="18" charset="0"/>
          </a:endParaRPr>
        </a:p>
        <a:p>
          <a:pPr marL="742950" lvl="1" indent="-285750">
            <a:lnSpc>
              <a:spcPct val="107000"/>
            </a:lnSpc>
            <a:spcAft>
              <a:spcPts val="800"/>
            </a:spcAft>
            <a:buFont typeface="Symbol" panose="05050102010706020507" pitchFamily="18" charset="2"/>
            <a:buChar char=""/>
            <a:tabLst>
              <a:tab pos="914400" algn="l"/>
            </a:tabLs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Bulkdensitet (kg (ts) /m</a:t>
          </a:r>
          <a:r>
            <a:rPr lang="sv-SE" sz="1400" baseline="300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3</a:t>
          </a: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a:t>
          </a:r>
          <a:endParaRPr lang="sv-SE" sz="1800">
            <a:effectLst/>
            <a:ea typeface="Calibri" panose="020F0502020204030204" pitchFamily="34" charset="0"/>
            <a:cs typeface="Times New Roman" panose="02020603050405020304" pitchFamily="18" charset="0"/>
          </a:endParaRPr>
        </a:p>
        <a:p>
          <a:pPr marL="742950" lvl="1" indent="-285750">
            <a:lnSpc>
              <a:spcPct val="107000"/>
            </a:lnSpc>
            <a:spcAft>
              <a:spcPts val="800"/>
            </a:spcAft>
            <a:buFont typeface="Symbol" panose="05050102010706020507" pitchFamily="18" charset="2"/>
            <a:buChar char=""/>
            <a:tabLst>
              <a:tab pos="914400" algn="l"/>
            </a:tabLs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Kolinnehåll (% torrsubstans) </a:t>
          </a:r>
          <a:endParaRPr lang="sv-SE" sz="1800">
            <a:effectLst/>
            <a:ea typeface="Calibri" panose="020F0502020204030204" pitchFamily="34" charset="0"/>
            <a:cs typeface="Times New Roman" panose="02020603050405020304" pitchFamily="18" charset="0"/>
          </a:endParaRPr>
        </a:p>
        <a:p>
          <a:pPr marL="742950" lvl="1" indent="-285750">
            <a:lnSpc>
              <a:spcPct val="107000"/>
            </a:lnSpc>
            <a:spcAft>
              <a:spcPts val="800"/>
            </a:spcAft>
            <a:buFont typeface="Symbol" panose="05050102010706020507" pitchFamily="18" charset="2"/>
            <a:buChar char=""/>
            <a:tabLst>
              <a:tab pos="914400" algn="l"/>
            </a:tabLs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H/C</a:t>
          </a:r>
          <a:r>
            <a:rPr lang="sv-SE" sz="1400" baseline="-250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org</a:t>
          </a: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	</a:t>
          </a:r>
          <a:endParaRPr lang="sv-SE" sz="1800">
            <a:effectLst/>
            <a:ea typeface="Calibri" panose="020F0502020204030204" pitchFamily="34" charset="0"/>
            <a:cs typeface="Times New Roman" panose="02020603050405020304" pitchFamily="18" charset="0"/>
          </a:endParaRPr>
        </a:p>
        <a:p>
          <a:pPr>
            <a:lnSpc>
              <a:spcPct val="107000"/>
            </a:lnSpc>
            <a:spcAft>
              <a:spcPts val="800"/>
            </a:spcAf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                     (Som kompletterande information bör även pyrolys processens temperatur anges)		</a:t>
          </a:r>
          <a:endParaRPr lang="sv-SE" sz="1800">
            <a:effectLst/>
            <a:ea typeface="Calibri" panose="020F0502020204030204" pitchFamily="34" charset="0"/>
            <a:cs typeface="Times New Roman" panose="02020603050405020304" pitchFamily="18" charset="0"/>
          </a:endParaRPr>
        </a:p>
        <a:p>
          <a:pPr>
            <a:lnSpc>
              <a:spcPct val="107000"/>
            </a:lnSpc>
            <a:spcAft>
              <a:spcPts val="800"/>
            </a:spcAf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3 Utsläpp av processen för att beräkna nettoeffekten av kolinlagringen </a:t>
          </a:r>
          <a:endParaRPr lang="sv-SE" sz="1800">
            <a:effectLst/>
            <a:ea typeface="Calibri" panose="020F0502020204030204" pitchFamily="34" charset="0"/>
            <a:cs typeface="Times New Roman" panose="02020603050405020304" pitchFamily="18" charset="0"/>
          </a:endParaRPr>
        </a:p>
        <a:p>
          <a:pPr marL="742950" lvl="1" indent="-285750">
            <a:lnSpc>
              <a:spcPct val="107000"/>
            </a:lnSpc>
            <a:spcAft>
              <a:spcPts val="800"/>
            </a:spcAft>
            <a:buFont typeface="Symbol" panose="05050102010706020507" pitchFamily="18" charset="2"/>
            <a:buChar char=""/>
            <a:tabLst>
              <a:tab pos="914400" algn="l"/>
            </a:tabLs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Klimatgasutsläpp förenade med substratet, dess beredningsprocess och transport.</a:t>
          </a:r>
          <a:endParaRPr lang="sv-SE" sz="1800">
            <a:effectLst/>
            <a:ea typeface="Calibri" panose="020F0502020204030204" pitchFamily="34" charset="0"/>
            <a:cs typeface="Times New Roman" panose="02020603050405020304" pitchFamily="18" charset="0"/>
          </a:endParaRPr>
        </a:p>
        <a:p>
          <a:pPr marL="742950" lvl="1" indent="-285750">
            <a:lnSpc>
              <a:spcPct val="107000"/>
            </a:lnSpc>
            <a:spcAft>
              <a:spcPts val="800"/>
            </a:spcAft>
            <a:buFont typeface="Symbol" panose="05050102010706020507" pitchFamily="18" charset="2"/>
            <a:buChar char=""/>
            <a:tabLst>
              <a:tab pos="914400" algn="l"/>
            </a:tabLs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Klimatgasutsläpp av pyrolysprocessen, elanvändning, bränsleanvändning, ev läckage av köldmedier.</a:t>
          </a:r>
          <a:endParaRPr lang="sv-SE" sz="1800">
            <a:effectLst/>
            <a:ea typeface="Calibri" panose="020F0502020204030204" pitchFamily="34" charset="0"/>
            <a:cs typeface="Times New Roman" panose="02020603050405020304" pitchFamily="18" charset="0"/>
          </a:endParaRPr>
        </a:p>
        <a:p>
          <a:pPr marL="742950" lvl="1" indent="-285750">
            <a:lnSpc>
              <a:spcPct val="107000"/>
            </a:lnSpc>
            <a:spcAft>
              <a:spcPts val="800"/>
            </a:spcAft>
            <a:buFont typeface="Symbol" panose="05050102010706020507" pitchFamily="18" charset="2"/>
            <a:buChar char=""/>
            <a:tabLst>
              <a:tab pos="914400" algn="l"/>
            </a:tabLs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Klimatgasutsläpp till följd av hantering av biokol samt transport till applikation.</a:t>
          </a:r>
          <a:endParaRPr lang="sv-SE" sz="1800">
            <a:effectLst/>
            <a:ea typeface="Calibri" panose="020F0502020204030204" pitchFamily="34" charset="0"/>
            <a:cs typeface="Times New Roman" panose="02020603050405020304" pitchFamily="18" charset="0"/>
          </a:endParaRPr>
        </a:p>
        <a:p>
          <a:pPr marL="914400">
            <a:lnSpc>
              <a:spcPct val="107000"/>
            </a:lnSpc>
            <a:spcAft>
              <a:spcPts val="800"/>
            </a:spcAf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 </a:t>
          </a:r>
          <a:endParaRPr lang="sv-SE" sz="1800">
            <a:effectLst/>
            <a:ea typeface="Calibri" panose="020F0502020204030204" pitchFamily="34" charset="0"/>
            <a:cs typeface="Times New Roman" panose="02020603050405020304" pitchFamily="18" charset="0"/>
          </a:endParaRPr>
        </a:p>
        <a:p>
          <a:pPr>
            <a:lnSpc>
              <a:spcPct val="107000"/>
            </a:lnSpc>
            <a:spcAft>
              <a:spcPts val="800"/>
            </a:spcAf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Generellt gäller att råvaran ska vara hållbart producerat, och företrädelsevis producerat av en rest/avfallsström. </a:t>
          </a:r>
          <a:endParaRPr lang="sv-SE" sz="1800">
            <a:effectLst/>
            <a:ea typeface="Calibri" panose="020F0502020204030204" pitchFamily="34" charset="0"/>
            <a:cs typeface="Times New Roman" panose="02020603050405020304" pitchFamily="18" charset="0"/>
          </a:endParaRPr>
        </a:p>
        <a:p>
          <a:pPr>
            <a:lnSpc>
              <a:spcPct val="107000"/>
            </a:lnSpc>
            <a:spcAft>
              <a:spcPts val="800"/>
            </a:spcAft>
          </a:pPr>
          <a:r>
            <a:rPr lang="sv-SE" sz="1400">
              <a:solidFill>
                <a:srgbClr val="000000"/>
              </a:solidFill>
              <a:effectLst/>
              <a:latin typeface="Museo Sans Rounded 300" panose="02000000000000000000" pitchFamily="50" charset="0"/>
              <a:ea typeface="Calibri" panose="020F0502020204030204" pitchFamily="34" charset="0"/>
              <a:cs typeface="Times New Roman" panose="02020603050405020304" pitchFamily="18" charset="0"/>
            </a:rPr>
            <a:t>Pyrolysprocessens övriga produkter, så som värme, biokol och eventuell pyrolysgas ska tas till vara och nyttjas på ett hållbart sätt.</a:t>
          </a:r>
          <a:endParaRPr lang="sv-SE" sz="1800">
            <a:effectLst/>
            <a:ea typeface="Calibri" panose="020F0502020204030204" pitchFamily="34" charset="0"/>
            <a:cs typeface="Times New Roman" panose="02020603050405020304" pitchFamily="18" charset="0"/>
          </a:endParaRPr>
        </a:p>
        <a:p>
          <a:pPr>
            <a:lnSpc>
              <a:spcPct val="107000"/>
            </a:lnSpc>
            <a:spcAft>
              <a:spcPts val="800"/>
            </a:spcAft>
          </a:pPr>
          <a:r>
            <a:rPr lang="sv-SE" sz="2000" cap="all">
              <a:solidFill>
                <a:srgbClr val="4472C4"/>
              </a:solidFill>
              <a:effectLst/>
              <a:ea typeface="Calibri" panose="020F0502020204030204" pitchFamily="34" charset="0"/>
              <a:cs typeface="Times New Roman" panose="02020603050405020304" pitchFamily="18" charset="0"/>
            </a:rPr>
            <a:t> </a:t>
          </a:r>
          <a:endParaRPr lang="sv-SE" sz="1800">
            <a:effectLst/>
            <a:ea typeface="Calibri" panose="020F0502020204030204" pitchFamily="34" charset="0"/>
            <a:cs typeface="Times New Roman" panose="02020603050405020304" pitchFamily="18" charset="0"/>
          </a:endParaRPr>
        </a:p>
      </xdr:txBody>
    </xdr:sp>
    <xdr:clientData/>
  </xdr:twoCellAnchor>
  <xdr:twoCellAnchor>
    <xdr:from>
      <xdr:col>4</xdr:col>
      <xdr:colOff>106612</xdr:colOff>
      <xdr:row>14</xdr:row>
      <xdr:rowOff>106613</xdr:rowOff>
    </xdr:from>
    <xdr:to>
      <xdr:col>17</xdr:col>
      <xdr:colOff>278898</xdr:colOff>
      <xdr:row>14</xdr:row>
      <xdr:rowOff>579688</xdr:rowOff>
    </xdr:to>
    <xdr:sp macro="" textlink="">
      <xdr:nvSpPr>
        <xdr:cNvPr id="22" name="Rektangel 21">
          <a:extLst>
            <a:ext uri="{FF2B5EF4-FFF2-40B4-BE49-F238E27FC236}">
              <a16:creationId xmlns:a16="http://schemas.microsoft.com/office/drawing/2014/main" id="{CF1129DB-DE72-419D-8A94-48BA835A5331}"/>
            </a:ext>
          </a:extLst>
        </xdr:cNvPr>
        <xdr:cNvSpPr/>
      </xdr:nvSpPr>
      <xdr:spPr>
        <a:xfrm>
          <a:off x="8252994" y="7275429"/>
          <a:ext cx="8268536" cy="473075"/>
        </a:xfrm>
        <a:prstGeom prst="rect">
          <a:avLst/>
        </a:prstGeom>
        <a:solidFill>
          <a:srgbClr val="44546A"/>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sv-SE" sz="1400">
              <a:solidFill>
                <a:srgbClr val="FFFFFF"/>
              </a:solidFill>
              <a:effectLst/>
              <a:latin typeface="Calibri Light" panose="020F0302020204030204" pitchFamily="34" charset="0"/>
              <a:ea typeface="Times New Roman" panose="02020603050405020304" pitchFamily="18" charset="0"/>
              <a:cs typeface="Times New Roman" panose="02020603050405020304" pitchFamily="18" charset="0"/>
            </a:rPr>
            <a:t>Viktiga parametrar för att beräkna kolsänksrätter</a:t>
          </a:r>
          <a:endParaRPr lang="sv-SE"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217714</xdr:colOff>
      <xdr:row>18</xdr:row>
      <xdr:rowOff>541111</xdr:rowOff>
    </xdr:from>
    <xdr:to>
      <xdr:col>11</xdr:col>
      <xdr:colOff>255361</xdr:colOff>
      <xdr:row>74</xdr:row>
      <xdr:rowOff>95249</xdr:rowOff>
    </xdr:to>
    <xdr:sp macro="" textlink="">
      <xdr:nvSpPr>
        <xdr:cNvPr id="5" name="Rektangel 4">
          <a:extLst>
            <a:ext uri="{FF2B5EF4-FFF2-40B4-BE49-F238E27FC236}">
              <a16:creationId xmlns:a16="http://schemas.microsoft.com/office/drawing/2014/main" id="{31E2C62C-FEB1-4915-A694-C3EA9870523C}"/>
            </a:ext>
          </a:extLst>
        </xdr:cNvPr>
        <xdr:cNvSpPr/>
      </xdr:nvSpPr>
      <xdr:spPr>
        <a:xfrm>
          <a:off x="13335000" y="7902575"/>
          <a:ext cx="16080468" cy="1226321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sv-SE" sz="4000"/>
            <a:t>Underlag för utvärdering av olika bränslens klimatpåverkan</a:t>
          </a:r>
        </a:p>
      </xdr:txBody>
    </xdr:sp>
    <xdr:clientData/>
  </xdr:twoCellAnchor>
  <xdr:twoCellAnchor editAs="oneCell">
    <xdr:from>
      <xdr:col>1</xdr:col>
      <xdr:colOff>201385</xdr:colOff>
      <xdr:row>37</xdr:row>
      <xdr:rowOff>156483</xdr:rowOff>
    </xdr:from>
    <xdr:to>
      <xdr:col>4</xdr:col>
      <xdr:colOff>266468</xdr:colOff>
      <xdr:row>43</xdr:row>
      <xdr:rowOff>9526</xdr:rowOff>
    </xdr:to>
    <xdr:pic>
      <xdr:nvPicPr>
        <xdr:cNvPr id="2" name="Bildobjekt 1">
          <a:extLst>
            <a:ext uri="{FF2B5EF4-FFF2-40B4-BE49-F238E27FC236}">
              <a16:creationId xmlns:a16="http://schemas.microsoft.com/office/drawing/2014/main" id="{7ECA1965-DCC6-47A0-91FF-903ECC1FFD56}"/>
            </a:ext>
          </a:extLst>
        </xdr:cNvPr>
        <xdr:cNvPicPr>
          <a:picLocks noChangeAspect="1"/>
        </xdr:cNvPicPr>
      </xdr:nvPicPr>
      <xdr:blipFill>
        <a:blip xmlns:r="http://schemas.openxmlformats.org/officeDocument/2006/relationships" r:embed="rId1"/>
        <a:stretch>
          <a:fillRect/>
        </a:stretch>
      </xdr:blipFill>
      <xdr:spPr>
        <a:xfrm>
          <a:off x="13930992" y="12919983"/>
          <a:ext cx="6824657" cy="1485900"/>
        </a:xfrm>
        <a:prstGeom prst="rect">
          <a:avLst/>
        </a:prstGeom>
      </xdr:spPr>
    </xdr:pic>
    <xdr:clientData/>
  </xdr:twoCellAnchor>
  <xdr:twoCellAnchor>
    <xdr:from>
      <xdr:col>0</xdr:col>
      <xdr:colOff>459920</xdr:colOff>
      <xdr:row>21</xdr:row>
      <xdr:rowOff>14063</xdr:rowOff>
    </xdr:from>
    <xdr:to>
      <xdr:col>6</xdr:col>
      <xdr:colOff>4757056</xdr:colOff>
      <xdr:row>37</xdr:row>
      <xdr:rowOff>38554</xdr:rowOff>
    </xdr:to>
    <xdr:sp macro="" textlink="">
      <xdr:nvSpPr>
        <xdr:cNvPr id="3" name="textruta 2">
          <a:extLst>
            <a:ext uri="{FF2B5EF4-FFF2-40B4-BE49-F238E27FC236}">
              <a16:creationId xmlns:a16="http://schemas.microsoft.com/office/drawing/2014/main" id="{A311E870-3A86-4666-93A5-3FF3EBBB855E}"/>
            </a:ext>
          </a:extLst>
        </xdr:cNvPr>
        <xdr:cNvSpPr txBox="1"/>
      </xdr:nvSpPr>
      <xdr:spPr>
        <a:xfrm>
          <a:off x="459920" y="7046234"/>
          <a:ext cx="14170479" cy="29854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i="0" u="none" strike="noStrike">
              <a:solidFill>
                <a:schemeClr val="dk1"/>
              </a:solidFill>
              <a:effectLst/>
              <a:latin typeface="+mn-lt"/>
              <a:ea typeface="+mn-ea"/>
              <a:cs typeface="+mn-cs"/>
            </a:rPr>
            <a:t>Om utsläppsvärde för råvara</a:t>
          </a:r>
        </a:p>
        <a:p>
          <a:r>
            <a:rPr lang="sv-SE" sz="1100" b="0" i="0" u="none" strike="noStrike">
              <a:solidFill>
                <a:schemeClr val="dk1"/>
              </a:solidFill>
              <a:effectLst/>
              <a:latin typeface="+mn-lt"/>
              <a:ea typeface="+mn-ea"/>
              <a:cs typeface="+mn-cs"/>
            </a:rPr>
            <a:t>Setras</a:t>
          </a:r>
          <a:r>
            <a:rPr lang="sv-SE" sz="1100" b="0" i="0" u="none" strike="noStrike" baseline="0">
              <a:solidFill>
                <a:schemeClr val="dk1"/>
              </a:solidFill>
              <a:effectLst/>
              <a:latin typeface="+mn-lt"/>
              <a:ea typeface="+mn-ea"/>
              <a:cs typeface="+mn-cs"/>
            </a:rPr>
            <a:t> 59 kg/m3 </a:t>
          </a:r>
          <a:r>
            <a:rPr lang="sv-SE" sz="1100" b="0" i="0" u="none" strike="noStrike">
              <a:solidFill>
                <a:schemeClr val="dk1"/>
              </a:solidFill>
              <a:effectLst/>
              <a:latin typeface="+mn-lt"/>
              <a:ea typeface="+mn-ea"/>
              <a:cs typeface="+mn-cs"/>
            </a:rPr>
            <a:t>avser flis för massatillverkning(setra),</a:t>
          </a:r>
          <a:r>
            <a:rPr lang="sv-SE" sz="1100" b="0" i="0" u="none" strike="noStrike" baseline="0">
              <a:solidFill>
                <a:schemeClr val="dk1"/>
              </a:solidFill>
              <a:effectLst/>
              <a:latin typeface="+mn-lt"/>
              <a:ea typeface="+mn-ea"/>
              <a:cs typeface="+mn-cs"/>
            </a:rPr>
            <a:t> ej representativt</a:t>
          </a:r>
          <a:r>
            <a:rPr lang="sv-SE" sz="1100" b="0" i="0" u="none" strike="noStrike">
              <a:solidFill>
                <a:schemeClr val="dk1"/>
              </a:solidFill>
              <a:effectLst/>
              <a:latin typeface="+mn-lt"/>
              <a:ea typeface="+mn-ea"/>
              <a:cs typeface="+mn-cs"/>
            </a:rPr>
            <a:t> . </a:t>
          </a:r>
        </a:p>
        <a:p>
          <a:endParaRPr lang="sv-SE" sz="1100" b="0" i="0" u="none" strike="noStrike">
            <a:solidFill>
              <a:schemeClr val="dk1"/>
            </a:solidFill>
            <a:effectLst/>
            <a:latin typeface="+mn-lt"/>
            <a:ea typeface="+mn-ea"/>
            <a:cs typeface="+mn-cs"/>
          </a:endParaRPr>
        </a:p>
        <a:p>
          <a:r>
            <a:rPr lang="sv-SE" sz="1100" b="0" i="0" u="none" strike="noStrike">
              <a:solidFill>
                <a:schemeClr val="dk1"/>
              </a:solidFill>
              <a:effectLst/>
              <a:latin typeface="+mn-lt"/>
              <a:ea typeface="+mn-ea"/>
              <a:cs typeface="+mn-cs"/>
            </a:rPr>
            <a:t>Motsvarande</a:t>
          </a:r>
          <a:r>
            <a:rPr lang="sv-SE" sz="1100" b="0" i="0" u="none" strike="noStrike" baseline="0">
              <a:solidFill>
                <a:schemeClr val="dk1"/>
              </a:solidFill>
              <a:effectLst/>
              <a:latin typeface="+mn-lt"/>
              <a:ea typeface="+mn-ea"/>
              <a:cs typeface="+mn-cs"/>
            </a:rPr>
            <a:t> </a:t>
          </a:r>
          <a:r>
            <a:rPr lang="sv-SE" sz="1100" b="0" i="0" u="none" strike="noStrike">
              <a:solidFill>
                <a:schemeClr val="dk1"/>
              </a:solidFill>
              <a:effectLst/>
              <a:latin typeface="+mn-lt"/>
              <a:ea typeface="+mn-ea"/>
              <a:cs typeface="+mn-cs"/>
            </a:rPr>
            <a:t>siffra för biokol som tillsätts till jordbruksmark är 344 kg inbunden koldioxid per ton</a:t>
          </a:r>
          <a:r>
            <a:rPr lang="sv-SE" sz="1100" b="0" i="0" u="none" strike="noStrike" baseline="0">
              <a:solidFill>
                <a:schemeClr val="dk1"/>
              </a:solidFill>
              <a:effectLst/>
              <a:latin typeface="+mn-lt"/>
              <a:ea typeface="+mn-ea"/>
              <a:cs typeface="+mn-cs"/>
            </a:rPr>
            <a:t> </a:t>
          </a:r>
          <a:r>
            <a:rPr lang="sv-SE" sz="1100" b="0" i="0" u="none" strike="noStrike">
              <a:solidFill>
                <a:schemeClr val="dk1"/>
              </a:solidFill>
              <a:effectLst/>
              <a:latin typeface="+mn-lt"/>
              <a:ea typeface="+mn-ea"/>
              <a:cs typeface="+mn-cs"/>
            </a:rPr>
            <a:t>GROT.</a:t>
          </a:r>
        </a:p>
        <a:p>
          <a:r>
            <a:rPr lang="sv-SE" sz="1100" b="0" i="0" u="none" strike="noStrike">
              <a:solidFill>
                <a:schemeClr val="dk1"/>
              </a:solidFill>
              <a:effectLst/>
              <a:latin typeface="+mn-lt"/>
              <a:ea typeface="+mn-ea"/>
              <a:cs typeface="+mn-cs"/>
            </a:rPr>
            <a:t> http://www.w-program.nu/filer/exjobb/John_Granstrom.pdf </a:t>
          </a:r>
        </a:p>
        <a:p>
          <a:endParaRPr lang="sv-SE" sz="1100" b="0" i="0" u="none" strike="noStrike">
            <a:solidFill>
              <a:schemeClr val="dk1"/>
            </a:solidFill>
            <a:effectLst/>
            <a:latin typeface="+mn-lt"/>
            <a:ea typeface="+mn-ea"/>
            <a:cs typeface="+mn-cs"/>
          </a:endParaRPr>
        </a:p>
        <a:p>
          <a:r>
            <a:rPr lang="sv-SE"/>
            <a:t> </a:t>
          </a:r>
          <a:r>
            <a:rPr lang="sv-SE" sz="1100" b="0" i="0" u="none" strike="noStrike">
              <a:solidFill>
                <a:schemeClr val="dk1"/>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fastkubikmeter (ofta betecknat m³f). Vid flisning av rundved fås ungefär 2,7 löskubikmeter eller kubikmeter stjälpt mått (ofta betecknat m³l och ibland enligt m³s)</a:t>
          </a:r>
          <a:r>
            <a:rPr lang="sv-SE" sz="1100" b="0" i="0" u="none" strike="noStrike">
              <a:solidFill>
                <a:schemeClr val="dk1"/>
              </a:solidFill>
              <a:effectLst/>
              <a:latin typeface="+mn-lt"/>
              <a:ea typeface="+mn-ea"/>
              <a:cs typeface="+mn-cs"/>
            </a:rPr>
            <a:t>  (wiki)</a:t>
          </a:r>
        </a:p>
        <a:p>
          <a:endParaRPr lang="sv-SE" sz="1100" b="0" i="0" u="none" strike="noStrike">
            <a:solidFill>
              <a:schemeClr val="dk1"/>
            </a:solidFill>
            <a:effectLst/>
            <a:latin typeface="+mn-lt"/>
            <a:ea typeface="+mn-ea"/>
            <a:cs typeface="+mn-cs"/>
          </a:endParaRPr>
        </a:p>
        <a:p>
          <a:r>
            <a:rPr lang="sv-SE" sz="1100" b="0" i="0" u="none" strike="noStrike">
              <a:solidFill>
                <a:schemeClr val="dk1"/>
              </a:solidFill>
              <a:effectLst/>
              <a:latin typeface="+mn-lt"/>
              <a:ea typeface="+mn-ea"/>
              <a:cs typeface="+mn-cs"/>
            </a:rPr>
            <a:t>obs, utred noga hur olika råvara räknas i fråga om utsläppsfaktor och i förhållande till mängden biokol (nuvarande uppskattning byggerpå</a:t>
          </a:r>
          <a:r>
            <a:rPr lang="sv-SE" sz="1100" b="0" i="0" u="none" strike="noStrike" baseline="0">
              <a:solidFill>
                <a:schemeClr val="dk1"/>
              </a:solidFill>
              <a:effectLst/>
              <a:latin typeface="+mn-lt"/>
              <a:ea typeface="+mn-ea"/>
              <a:cs typeface="+mn-cs"/>
            </a:rPr>
            <a:t> Hjälmsäters uppskattning av utbyte,</a:t>
          </a:r>
          <a:r>
            <a:rPr lang="sv-SE" sz="1100" b="0" i="0" u="none" strike="noStrike">
              <a:solidFill>
                <a:schemeClr val="dk1"/>
              </a:solidFill>
              <a:effectLst/>
              <a:latin typeface="+mn-lt"/>
              <a:ea typeface="+mn-ea"/>
              <a:cs typeface="+mn-cs"/>
            </a:rPr>
            <a:t>) om detta gäller skjälpt flis (betecknas m</a:t>
          </a:r>
          <a:r>
            <a:rPr lang="sv-SE" sz="1100" b="0" i="0" u="none" strike="noStrike" baseline="30000">
              <a:solidFill>
                <a:schemeClr val="dk1"/>
              </a:solidFill>
              <a:effectLst/>
              <a:latin typeface="+mn-lt"/>
              <a:ea typeface="+mn-ea"/>
              <a:cs typeface="+mn-cs"/>
            </a:rPr>
            <a:t>3</a:t>
          </a:r>
          <a:r>
            <a:rPr lang="sv-SE" sz="1100" b="0" i="0" u="none" strike="noStrike">
              <a:solidFill>
                <a:schemeClr val="dk1"/>
              </a:solidFill>
              <a:effectLst/>
              <a:latin typeface="+mn-lt"/>
              <a:ea typeface="+mn-ea"/>
              <a:cs typeface="+mn-cs"/>
            </a:rPr>
            <a:t>s</a:t>
          </a:r>
          <a:r>
            <a:rPr lang="sv-SE" sz="1100" b="0" i="0" u="none" strike="noStrike" baseline="0">
              <a:solidFill>
                <a:schemeClr val="dk1"/>
              </a:solidFill>
              <a:effectLst/>
              <a:latin typeface="+mn-lt"/>
              <a:ea typeface="+mn-ea"/>
              <a:cs typeface="+mn-cs"/>
            </a:rPr>
            <a:t> eller m</a:t>
          </a:r>
          <a:r>
            <a:rPr lang="sv-SE" sz="1100" b="0" i="0" u="none" strike="noStrike" baseline="30000">
              <a:solidFill>
                <a:schemeClr val="dk1"/>
              </a:solidFill>
              <a:effectLst/>
              <a:latin typeface="+mn-lt"/>
              <a:ea typeface="+mn-ea"/>
              <a:cs typeface="+mn-cs"/>
            </a:rPr>
            <a:t>3</a:t>
          </a:r>
          <a:r>
            <a:rPr lang="sv-SE" sz="1100" b="0" i="0" u="none" strike="noStrike" baseline="0">
              <a:solidFill>
                <a:schemeClr val="dk1"/>
              </a:solidFill>
              <a:effectLst/>
              <a:latin typeface="+mn-lt"/>
              <a:ea typeface="+mn-ea"/>
              <a:cs typeface="+mn-cs"/>
            </a:rPr>
            <a:t>l</a:t>
          </a:r>
          <a:r>
            <a:rPr lang="sv-SE" sz="1100" b="0" i="0" u="none" strike="noStrike">
              <a:solidFill>
                <a:schemeClr val="dk1"/>
              </a:solidFill>
              <a:effectLst/>
              <a:latin typeface="+mn-lt"/>
              <a:ea typeface="+mn-ea"/>
              <a:cs typeface="+mn-cs"/>
            </a:rPr>
            <a:t>) och</a:t>
          </a:r>
          <a:r>
            <a:rPr lang="sv-SE" sz="1100" b="0" i="0" u="none" strike="noStrike" baseline="0">
              <a:solidFill>
                <a:schemeClr val="dk1"/>
              </a:solidFill>
              <a:effectLst/>
              <a:latin typeface="+mn-lt"/>
              <a:ea typeface="+mn-ea"/>
              <a:cs typeface="+mn-cs"/>
            </a:rPr>
            <a:t> utsläppsfaktorn m</a:t>
          </a:r>
          <a:r>
            <a:rPr lang="sv-SE" sz="1100" b="0" i="0" u="none" strike="noStrike" baseline="30000">
              <a:solidFill>
                <a:schemeClr val="dk1"/>
              </a:solidFill>
              <a:effectLst/>
              <a:latin typeface="+mn-lt"/>
              <a:ea typeface="+mn-ea"/>
              <a:cs typeface="+mn-cs"/>
            </a:rPr>
            <a:t>3</a:t>
          </a:r>
          <a:r>
            <a:rPr lang="sv-SE" sz="1100" b="0" i="0" u="none" strike="noStrike" baseline="0">
              <a:solidFill>
                <a:schemeClr val="dk1"/>
              </a:solidFill>
              <a:effectLst/>
              <a:latin typeface="+mn-lt"/>
              <a:ea typeface="+mn-ea"/>
              <a:cs typeface="+mn-cs"/>
            </a:rPr>
            <a:t>f bör utsläppsvärdet delas på 2,7 enligt förhållandet ovan -&gt; detta ger </a:t>
          </a:r>
          <a:r>
            <a:rPr lang="sv-SE" sz="1100" b="1" i="0" u="none" strike="noStrike" baseline="0">
              <a:solidFill>
                <a:schemeClr val="dk1"/>
              </a:solidFill>
              <a:effectLst/>
              <a:latin typeface="+mn-lt"/>
              <a:ea typeface="+mn-ea"/>
              <a:cs typeface="+mn-cs"/>
            </a:rPr>
            <a:t>21,85 co2 per m3l</a:t>
          </a:r>
        </a:p>
        <a:p>
          <a:endParaRPr lang="sv-SE" sz="1100" b="1" i="0" u="none" strike="noStrike" baseline="0">
            <a:solidFill>
              <a:schemeClr val="dk1"/>
            </a:solidFill>
            <a:effectLst/>
            <a:latin typeface="+mn-lt"/>
            <a:ea typeface="+mn-ea"/>
            <a:cs typeface="+mn-cs"/>
          </a:endParaRPr>
        </a:p>
        <a:p>
          <a:r>
            <a:rPr lang="sv-SE" sz="1100" b="1" i="0" u="none" strike="noStrike" baseline="0">
              <a:solidFill>
                <a:schemeClr val="dk1"/>
              </a:solidFill>
              <a:effectLst/>
              <a:latin typeface="+mn-lt"/>
              <a:ea typeface="+mn-ea"/>
              <a:cs typeface="+mn-cs"/>
            </a:rPr>
            <a:t>om vi utgår ifrån effektivt värmevärde för gran 2278 MJ/m3l och, definierar råvaran som primära trädbränslen ger VMK att utsläppet per kWh är 34 g CO2 får vi att 1 m3l ger upphov till 21,5 kg CO2e </a:t>
          </a:r>
        </a:p>
        <a:p>
          <a:endParaRPr lang="sv-SE" sz="1100" b="0" i="0" u="none" strike="noStrike" baseline="0">
            <a:solidFill>
              <a:schemeClr val="dk1"/>
            </a:solidFill>
            <a:effectLst/>
            <a:latin typeface="+mn-lt"/>
            <a:ea typeface="+mn-ea"/>
            <a:cs typeface="+mn-cs"/>
          </a:endParaRPr>
        </a:p>
        <a:p>
          <a:endParaRPr lang="sv-SE" sz="1100" b="0" i="0" u="none" strike="noStrike" baseline="0">
            <a:solidFill>
              <a:schemeClr val="dk1"/>
            </a:solidFill>
            <a:effectLst/>
            <a:latin typeface="+mn-lt"/>
            <a:ea typeface="+mn-ea"/>
            <a:cs typeface="+mn-cs"/>
          </a:endParaRPr>
        </a:p>
        <a:p>
          <a:endParaRPr lang="sv-SE" sz="1100" b="0" i="0" u="none" strike="noStrike">
            <a:solidFill>
              <a:schemeClr val="dk1"/>
            </a:solidFill>
            <a:effectLst/>
            <a:latin typeface="+mn-lt"/>
            <a:ea typeface="+mn-ea"/>
            <a:cs typeface="+mn-cs"/>
          </a:endParaRPr>
        </a:p>
      </xdr:txBody>
    </xdr:sp>
    <xdr:clientData/>
  </xdr:twoCellAnchor>
  <xdr:twoCellAnchor editAs="oneCell">
    <xdr:from>
      <xdr:col>5</xdr:col>
      <xdr:colOff>860705</xdr:colOff>
      <xdr:row>38</xdr:row>
      <xdr:rowOff>15491</xdr:rowOff>
    </xdr:from>
    <xdr:to>
      <xdr:col>9</xdr:col>
      <xdr:colOff>661307</xdr:colOff>
      <xdr:row>73</xdr:row>
      <xdr:rowOff>104946</xdr:rowOff>
    </xdr:to>
    <xdr:pic>
      <xdr:nvPicPr>
        <xdr:cNvPr id="4" name="Bildobjekt 3">
          <a:extLst>
            <a:ext uri="{FF2B5EF4-FFF2-40B4-BE49-F238E27FC236}">
              <a16:creationId xmlns:a16="http://schemas.microsoft.com/office/drawing/2014/main" id="{7BCD0029-7E79-4813-A4E1-F0A910CFC4FE}"/>
            </a:ext>
          </a:extLst>
        </xdr:cNvPr>
        <xdr:cNvPicPr>
          <a:picLocks noChangeAspect="1"/>
        </xdr:cNvPicPr>
      </xdr:nvPicPr>
      <xdr:blipFill>
        <a:blip xmlns:r="http://schemas.openxmlformats.org/officeDocument/2006/relationships" r:embed="rId2"/>
        <a:stretch>
          <a:fillRect/>
        </a:stretch>
      </xdr:blipFill>
      <xdr:spPr>
        <a:xfrm>
          <a:off x="9678134" y="10193634"/>
          <a:ext cx="7344402" cy="7121626"/>
        </a:xfrm>
        <a:prstGeom prst="rect">
          <a:avLst/>
        </a:prstGeom>
      </xdr:spPr>
    </xdr:pic>
    <xdr:clientData/>
  </xdr:twoCellAnchor>
  <xdr:twoCellAnchor editAs="oneCell">
    <xdr:from>
      <xdr:col>1</xdr:col>
      <xdr:colOff>74385</xdr:colOff>
      <xdr:row>44</xdr:row>
      <xdr:rowOff>95250</xdr:rowOff>
    </xdr:from>
    <xdr:to>
      <xdr:col>4</xdr:col>
      <xdr:colOff>820011</xdr:colOff>
      <xdr:row>70</xdr:row>
      <xdr:rowOff>132895</xdr:rowOff>
    </xdr:to>
    <xdr:pic>
      <xdr:nvPicPr>
        <xdr:cNvPr id="6" name="Bildobjekt 5">
          <a:extLst>
            <a:ext uri="{FF2B5EF4-FFF2-40B4-BE49-F238E27FC236}">
              <a16:creationId xmlns:a16="http://schemas.microsoft.com/office/drawing/2014/main" id="{897486D3-D6E4-48BF-AD2D-3FFAED26BC32}"/>
            </a:ext>
          </a:extLst>
        </xdr:cNvPr>
        <xdr:cNvPicPr>
          <a:picLocks noChangeAspect="1"/>
        </xdr:cNvPicPr>
      </xdr:nvPicPr>
      <xdr:blipFill>
        <a:blip xmlns:r="http://schemas.openxmlformats.org/officeDocument/2006/relationships" r:embed="rId3"/>
        <a:stretch>
          <a:fillRect/>
        </a:stretch>
      </xdr:blipFill>
      <xdr:spPr>
        <a:xfrm>
          <a:off x="13803992" y="14859000"/>
          <a:ext cx="7511550" cy="4636861"/>
        </a:xfrm>
        <a:prstGeom prst="rect">
          <a:avLst/>
        </a:prstGeom>
      </xdr:spPr>
    </xdr:pic>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www.smed.se/luft-och-klimat/4708%20(h&#228;mtad%20202406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450EE-CC96-48BF-86E8-CA41D640B539}">
  <dimension ref="A1:H54"/>
  <sheetViews>
    <sheetView tabSelected="1" workbookViewId="0">
      <selection activeCell="E27" sqref="E27"/>
    </sheetView>
  </sheetViews>
  <sheetFormatPr defaultColWidth="8.6328125" defaultRowHeight="14.5" x14ac:dyDescent="0.35"/>
  <cols>
    <col min="1" max="1" width="8.6328125" style="89"/>
    <col min="2" max="2" width="18.36328125" style="89" customWidth="1"/>
    <col min="3" max="3" width="69.36328125" style="89" customWidth="1"/>
    <col min="4" max="5" width="8.6328125" style="89"/>
    <col min="6" max="6" width="15.453125" style="89" customWidth="1"/>
    <col min="7" max="7" width="75.6328125" style="89" customWidth="1"/>
    <col min="8" max="16384" width="8.6328125" style="89"/>
  </cols>
  <sheetData>
    <row r="1" spans="1:8" ht="66" customHeight="1" x14ac:dyDescent="0.35">
      <c r="A1" s="156"/>
      <c r="B1" s="275" t="s">
        <v>231</v>
      </c>
      <c r="C1" s="276"/>
      <c r="D1" s="156"/>
      <c r="E1" s="156"/>
      <c r="F1" s="156"/>
      <c r="G1" s="156"/>
      <c r="H1" s="156"/>
    </row>
    <row r="2" spans="1:8" x14ac:dyDescent="0.35">
      <c r="A2" s="156"/>
      <c r="B2" s="240" t="s">
        <v>232</v>
      </c>
      <c r="C2" s="241"/>
      <c r="D2" s="156"/>
      <c r="E2" s="156"/>
      <c r="F2" s="156"/>
      <c r="G2" s="156"/>
      <c r="H2" s="156"/>
    </row>
    <row r="3" spans="1:8" x14ac:dyDescent="0.35">
      <c r="A3" s="156"/>
      <c r="B3" s="156"/>
      <c r="C3" s="156"/>
      <c r="D3" s="156"/>
      <c r="E3" s="156"/>
      <c r="F3" s="156"/>
      <c r="G3" s="156"/>
      <c r="H3" s="156"/>
    </row>
    <row r="4" spans="1:8" x14ac:dyDescent="0.35">
      <c r="A4" s="156"/>
      <c r="B4" s="242" t="s">
        <v>0</v>
      </c>
      <c r="C4" s="156"/>
      <c r="D4" s="156"/>
      <c r="E4" s="156"/>
      <c r="F4" s="156"/>
      <c r="G4" s="156"/>
      <c r="H4" s="156"/>
    </row>
    <row r="5" spans="1:8" ht="14.75" customHeight="1" x14ac:dyDescent="0.35">
      <c r="A5" s="156"/>
      <c r="B5" s="274" t="s">
        <v>253</v>
      </c>
      <c r="C5" s="274"/>
      <c r="D5" s="156"/>
      <c r="E5" s="156"/>
      <c r="F5" s="104"/>
      <c r="G5" s="243"/>
      <c r="H5" s="156"/>
    </row>
    <row r="6" spans="1:8" ht="21" x14ac:dyDescent="0.5">
      <c r="A6" s="156"/>
      <c r="B6" s="274"/>
      <c r="C6" s="274"/>
      <c r="D6" s="156"/>
      <c r="E6" s="156"/>
      <c r="F6" s="244" t="s">
        <v>1</v>
      </c>
      <c r="G6" s="245"/>
      <c r="H6" s="156"/>
    </row>
    <row r="7" spans="1:8" ht="37" x14ac:dyDescent="0.45">
      <c r="A7" s="156"/>
      <c r="B7" s="274"/>
      <c r="C7" s="274"/>
      <c r="D7" s="156"/>
      <c r="E7" s="156"/>
      <c r="F7" s="246">
        <v>0</v>
      </c>
      <c r="G7" s="247" t="s">
        <v>2</v>
      </c>
      <c r="H7" s="156"/>
    </row>
    <row r="8" spans="1:8" ht="37" x14ac:dyDescent="0.45">
      <c r="A8" s="156"/>
      <c r="B8" s="274"/>
      <c r="C8" s="274"/>
      <c r="D8" s="156"/>
      <c r="E8" s="156"/>
      <c r="F8" s="248">
        <v>0</v>
      </c>
      <c r="G8" s="249" t="s">
        <v>255</v>
      </c>
      <c r="H8" s="156"/>
    </row>
    <row r="9" spans="1:8" ht="18.5" x14ac:dyDescent="0.45">
      <c r="A9" s="156"/>
      <c r="B9" s="274"/>
      <c r="C9" s="274"/>
      <c r="D9" s="156"/>
      <c r="E9" s="156"/>
      <c r="F9" s="250">
        <v>0</v>
      </c>
      <c r="G9" s="247" t="s">
        <v>254</v>
      </c>
      <c r="H9" s="156"/>
    </row>
    <row r="10" spans="1:8" ht="21" x14ac:dyDescent="0.45">
      <c r="A10" s="156"/>
      <c r="B10" s="274"/>
      <c r="C10" s="274"/>
      <c r="D10" s="156"/>
      <c r="E10" s="156"/>
      <c r="F10" s="251">
        <v>0</v>
      </c>
      <c r="G10" s="252" t="s">
        <v>3</v>
      </c>
      <c r="H10" s="156"/>
    </row>
    <row r="11" spans="1:8" ht="18.5" x14ac:dyDescent="0.45">
      <c r="A11" s="156"/>
      <c r="B11" s="274"/>
      <c r="C11" s="274"/>
      <c r="D11" s="156"/>
      <c r="E11" s="156"/>
      <c r="F11" s="253">
        <v>0</v>
      </c>
      <c r="G11" s="252" t="s">
        <v>4</v>
      </c>
      <c r="H11" s="156"/>
    </row>
    <row r="12" spans="1:8" x14ac:dyDescent="0.35">
      <c r="A12" s="156"/>
      <c r="B12" s="274"/>
      <c r="C12" s="274"/>
      <c r="D12" s="156"/>
      <c r="E12" s="156"/>
      <c r="F12" s="254"/>
      <c r="G12" s="239"/>
      <c r="H12" s="156"/>
    </row>
    <row r="13" spans="1:8" x14ac:dyDescent="0.35">
      <c r="A13" s="156"/>
      <c r="B13" s="274"/>
      <c r="C13" s="274"/>
      <c r="D13" s="156"/>
      <c r="E13" s="156"/>
      <c r="F13" s="156"/>
      <c r="G13" s="156"/>
      <c r="H13" s="156"/>
    </row>
    <row r="14" spans="1:8" x14ac:dyDescent="0.35">
      <c r="A14" s="156"/>
      <c r="B14" s="274"/>
      <c r="C14" s="274"/>
      <c r="D14" s="156"/>
      <c r="E14" s="156"/>
      <c r="F14" s="156"/>
      <c r="G14" s="156"/>
      <c r="H14" s="156"/>
    </row>
    <row r="15" spans="1:8" x14ac:dyDescent="0.35">
      <c r="A15" s="156"/>
      <c r="B15" s="274"/>
      <c r="C15" s="274"/>
      <c r="D15" s="156"/>
      <c r="E15" s="156"/>
      <c r="F15" s="156"/>
      <c r="G15" s="156"/>
      <c r="H15" s="156"/>
    </row>
    <row r="16" spans="1:8" x14ac:dyDescent="0.35">
      <c r="A16" s="156"/>
      <c r="B16" s="274"/>
      <c r="C16" s="274"/>
      <c r="D16" s="156"/>
      <c r="E16" s="156"/>
      <c r="F16" s="156"/>
      <c r="G16" s="156"/>
      <c r="H16" s="156"/>
    </row>
    <row r="17" spans="1:8" x14ac:dyDescent="0.35">
      <c r="A17" s="156"/>
      <c r="B17" s="274"/>
      <c r="C17" s="274"/>
      <c r="D17" s="156"/>
      <c r="E17" s="156"/>
      <c r="F17" s="156"/>
      <c r="G17" s="156"/>
      <c r="H17" s="156"/>
    </row>
    <row r="18" spans="1:8" x14ac:dyDescent="0.35">
      <c r="A18" s="156"/>
      <c r="B18" s="274"/>
      <c r="C18" s="274"/>
      <c r="D18" s="156"/>
      <c r="E18" s="156"/>
      <c r="F18" s="156"/>
      <c r="G18" s="156"/>
      <c r="H18" s="156"/>
    </row>
    <row r="19" spans="1:8" x14ac:dyDescent="0.35">
      <c r="A19" s="156"/>
      <c r="B19" s="274"/>
      <c r="C19" s="274"/>
      <c r="D19" s="156"/>
      <c r="E19" s="156"/>
      <c r="F19" s="156"/>
      <c r="G19" s="156"/>
      <c r="H19" s="156"/>
    </row>
    <row r="20" spans="1:8" x14ac:dyDescent="0.35">
      <c r="A20" s="156"/>
      <c r="B20" s="274"/>
      <c r="C20" s="274"/>
      <c r="D20" s="156"/>
      <c r="E20" s="156"/>
      <c r="F20" s="156"/>
      <c r="G20" s="156"/>
      <c r="H20" s="156"/>
    </row>
    <row r="21" spans="1:8" x14ac:dyDescent="0.35">
      <c r="A21" s="156"/>
      <c r="B21" s="274"/>
      <c r="C21" s="274"/>
      <c r="D21" s="156"/>
      <c r="E21" s="156"/>
      <c r="F21" s="156"/>
      <c r="G21" s="156"/>
      <c r="H21" s="156"/>
    </row>
    <row r="22" spans="1:8" x14ac:dyDescent="0.35">
      <c r="A22" s="156"/>
      <c r="B22" s="274"/>
      <c r="C22" s="274"/>
      <c r="D22" s="156"/>
      <c r="E22" s="156"/>
      <c r="F22" s="156"/>
      <c r="G22" s="156"/>
      <c r="H22" s="156"/>
    </row>
    <row r="23" spans="1:8" x14ac:dyDescent="0.35">
      <c r="A23" s="156"/>
      <c r="B23" s="274"/>
      <c r="C23" s="274"/>
      <c r="D23" s="156"/>
      <c r="E23" s="156"/>
      <c r="F23" s="156"/>
      <c r="G23" s="156"/>
      <c r="H23" s="156"/>
    </row>
    <row r="24" spans="1:8" x14ac:dyDescent="0.35">
      <c r="A24" s="156"/>
      <c r="B24" s="274"/>
      <c r="C24" s="274"/>
      <c r="D24" s="156"/>
      <c r="E24" s="156"/>
      <c r="F24" s="156"/>
      <c r="G24" s="156"/>
      <c r="H24" s="156"/>
    </row>
    <row r="25" spans="1:8" x14ac:dyDescent="0.35">
      <c r="A25" s="156"/>
      <c r="B25" s="274"/>
      <c r="C25" s="274"/>
      <c r="D25" s="156"/>
      <c r="E25" s="156"/>
      <c r="F25" s="156"/>
      <c r="G25" s="156"/>
      <c r="H25" s="156"/>
    </row>
    <row r="26" spans="1:8" x14ac:dyDescent="0.35">
      <c r="A26" s="156"/>
      <c r="B26" s="274"/>
      <c r="C26" s="274"/>
      <c r="D26" s="156"/>
      <c r="E26" s="156"/>
      <c r="F26" s="156"/>
      <c r="G26" s="156"/>
      <c r="H26" s="156"/>
    </row>
    <row r="27" spans="1:8" x14ac:dyDescent="0.35">
      <c r="A27" s="156"/>
      <c r="B27" s="274"/>
      <c r="C27" s="274"/>
      <c r="D27" s="156"/>
      <c r="E27" s="156"/>
      <c r="F27" s="156"/>
      <c r="G27" s="156"/>
      <c r="H27" s="156"/>
    </row>
    <row r="28" spans="1:8" x14ac:dyDescent="0.35">
      <c r="A28" s="156"/>
      <c r="B28" s="274"/>
      <c r="C28" s="274"/>
      <c r="D28" s="156"/>
      <c r="E28" s="156"/>
      <c r="F28" s="156"/>
      <c r="G28" s="156"/>
      <c r="H28" s="156"/>
    </row>
    <row r="29" spans="1:8" x14ac:dyDescent="0.35">
      <c r="A29" s="156"/>
      <c r="B29" s="274"/>
      <c r="C29" s="274"/>
      <c r="D29" s="156"/>
      <c r="E29" s="156"/>
      <c r="F29" s="156"/>
      <c r="G29" s="156"/>
      <c r="H29" s="156"/>
    </row>
    <row r="30" spans="1:8" x14ac:dyDescent="0.35">
      <c r="A30" s="156"/>
      <c r="B30" s="274"/>
      <c r="C30" s="274"/>
      <c r="D30" s="156"/>
      <c r="E30" s="156"/>
      <c r="F30" s="156"/>
      <c r="G30" s="156"/>
      <c r="H30" s="156"/>
    </row>
    <row r="31" spans="1:8" x14ac:dyDescent="0.35">
      <c r="A31" s="156"/>
      <c r="B31" s="274"/>
      <c r="C31" s="274"/>
      <c r="D31" s="156"/>
      <c r="E31" s="156"/>
      <c r="F31" s="156"/>
      <c r="G31" s="156"/>
      <c r="H31" s="156"/>
    </row>
    <row r="32" spans="1:8" x14ac:dyDescent="0.35">
      <c r="A32" s="156"/>
      <c r="B32" s="274"/>
      <c r="C32" s="274"/>
      <c r="D32" s="156"/>
      <c r="E32" s="156"/>
      <c r="F32" s="156"/>
      <c r="G32" s="156"/>
      <c r="H32" s="156"/>
    </row>
    <row r="33" spans="1:8" x14ac:dyDescent="0.35">
      <c r="A33" s="156"/>
      <c r="B33" s="274"/>
      <c r="C33" s="274"/>
      <c r="D33" s="156"/>
      <c r="E33" s="156"/>
      <c r="F33" s="156"/>
      <c r="G33" s="156"/>
      <c r="H33" s="156"/>
    </row>
    <row r="34" spans="1:8" x14ac:dyDescent="0.35">
      <c r="A34" s="156"/>
      <c r="B34" s="274"/>
      <c r="C34" s="274"/>
      <c r="D34" s="156"/>
      <c r="E34" s="156"/>
      <c r="F34" s="156"/>
      <c r="G34" s="156"/>
      <c r="H34" s="156"/>
    </row>
    <row r="35" spans="1:8" x14ac:dyDescent="0.35">
      <c r="A35" s="156"/>
      <c r="B35" s="156"/>
      <c r="C35" s="156"/>
      <c r="D35" s="156"/>
      <c r="E35" s="156"/>
      <c r="F35" s="156"/>
      <c r="G35" s="156"/>
      <c r="H35" s="156"/>
    </row>
    <row r="36" spans="1:8" ht="62.75" customHeight="1" x14ac:dyDescent="0.35">
      <c r="A36" s="156"/>
      <c r="B36" s="273" t="s">
        <v>5</v>
      </c>
      <c r="C36" s="273"/>
      <c r="D36" s="156"/>
      <c r="E36" s="156"/>
      <c r="F36" s="156"/>
      <c r="G36" s="156"/>
      <c r="H36" s="156"/>
    </row>
    <row r="37" spans="1:8" x14ac:dyDescent="0.35">
      <c r="A37" s="156"/>
      <c r="B37" s="156"/>
      <c r="C37" s="156"/>
      <c r="D37" s="156"/>
      <c r="E37" s="156"/>
      <c r="F37" s="156"/>
      <c r="G37" s="156"/>
      <c r="H37" s="156"/>
    </row>
    <row r="38" spans="1:8" x14ac:dyDescent="0.35">
      <c r="A38" s="156"/>
      <c r="B38" s="156"/>
      <c r="C38" s="156"/>
      <c r="D38" s="156"/>
      <c r="E38" s="156"/>
      <c r="F38" s="156"/>
      <c r="G38" s="156"/>
      <c r="H38" s="156"/>
    </row>
    <row r="39" spans="1:8" x14ac:dyDescent="0.35">
      <c r="A39" s="156"/>
      <c r="B39" s="156"/>
      <c r="C39" s="156"/>
      <c r="D39" s="156"/>
      <c r="E39" s="156"/>
      <c r="F39" s="156"/>
      <c r="G39" s="156"/>
      <c r="H39" s="156"/>
    </row>
    <row r="40" spans="1:8" x14ac:dyDescent="0.35">
      <c r="A40" s="156"/>
      <c r="B40" s="156"/>
      <c r="C40" s="156"/>
      <c r="D40" s="156"/>
      <c r="E40" s="156"/>
      <c r="F40" s="156"/>
      <c r="G40" s="156"/>
      <c r="H40" s="156"/>
    </row>
    <row r="41" spans="1:8" x14ac:dyDescent="0.35">
      <c r="A41" s="156"/>
      <c r="B41" s="156"/>
      <c r="C41" s="156"/>
      <c r="D41" s="156"/>
      <c r="E41" s="156"/>
      <c r="F41" s="156"/>
      <c r="G41" s="156"/>
      <c r="H41" s="156"/>
    </row>
    <row r="42" spans="1:8" x14ac:dyDescent="0.35">
      <c r="A42" s="156"/>
      <c r="B42" s="156"/>
      <c r="C42" s="156"/>
      <c r="D42" s="156"/>
      <c r="E42" s="156"/>
      <c r="F42" s="156"/>
      <c r="G42" s="156"/>
      <c r="H42" s="156"/>
    </row>
    <row r="43" spans="1:8" x14ac:dyDescent="0.35">
      <c r="A43" s="156"/>
      <c r="B43" s="156"/>
      <c r="C43" s="156"/>
      <c r="D43" s="156"/>
      <c r="E43" s="156"/>
      <c r="F43" s="156"/>
      <c r="G43" s="156"/>
      <c r="H43" s="156"/>
    </row>
    <row r="44" spans="1:8" x14ac:dyDescent="0.35">
      <c r="A44" s="156"/>
      <c r="B44" s="156"/>
      <c r="C44" s="156"/>
      <c r="D44" s="156"/>
      <c r="E44" s="156"/>
      <c r="F44" s="156"/>
      <c r="G44" s="156"/>
      <c r="H44" s="156"/>
    </row>
    <row r="45" spans="1:8" x14ac:dyDescent="0.35">
      <c r="A45" s="156"/>
      <c r="B45" s="156"/>
      <c r="C45" s="156"/>
      <c r="D45" s="156"/>
      <c r="E45" s="156"/>
      <c r="F45" s="156"/>
      <c r="G45" s="156"/>
      <c r="H45" s="156"/>
    </row>
    <row r="46" spans="1:8" x14ac:dyDescent="0.35">
      <c r="A46" s="156"/>
      <c r="B46" s="156"/>
      <c r="C46" s="156"/>
      <c r="D46" s="156"/>
      <c r="E46" s="156"/>
      <c r="F46" s="156"/>
      <c r="G46" s="156"/>
      <c r="H46" s="156"/>
    </row>
    <row r="47" spans="1:8" x14ac:dyDescent="0.35">
      <c r="A47" s="156"/>
      <c r="B47" s="156"/>
      <c r="C47" s="156"/>
      <c r="D47" s="156"/>
      <c r="E47" s="156"/>
      <c r="F47" s="156"/>
      <c r="G47" s="156"/>
      <c r="H47" s="156"/>
    </row>
    <row r="48" spans="1:8" x14ac:dyDescent="0.35">
      <c r="A48" s="156"/>
      <c r="B48" s="156"/>
      <c r="C48" s="156"/>
      <c r="D48" s="156"/>
      <c r="E48" s="156"/>
      <c r="F48" s="156"/>
      <c r="G48" s="156"/>
      <c r="H48" s="156"/>
    </row>
    <row r="49" spans="1:8" x14ac:dyDescent="0.35">
      <c r="A49" s="156"/>
      <c r="B49" s="156"/>
      <c r="C49" s="156"/>
      <c r="D49" s="156"/>
      <c r="E49" s="156"/>
      <c r="F49" s="156"/>
      <c r="G49" s="156"/>
      <c r="H49" s="156"/>
    </row>
    <row r="50" spans="1:8" x14ac:dyDescent="0.35">
      <c r="A50" s="156"/>
      <c r="B50" s="156"/>
      <c r="C50" s="156"/>
      <c r="D50" s="156"/>
      <c r="E50" s="156"/>
      <c r="F50" s="156"/>
      <c r="G50" s="156"/>
      <c r="H50" s="156"/>
    </row>
    <row r="51" spans="1:8" x14ac:dyDescent="0.35">
      <c r="A51" s="156"/>
      <c r="B51" s="156"/>
      <c r="C51" s="156"/>
      <c r="D51" s="156"/>
      <c r="E51" s="156"/>
      <c r="F51" s="156"/>
      <c r="G51" s="156"/>
      <c r="H51" s="156"/>
    </row>
    <row r="52" spans="1:8" x14ac:dyDescent="0.35">
      <c r="A52" s="156"/>
      <c r="B52" s="156"/>
      <c r="C52" s="156"/>
      <c r="D52" s="156"/>
      <c r="E52" s="156"/>
      <c r="F52" s="156"/>
      <c r="G52" s="156"/>
      <c r="H52" s="156"/>
    </row>
    <row r="53" spans="1:8" x14ac:dyDescent="0.35">
      <c r="A53" s="156"/>
      <c r="B53" s="156"/>
      <c r="C53" s="156"/>
      <c r="D53" s="156"/>
      <c r="E53" s="156"/>
      <c r="F53" s="156"/>
      <c r="G53" s="156"/>
      <c r="H53" s="156"/>
    </row>
    <row r="54" spans="1:8" x14ac:dyDescent="0.35">
      <c r="A54" s="156"/>
      <c r="B54" s="156"/>
      <c r="C54" s="156"/>
      <c r="D54" s="156"/>
      <c r="E54" s="156"/>
      <c r="F54" s="156"/>
      <c r="G54" s="156"/>
      <c r="H54" s="156"/>
    </row>
  </sheetData>
  <sheetProtection sheet="1" objects="1" scenarios="1"/>
  <mergeCells count="3">
    <mergeCell ref="B36:C36"/>
    <mergeCell ref="B5:C34"/>
    <mergeCell ref="B1:C1"/>
  </mergeCells>
  <hyperlinks>
    <hyperlink ref="G8" location="'Utsläppsfaktorer, a-data'!A1" display="&quot;Utsläppsfaktorer&quot; " xr:uid="{A5A2485C-231B-4409-8961-6F14708856FF}"/>
  </hyperlinks>
  <pageMargins left="0.7" right="0.7" top="0.75" bottom="0.75" header="0.3" footer="0.3"/>
  <pageSetup paperSize="9"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11940-0A1B-4D8F-9477-67A523EF6169}">
  <dimension ref="A1:AG76"/>
  <sheetViews>
    <sheetView topLeftCell="A23" zoomScale="61" zoomScaleNormal="100" workbookViewId="0">
      <selection activeCell="C16" sqref="C16"/>
    </sheetView>
  </sheetViews>
  <sheetFormatPr defaultColWidth="8.6328125" defaultRowHeight="14.5" x14ac:dyDescent="0.35"/>
  <cols>
    <col min="2" max="2" width="1.453125" customWidth="1"/>
    <col min="3" max="3" width="54.36328125" customWidth="1"/>
    <col min="4" max="4" width="52.36328125" style="1" customWidth="1"/>
    <col min="5" max="5" width="18.36328125" customWidth="1"/>
    <col min="7" max="7" width="22" customWidth="1"/>
    <col min="8" max="8" width="5.6328125" customWidth="1"/>
    <col min="9" max="9" width="4" customWidth="1"/>
    <col min="12" max="12" width="13.6328125" customWidth="1"/>
    <col min="34" max="34" width="8.6328125" customWidth="1"/>
  </cols>
  <sheetData>
    <row r="1" spans="1:33" ht="91.25" customHeight="1" x14ac:dyDescent="1">
      <c r="A1" s="45"/>
      <c r="B1" s="45"/>
      <c r="C1" s="46"/>
      <c r="D1" s="47"/>
      <c r="E1" s="45"/>
      <c r="F1" s="45"/>
      <c r="G1" s="45"/>
      <c r="H1" s="45"/>
      <c r="I1" s="45"/>
      <c r="J1" s="45"/>
      <c r="K1" s="45"/>
      <c r="L1" s="45"/>
      <c r="M1" s="45"/>
      <c r="N1" s="45"/>
      <c r="O1" s="45"/>
      <c r="P1" s="45"/>
      <c r="Q1" s="45"/>
      <c r="R1" s="45"/>
      <c r="S1" s="45"/>
      <c r="T1" s="45"/>
      <c r="U1" s="45"/>
      <c r="V1" s="2"/>
      <c r="W1" s="2"/>
      <c r="X1" s="2"/>
      <c r="Y1" s="2"/>
      <c r="Z1" s="2"/>
      <c r="AA1" s="2"/>
      <c r="AB1" s="2"/>
      <c r="AC1" s="2"/>
      <c r="AD1" s="2"/>
      <c r="AE1" s="2"/>
      <c r="AF1" s="2"/>
      <c r="AG1" s="2"/>
    </row>
    <row r="2" spans="1:33" ht="38" customHeight="1" x14ac:dyDescent="1">
      <c r="A2" s="45"/>
      <c r="B2" s="50"/>
      <c r="C2" s="55" t="s">
        <v>6</v>
      </c>
      <c r="D2" s="51"/>
      <c r="E2" s="50"/>
      <c r="F2" s="50"/>
      <c r="G2" s="50"/>
      <c r="H2" s="50"/>
      <c r="I2" s="50"/>
      <c r="J2" s="50"/>
      <c r="K2" s="50"/>
      <c r="L2" s="50"/>
      <c r="M2" s="50"/>
      <c r="N2" s="50"/>
      <c r="O2" s="50"/>
      <c r="P2" s="50"/>
      <c r="Q2" s="50"/>
      <c r="R2" s="50"/>
      <c r="S2" s="50"/>
      <c r="T2" s="50"/>
      <c r="U2" s="45"/>
      <c r="V2" s="2"/>
      <c r="W2" s="2"/>
      <c r="X2" s="2"/>
      <c r="Y2" s="2"/>
      <c r="Z2" s="2"/>
      <c r="AA2" s="2"/>
      <c r="AB2" s="2"/>
      <c r="AC2" s="2"/>
      <c r="AD2" s="2"/>
      <c r="AE2" s="2"/>
      <c r="AF2" s="2"/>
      <c r="AG2" s="2"/>
    </row>
    <row r="3" spans="1:33" x14ac:dyDescent="0.35">
      <c r="A3" s="45"/>
      <c r="B3" s="50"/>
      <c r="C3" s="50"/>
      <c r="D3" s="51"/>
      <c r="E3" s="50"/>
      <c r="F3" s="50"/>
      <c r="G3" s="50"/>
      <c r="H3" s="50"/>
      <c r="I3" s="50"/>
      <c r="J3" s="50"/>
      <c r="K3" s="50"/>
      <c r="L3" s="50"/>
      <c r="M3" s="50"/>
      <c r="N3" s="50"/>
      <c r="O3" s="50"/>
      <c r="P3" s="50"/>
      <c r="Q3" s="50"/>
      <c r="R3" s="50"/>
      <c r="S3" s="50"/>
      <c r="T3" s="50"/>
      <c r="U3" s="45"/>
      <c r="V3" s="2"/>
      <c r="W3" s="2"/>
      <c r="X3" s="2"/>
      <c r="Y3" s="2"/>
      <c r="Z3" s="2"/>
      <c r="AA3" s="2"/>
      <c r="AB3" s="2"/>
      <c r="AC3" s="2"/>
      <c r="AD3" s="2"/>
      <c r="AE3" s="2"/>
      <c r="AF3" s="2"/>
      <c r="AG3" s="2"/>
    </row>
    <row r="4" spans="1:33" ht="43.5" x14ac:dyDescent="0.35">
      <c r="A4" s="45"/>
      <c r="B4" s="7"/>
      <c r="C4" s="1" t="s">
        <v>7</v>
      </c>
      <c r="E4" s="2"/>
      <c r="F4" s="2"/>
      <c r="G4" s="2"/>
      <c r="H4" s="2"/>
      <c r="I4" s="2"/>
      <c r="J4" s="2"/>
      <c r="K4" s="2"/>
      <c r="L4" s="2"/>
      <c r="M4" s="2"/>
      <c r="N4" s="2"/>
      <c r="O4" s="2"/>
      <c r="P4" s="2"/>
      <c r="Q4" s="2"/>
      <c r="R4" s="2"/>
      <c r="S4" s="2"/>
      <c r="T4" s="2"/>
      <c r="U4" s="45"/>
      <c r="V4" s="2"/>
      <c r="W4" s="2"/>
      <c r="X4" s="2"/>
      <c r="Y4" s="2"/>
      <c r="Z4" s="2"/>
      <c r="AA4" s="2"/>
      <c r="AB4" s="2"/>
      <c r="AC4" s="2"/>
      <c r="AD4" s="2"/>
      <c r="AE4" s="2"/>
      <c r="AF4" s="2"/>
      <c r="AG4" s="2"/>
    </row>
    <row r="5" spans="1:33" x14ac:dyDescent="0.35">
      <c r="A5" s="45"/>
      <c r="B5" s="8"/>
      <c r="E5" s="2"/>
      <c r="F5" s="2"/>
      <c r="G5" s="2"/>
      <c r="H5" s="2"/>
      <c r="I5" s="2"/>
      <c r="J5" s="2"/>
      <c r="K5" s="2"/>
      <c r="L5" s="2"/>
      <c r="M5" s="2"/>
      <c r="N5" s="2"/>
      <c r="O5" s="2"/>
      <c r="P5" s="2"/>
      <c r="Q5" s="2"/>
      <c r="R5" s="2"/>
      <c r="S5" s="2"/>
      <c r="T5" s="2"/>
      <c r="U5" s="45"/>
      <c r="V5" s="2"/>
      <c r="W5" s="2"/>
      <c r="X5" s="2"/>
      <c r="Y5" s="2"/>
      <c r="Z5" s="2"/>
      <c r="AA5" s="2"/>
      <c r="AB5" s="2"/>
      <c r="AC5" s="2"/>
      <c r="AD5" s="2"/>
      <c r="AE5" s="2"/>
      <c r="AF5" s="2"/>
      <c r="AG5" s="2"/>
    </row>
    <row r="6" spans="1:33" x14ac:dyDescent="0.35">
      <c r="A6" s="45"/>
      <c r="B6" s="8"/>
      <c r="E6" s="2"/>
      <c r="F6" s="2"/>
      <c r="G6" s="2"/>
      <c r="H6" s="2"/>
      <c r="I6" s="2"/>
      <c r="J6" s="2"/>
      <c r="K6" s="2"/>
      <c r="L6" s="2"/>
      <c r="M6" s="2"/>
      <c r="N6" s="2"/>
      <c r="O6" s="2"/>
      <c r="P6" s="2"/>
      <c r="Q6" s="2"/>
      <c r="R6" s="2"/>
      <c r="S6" s="2"/>
      <c r="T6" s="2"/>
      <c r="U6" s="45"/>
      <c r="V6" s="2"/>
      <c r="W6" s="2"/>
      <c r="X6" s="2"/>
      <c r="Y6" s="2"/>
      <c r="Z6" s="2"/>
      <c r="AA6" s="2"/>
      <c r="AB6" s="2"/>
      <c r="AC6" s="2"/>
      <c r="AD6" s="2"/>
      <c r="AE6" s="2"/>
      <c r="AF6" s="2"/>
      <c r="AG6" s="2"/>
    </row>
    <row r="7" spans="1:33" x14ac:dyDescent="0.35">
      <c r="A7" s="45"/>
      <c r="B7" s="8"/>
      <c r="E7" s="2"/>
      <c r="F7" s="2"/>
      <c r="G7" s="2"/>
      <c r="H7" s="2"/>
      <c r="I7" s="2"/>
      <c r="J7" s="2"/>
      <c r="K7" s="2"/>
      <c r="L7" s="2"/>
      <c r="M7" s="2"/>
      <c r="N7" s="2"/>
      <c r="O7" s="2"/>
      <c r="P7" s="2"/>
      <c r="Q7" s="2"/>
      <c r="R7" s="2"/>
      <c r="S7" s="2"/>
      <c r="T7" s="2"/>
      <c r="U7" s="45"/>
      <c r="V7" s="2"/>
      <c r="W7" s="2"/>
      <c r="X7" s="2"/>
      <c r="Y7" s="2"/>
      <c r="Z7" s="2"/>
      <c r="AA7" s="2"/>
      <c r="AB7" s="2"/>
      <c r="AC7" s="2"/>
      <c r="AD7" s="2"/>
      <c r="AE7" s="2"/>
      <c r="AF7" s="2"/>
      <c r="AG7" s="2"/>
    </row>
    <row r="8" spans="1:33" x14ac:dyDescent="0.35">
      <c r="A8" s="45"/>
      <c r="B8" s="8"/>
      <c r="E8" s="2"/>
      <c r="F8" s="2"/>
      <c r="G8" s="2"/>
      <c r="H8" s="2"/>
      <c r="I8" s="2"/>
      <c r="J8" s="2"/>
      <c r="K8" s="2"/>
      <c r="L8" s="2"/>
      <c r="M8" s="2"/>
      <c r="N8" s="2"/>
      <c r="O8" s="2"/>
      <c r="P8" s="2"/>
      <c r="Q8" s="2"/>
      <c r="R8" s="2"/>
      <c r="S8" s="2"/>
      <c r="T8" s="2"/>
      <c r="U8" s="45"/>
      <c r="V8" s="2"/>
      <c r="W8" s="2"/>
      <c r="X8" s="2"/>
      <c r="Y8" s="2"/>
      <c r="Z8" s="2"/>
      <c r="AA8" s="2"/>
      <c r="AB8" s="2"/>
      <c r="AC8" s="2"/>
      <c r="AD8" s="2"/>
      <c r="AE8" s="2"/>
      <c r="AF8" s="2"/>
      <c r="AG8" s="2"/>
    </row>
    <row r="9" spans="1:33" x14ac:dyDescent="0.35">
      <c r="A9" s="45"/>
      <c r="B9" s="8"/>
      <c r="E9" s="2"/>
      <c r="F9" s="2"/>
      <c r="G9" s="2"/>
      <c r="H9" s="2"/>
      <c r="I9" s="2"/>
      <c r="J9" s="2"/>
      <c r="K9" s="2"/>
      <c r="L9" s="2"/>
      <c r="M9" s="2"/>
      <c r="N9" s="2"/>
      <c r="O9" s="2"/>
      <c r="P9" s="2"/>
      <c r="Q9" s="2"/>
      <c r="R9" s="2"/>
      <c r="S9" s="2"/>
      <c r="T9" s="2"/>
      <c r="U9" s="45"/>
      <c r="V9" s="2"/>
      <c r="W9" s="2"/>
      <c r="X9" s="2"/>
      <c r="Y9" s="2"/>
      <c r="Z9" s="2"/>
      <c r="AA9" s="2"/>
      <c r="AB9" s="2"/>
      <c r="AC9" s="2"/>
      <c r="AD9" s="2"/>
      <c r="AE9" s="2"/>
      <c r="AF9" s="2"/>
      <c r="AG9" s="2"/>
    </row>
    <row r="10" spans="1:33" x14ac:dyDescent="0.35">
      <c r="A10" s="45"/>
      <c r="B10" s="8"/>
      <c r="E10" s="2"/>
      <c r="F10" s="2"/>
      <c r="G10" s="2"/>
      <c r="H10" s="2"/>
      <c r="I10" s="2"/>
      <c r="J10" s="2"/>
      <c r="K10" s="2"/>
      <c r="L10" s="2"/>
      <c r="M10" s="2"/>
      <c r="N10" s="2"/>
      <c r="O10" s="2"/>
      <c r="P10" s="2"/>
      <c r="Q10" s="2"/>
      <c r="R10" s="2"/>
      <c r="S10" s="2"/>
      <c r="T10" s="2"/>
      <c r="U10" s="45"/>
      <c r="V10" s="2"/>
      <c r="W10" s="2"/>
      <c r="X10" s="2"/>
      <c r="Y10" s="2"/>
      <c r="Z10" s="2"/>
      <c r="AA10" s="2"/>
      <c r="AB10" s="2"/>
      <c r="AC10" s="2"/>
      <c r="AD10" s="2"/>
      <c r="AE10" s="2"/>
      <c r="AF10" s="2"/>
      <c r="AG10" s="2"/>
    </row>
    <row r="11" spans="1:33" x14ac:dyDescent="0.35">
      <c r="A11" s="45"/>
      <c r="B11" s="9"/>
      <c r="E11" s="2"/>
      <c r="F11" s="2"/>
      <c r="G11" s="2"/>
      <c r="H11" s="2"/>
      <c r="I11" s="2"/>
      <c r="J11" s="2"/>
      <c r="K11" s="2"/>
      <c r="L11" s="2"/>
      <c r="M11" s="2"/>
      <c r="N11" s="2"/>
      <c r="O11" s="2"/>
      <c r="P11" s="2"/>
      <c r="Q11" s="2"/>
      <c r="R11" s="2"/>
      <c r="S11" s="2"/>
      <c r="T11" s="2"/>
      <c r="U11" s="45"/>
      <c r="V11" s="2"/>
      <c r="W11" s="2"/>
      <c r="X11" s="2"/>
      <c r="Y11" s="2"/>
      <c r="Z11" s="2"/>
      <c r="AA11" s="2"/>
      <c r="AB11" s="2"/>
      <c r="AC11" s="2"/>
      <c r="AD11" s="2"/>
      <c r="AE11" s="2"/>
      <c r="AF11" s="2"/>
      <c r="AG11" s="2"/>
    </row>
    <row r="12" spans="1:33" x14ac:dyDescent="0.35">
      <c r="A12" s="45"/>
      <c r="B12" s="50"/>
      <c r="C12" s="50"/>
      <c r="D12" s="51"/>
      <c r="E12" s="50"/>
      <c r="F12" s="50"/>
      <c r="G12" s="50"/>
      <c r="H12" s="50"/>
      <c r="I12" s="50"/>
      <c r="J12" s="50"/>
      <c r="K12" s="50"/>
      <c r="L12" s="50"/>
      <c r="M12" s="50"/>
      <c r="N12" s="50"/>
      <c r="O12" s="50"/>
      <c r="P12" s="50"/>
      <c r="Q12" s="50"/>
      <c r="R12" s="50"/>
      <c r="S12" s="50"/>
      <c r="T12" s="50"/>
      <c r="U12" s="45"/>
      <c r="V12" s="2"/>
      <c r="W12" s="2"/>
      <c r="X12" s="2"/>
      <c r="Y12" s="2"/>
      <c r="Z12" s="2"/>
      <c r="AA12" s="2"/>
      <c r="AB12" s="2"/>
      <c r="AC12" s="2"/>
      <c r="AD12" s="2"/>
      <c r="AE12" s="2"/>
      <c r="AF12" s="2"/>
      <c r="AG12" s="2"/>
    </row>
    <row r="13" spans="1:33" ht="253.25" customHeight="1" x14ac:dyDescent="0.35">
      <c r="A13" s="45"/>
      <c r="B13" s="2"/>
      <c r="C13" s="52" t="s">
        <v>8</v>
      </c>
      <c r="D13" s="66" t="s">
        <v>9</v>
      </c>
      <c r="E13" s="2"/>
      <c r="F13" s="2"/>
      <c r="G13" s="2"/>
      <c r="H13" s="2"/>
      <c r="I13" s="2"/>
      <c r="J13" s="2"/>
      <c r="K13" s="2"/>
      <c r="L13" s="2"/>
      <c r="M13" s="2"/>
      <c r="N13" s="2"/>
      <c r="O13" s="2"/>
      <c r="P13" s="2"/>
      <c r="Q13" s="2"/>
      <c r="R13" s="2"/>
      <c r="S13" s="2"/>
      <c r="T13" s="2"/>
      <c r="U13" s="45"/>
      <c r="V13" s="2"/>
      <c r="W13" s="2"/>
      <c r="X13" s="2"/>
      <c r="Y13" s="2"/>
      <c r="Z13" s="2"/>
      <c r="AA13" s="2"/>
      <c r="AB13" s="2"/>
      <c r="AC13" s="2"/>
      <c r="AD13" s="2"/>
      <c r="AE13" s="2"/>
      <c r="AF13" s="2"/>
      <c r="AG13" s="2"/>
    </row>
    <row r="14" spans="1:33" ht="21" x14ac:dyDescent="0.35">
      <c r="A14" s="45"/>
      <c r="B14" s="50"/>
      <c r="C14" s="62"/>
      <c r="D14" s="49"/>
      <c r="E14" s="50"/>
      <c r="F14" s="50"/>
      <c r="G14" s="50"/>
      <c r="H14" s="50"/>
      <c r="I14" s="50"/>
      <c r="J14" s="50"/>
      <c r="K14" s="50"/>
      <c r="L14" s="50"/>
      <c r="M14" s="50"/>
      <c r="N14" s="50"/>
      <c r="O14" s="50"/>
      <c r="P14" s="50"/>
      <c r="Q14" s="50"/>
      <c r="R14" s="50"/>
      <c r="S14" s="50"/>
      <c r="T14" s="48"/>
      <c r="U14" s="45"/>
      <c r="V14" s="2"/>
      <c r="W14" s="2"/>
      <c r="X14" s="2"/>
      <c r="Y14" s="2"/>
      <c r="Z14" s="2"/>
      <c r="AA14" s="2"/>
      <c r="AB14" s="2"/>
      <c r="AC14" s="2"/>
      <c r="AD14" s="2"/>
      <c r="AE14" s="2"/>
      <c r="AF14" s="2"/>
      <c r="AG14" s="2"/>
    </row>
    <row r="15" spans="1:33" ht="225" customHeight="1" x14ac:dyDescent="0.5">
      <c r="A15" s="45"/>
      <c r="B15" s="6"/>
      <c r="C15" s="54" t="s">
        <v>263</v>
      </c>
      <c r="D15" s="68" t="s">
        <v>10</v>
      </c>
      <c r="E15" s="6"/>
      <c r="F15" s="6"/>
      <c r="G15" s="6"/>
      <c r="H15" s="6"/>
      <c r="I15" s="6"/>
      <c r="J15" s="6"/>
      <c r="K15" s="6"/>
      <c r="L15" s="6"/>
      <c r="M15" s="6"/>
      <c r="N15" s="6"/>
      <c r="O15" s="6"/>
      <c r="P15" s="6"/>
      <c r="Q15" s="6"/>
      <c r="R15" s="6"/>
      <c r="S15" s="6"/>
      <c r="T15" s="6"/>
      <c r="U15" s="45"/>
      <c r="V15" s="2"/>
      <c r="W15" s="2"/>
      <c r="X15" s="2"/>
      <c r="Y15" s="2"/>
      <c r="Z15" s="2"/>
      <c r="AA15" s="2"/>
      <c r="AB15" s="2"/>
      <c r="AC15" s="2"/>
      <c r="AD15" s="2"/>
      <c r="AE15" s="2"/>
      <c r="AF15" s="2"/>
      <c r="AG15" s="2"/>
    </row>
    <row r="16" spans="1:33" ht="21" x14ac:dyDescent="0.5">
      <c r="A16" s="45"/>
      <c r="B16" s="6"/>
      <c r="C16" s="54"/>
      <c r="D16" s="6"/>
      <c r="E16" s="6"/>
      <c r="F16" s="6"/>
      <c r="G16" s="6"/>
      <c r="H16" s="6"/>
      <c r="I16" s="6"/>
      <c r="J16" s="6"/>
      <c r="K16" s="6"/>
      <c r="L16" s="6"/>
      <c r="M16" s="6"/>
      <c r="N16" s="6"/>
      <c r="O16" s="6"/>
      <c r="P16" s="6"/>
      <c r="Q16" s="6"/>
      <c r="R16" s="6"/>
      <c r="S16" s="6"/>
      <c r="T16" s="6"/>
      <c r="U16" s="45"/>
      <c r="V16" s="2"/>
      <c r="W16" s="2"/>
      <c r="X16" s="2"/>
      <c r="Y16" s="2"/>
      <c r="Z16" s="2"/>
      <c r="AA16" s="2"/>
      <c r="AB16" s="2"/>
      <c r="AC16" s="2"/>
      <c r="AD16" s="2"/>
      <c r="AE16" s="2"/>
      <c r="AF16" s="2"/>
      <c r="AG16" s="2"/>
    </row>
    <row r="17" spans="1:33" ht="221.75" customHeight="1" x14ac:dyDescent="0.5">
      <c r="A17" s="45"/>
      <c r="B17" s="6"/>
      <c r="C17" s="54"/>
      <c r="D17" s="6"/>
      <c r="E17" s="6"/>
      <c r="F17" s="6"/>
      <c r="G17" s="6"/>
      <c r="H17" s="6"/>
      <c r="I17" s="6"/>
      <c r="J17" s="6"/>
      <c r="K17" s="6"/>
      <c r="L17" s="6"/>
      <c r="M17" s="6"/>
      <c r="N17" s="6"/>
      <c r="O17" s="6"/>
      <c r="P17" s="6"/>
      <c r="Q17" s="6"/>
      <c r="R17" s="6"/>
      <c r="S17" s="6"/>
      <c r="T17" s="6"/>
      <c r="U17" s="45"/>
      <c r="V17" s="2"/>
      <c r="W17" s="2"/>
      <c r="X17" s="2"/>
      <c r="Y17" s="2"/>
      <c r="Z17" s="2"/>
      <c r="AA17" s="2"/>
      <c r="AB17" s="2"/>
      <c r="AC17" s="2"/>
      <c r="AD17" s="2"/>
      <c r="AE17" s="2"/>
      <c r="AF17" s="2"/>
      <c r="AG17" s="2"/>
    </row>
    <row r="18" spans="1:33" ht="23.75" customHeight="1" x14ac:dyDescent="0.5">
      <c r="A18" s="45"/>
      <c r="B18" s="50"/>
      <c r="C18" s="63"/>
      <c r="D18" s="50"/>
      <c r="E18" s="50"/>
      <c r="F18" s="50"/>
      <c r="G18" s="50"/>
      <c r="H18" s="50"/>
      <c r="I18" s="50"/>
      <c r="J18" s="50"/>
      <c r="K18" s="50"/>
      <c r="L18" s="50"/>
      <c r="M18" s="50"/>
      <c r="N18" s="50"/>
      <c r="O18" s="50"/>
      <c r="P18" s="50"/>
      <c r="Q18" s="50"/>
      <c r="R18" s="50"/>
      <c r="S18" s="50"/>
      <c r="T18" s="50"/>
      <c r="U18" s="45"/>
      <c r="V18" s="2"/>
      <c r="W18" s="2"/>
      <c r="X18" s="2"/>
      <c r="Y18" s="2"/>
      <c r="Z18" s="2"/>
      <c r="AA18" s="2"/>
      <c r="AB18" s="2"/>
      <c r="AC18" s="2"/>
      <c r="AD18" s="2"/>
      <c r="AE18" s="2"/>
      <c r="AF18" s="2"/>
      <c r="AG18" s="2"/>
    </row>
    <row r="19" spans="1:33" ht="203.75" customHeight="1" x14ac:dyDescent="0.35">
      <c r="A19" s="45"/>
      <c r="B19" s="2"/>
      <c r="C19" s="52" t="s">
        <v>11</v>
      </c>
      <c r="D19" s="66" t="s">
        <v>12</v>
      </c>
      <c r="E19" s="2"/>
      <c r="F19" s="2"/>
      <c r="G19" s="2"/>
      <c r="H19" s="2"/>
      <c r="I19" s="2"/>
      <c r="J19" s="4"/>
      <c r="K19" s="4"/>
      <c r="L19" s="4"/>
      <c r="M19" s="4"/>
      <c r="N19" s="4"/>
      <c r="O19" s="4"/>
      <c r="P19" s="4"/>
      <c r="Q19" s="4"/>
      <c r="R19" s="4"/>
      <c r="S19" s="4"/>
      <c r="T19" s="4"/>
      <c r="U19" s="45"/>
      <c r="V19" s="2"/>
      <c r="W19" s="2"/>
      <c r="X19" s="2"/>
      <c r="Y19" s="2"/>
      <c r="Z19" s="2"/>
      <c r="AA19" s="2"/>
      <c r="AB19" s="2"/>
      <c r="AC19" s="2"/>
      <c r="AD19" s="2"/>
      <c r="AE19" s="2"/>
      <c r="AF19" s="2"/>
      <c r="AG19" s="2"/>
    </row>
    <row r="20" spans="1:33" ht="31.25" customHeight="1" x14ac:dyDescent="0.5">
      <c r="A20" s="45"/>
      <c r="B20" s="50"/>
      <c r="C20" s="63"/>
      <c r="D20" s="51"/>
      <c r="E20" s="50"/>
      <c r="F20" s="50"/>
      <c r="G20" s="50"/>
      <c r="H20" s="50"/>
      <c r="I20" s="50"/>
      <c r="J20" s="50"/>
      <c r="K20" s="50"/>
      <c r="L20" s="50"/>
      <c r="M20" s="50"/>
      <c r="N20" s="50"/>
      <c r="O20" s="50"/>
      <c r="P20" s="50"/>
      <c r="Q20" s="50"/>
      <c r="R20" s="50"/>
      <c r="S20" s="50"/>
      <c r="T20" s="50"/>
      <c r="U20" s="45"/>
      <c r="V20" s="2"/>
      <c r="W20" s="2"/>
      <c r="X20" s="2"/>
      <c r="Y20" s="2"/>
      <c r="Z20" s="2"/>
      <c r="AA20" s="2"/>
      <c r="AB20" s="2"/>
      <c r="AC20" s="2"/>
      <c r="AD20" s="2"/>
      <c r="AE20" s="2"/>
      <c r="AF20" s="2"/>
      <c r="AG20" s="2"/>
    </row>
    <row r="21" spans="1:33" ht="409.5" customHeight="1" x14ac:dyDescent="0.35">
      <c r="A21" s="45"/>
      <c r="B21" s="56"/>
      <c r="C21" s="64" t="s">
        <v>13</v>
      </c>
      <c r="D21" s="67" t="s">
        <v>14</v>
      </c>
      <c r="E21" s="6"/>
      <c r="F21" s="6"/>
      <c r="G21" s="6"/>
      <c r="H21" s="6"/>
      <c r="I21" s="6"/>
      <c r="J21" s="6"/>
      <c r="K21" s="6"/>
      <c r="L21" s="6"/>
      <c r="M21" s="6"/>
      <c r="N21" s="6"/>
      <c r="O21" s="6"/>
      <c r="P21" s="6"/>
      <c r="Q21" s="6"/>
      <c r="R21" s="6"/>
      <c r="S21" s="6"/>
      <c r="T21" s="6"/>
      <c r="U21" s="45"/>
      <c r="V21" s="2"/>
      <c r="W21" s="2"/>
      <c r="X21" s="2"/>
      <c r="Y21" s="2"/>
      <c r="Z21" s="2"/>
      <c r="AA21" s="2"/>
      <c r="AB21" s="2"/>
      <c r="AC21" s="2"/>
      <c r="AD21" s="2"/>
      <c r="AE21" s="2"/>
      <c r="AF21" s="2"/>
      <c r="AG21" s="2"/>
    </row>
    <row r="22" spans="1:33" ht="21" x14ac:dyDescent="0.5">
      <c r="A22" s="45"/>
      <c r="B22" s="51"/>
      <c r="C22" s="65"/>
      <c r="D22" s="51"/>
      <c r="E22" s="51"/>
      <c r="F22" s="51"/>
      <c r="G22" s="51"/>
      <c r="H22" s="51"/>
      <c r="I22" s="51"/>
      <c r="J22" s="51"/>
      <c r="K22" s="51"/>
      <c r="L22" s="51"/>
      <c r="M22" s="51"/>
      <c r="N22" s="51"/>
      <c r="O22" s="51"/>
      <c r="P22" s="51"/>
      <c r="Q22" s="51"/>
      <c r="R22" s="51"/>
      <c r="S22" s="51"/>
      <c r="T22" s="51"/>
      <c r="U22" s="45"/>
      <c r="V22" s="2"/>
      <c r="W22" s="2"/>
      <c r="X22" s="2"/>
      <c r="Y22" s="2"/>
      <c r="Z22" s="2"/>
      <c r="AA22" s="2"/>
      <c r="AB22" s="2"/>
      <c r="AC22" s="2"/>
      <c r="AD22" s="2"/>
      <c r="AE22" s="2"/>
      <c r="AF22" s="2"/>
      <c r="AG22" s="2"/>
    </row>
    <row r="23" spans="1:33" ht="21" x14ac:dyDescent="0.5">
      <c r="A23" s="45"/>
      <c r="B23" s="2"/>
      <c r="C23" s="53"/>
      <c r="D23" s="2"/>
      <c r="E23" s="2"/>
      <c r="F23" s="2"/>
      <c r="G23" s="2"/>
      <c r="H23" s="2"/>
      <c r="I23" s="2"/>
      <c r="J23" s="2"/>
      <c r="K23" s="2"/>
      <c r="L23" s="2"/>
      <c r="M23" s="2"/>
      <c r="N23" s="2"/>
      <c r="O23" s="2"/>
      <c r="P23" s="2"/>
      <c r="Q23" s="2"/>
      <c r="R23" s="2"/>
      <c r="S23" s="2"/>
      <c r="T23" s="2"/>
      <c r="U23" s="45"/>
      <c r="V23" s="2"/>
      <c r="W23" s="2"/>
      <c r="X23" s="2"/>
      <c r="Y23" s="2"/>
      <c r="Z23" s="2"/>
      <c r="AA23" s="2"/>
      <c r="AB23" s="2"/>
      <c r="AC23" s="2"/>
      <c r="AD23" s="2"/>
      <c r="AE23" s="2"/>
      <c r="AF23" s="2"/>
      <c r="AG23" s="2"/>
    </row>
    <row r="24" spans="1:33" ht="304.5" customHeight="1" x14ac:dyDescent="0.35">
      <c r="A24" s="45"/>
      <c r="B24" s="2"/>
      <c r="C24" s="52" t="s">
        <v>15</v>
      </c>
      <c r="D24" s="66" t="s">
        <v>16</v>
      </c>
      <c r="E24" s="2"/>
      <c r="F24" s="2"/>
      <c r="G24" s="2"/>
      <c r="H24" s="2"/>
      <c r="I24" s="2"/>
      <c r="J24" s="2"/>
      <c r="K24" s="2"/>
      <c r="L24" s="2"/>
      <c r="M24" s="2"/>
      <c r="N24" s="2"/>
      <c r="O24" s="2"/>
      <c r="P24" s="2"/>
      <c r="Q24" s="2"/>
      <c r="R24" s="2"/>
      <c r="S24" s="2"/>
      <c r="T24" s="2"/>
      <c r="U24" s="45"/>
      <c r="V24" s="2"/>
      <c r="W24" s="2"/>
      <c r="X24" s="2"/>
      <c r="Y24" s="2"/>
      <c r="Z24" s="2"/>
      <c r="AA24" s="2"/>
      <c r="AB24" s="2"/>
      <c r="AC24" s="2"/>
      <c r="AD24" s="2"/>
      <c r="AE24" s="2"/>
      <c r="AF24" s="2"/>
      <c r="AG24" s="2"/>
    </row>
    <row r="25" spans="1:33" ht="19" thickBot="1" x14ac:dyDescent="0.5">
      <c r="A25" s="45"/>
      <c r="B25" s="2"/>
      <c r="C25" s="2"/>
      <c r="D25" s="61"/>
      <c r="E25" s="2"/>
      <c r="F25" s="2"/>
      <c r="G25" s="2"/>
      <c r="H25" s="2"/>
      <c r="I25" s="2"/>
      <c r="J25" s="2"/>
      <c r="K25" s="2"/>
      <c r="L25" s="2"/>
      <c r="M25" s="2"/>
      <c r="N25" s="2"/>
      <c r="O25" s="2"/>
      <c r="P25" s="2"/>
      <c r="Q25" s="2"/>
      <c r="R25" s="2"/>
      <c r="S25" s="2"/>
      <c r="T25" s="2"/>
      <c r="U25" s="45"/>
      <c r="V25" s="2"/>
      <c r="W25" s="2"/>
      <c r="X25" s="2"/>
      <c r="Y25" s="2"/>
      <c r="Z25" s="2"/>
      <c r="AA25" s="2"/>
      <c r="AB25" s="2"/>
      <c r="AC25" s="2"/>
      <c r="AD25" s="2"/>
      <c r="AE25" s="2"/>
      <c r="AF25" s="2"/>
      <c r="AG25" s="2"/>
    </row>
    <row r="26" spans="1:33" ht="39" x14ac:dyDescent="0.65">
      <c r="A26" s="45"/>
      <c r="B26" s="2"/>
      <c r="C26" s="2"/>
      <c r="D26" s="60" t="s">
        <v>17</v>
      </c>
      <c r="E26" s="2"/>
      <c r="F26" s="2"/>
      <c r="G26" s="40" t="s">
        <v>18</v>
      </c>
      <c r="H26" s="10"/>
      <c r="I26" s="10"/>
      <c r="J26" s="10"/>
      <c r="K26" s="10"/>
      <c r="L26" s="11"/>
      <c r="M26" s="2"/>
      <c r="N26" s="2"/>
      <c r="O26" s="2"/>
      <c r="P26" s="2"/>
      <c r="Q26" s="2"/>
      <c r="R26" s="2"/>
      <c r="S26" s="2"/>
      <c r="T26" s="2"/>
      <c r="U26" s="45"/>
      <c r="V26" s="2"/>
      <c r="W26" s="2"/>
      <c r="X26" s="2"/>
      <c r="Y26" s="2"/>
      <c r="Z26" s="2"/>
      <c r="AA26" s="2"/>
      <c r="AB26" s="2"/>
      <c r="AC26" s="2"/>
      <c r="AD26" s="2"/>
      <c r="AE26" s="2"/>
      <c r="AF26" s="2"/>
      <c r="AG26" s="2"/>
    </row>
    <row r="27" spans="1:33" ht="18.5" x14ac:dyDescent="0.45">
      <c r="A27" s="45"/>
      <c r="B27" s="2"/>
      <c r="C27" s="2"/>
      <c r="D27" s="61"/>
      <c r="E27" s="2"/>
      <c r="F27" s="2"/>
      <c r="G27" s="43" t="s">
        <v>19</v>
      </c>
      <c r="H27" s="6" t="s">
        <v>20</v>
      </c>
      <c r="I27" s="12" t="s">
        <v>21</v>
      </c>
      <c r="J27" s="12"/>
      <c r="K27" s="12"/>
      <c r="L27" s="13"/>
      <c r="M27" s="2"/>
      <c r="N27" s="2"/>
      <c r="O27" s="2"/>
      <c r="P27" s="2"/>
      <c r="Q27" s="2"/>
      <c r="R27" s="2"/>
      <c r="S27" s="2"/>
      <c r="T27" s="2"/>
      <c r="U27" s="45"/>
      <c r="V27" s="2"/>
      <c r="W27" s="2"/>
      <c r="X27" s="2"/>
      <c r="Y27" s="2"/>
      <c r="Z27" s="2"/>
      <c r="AA27" s="2"/>
      <c r="AB27" s="2"/>
      <c r="AC27" s="2"/>
      <c r="AD27" s="2"/>
      <c r="AE27" s="2"/>
      <c r="AF27" s="2"/>
      <c r="AG27" s="2"/>
    </row>
    <row r="28" spans="1:33" x14ac:dyDescent="0.35">
      <c r="A28" s="45"/>
      <c r="B28" s="6"/>
      <c r="C28" s="2"/>
      <c r="D28" s="2"/>
      <c r="E28" s="2"/>
      <c r="F28" s="2"/>
      <c r="G28" s="44" t="s">
        <v>22</v>
      </c>
      <c r="H28" s="14">
        <v>80</v>
      </c>
      <c r="I28" s="15" t="s">
        <v>23</v>
      </c>
      <c r="J28" s="15"/>
      <c r="K28" s="15"/>
      <c r="L28" s="16"/>
      <c r="M28" s="2"/>
      <c r="N28" s="2"/>
      <c r="O28" s="2"/>
      <c r="P28" s="2"/>
      <c r="Q28" s="2"/>
      <c r="R28" s="2"/>
      <c r="S28" s="2"/>
      <c r="T28" s="2"/>
      <c r="U28" s="45"/>
      <c r="V28" s="2"/>
      <c r="W28" s="2"/>
      <c r="X28" s="2"/>
      <c r="Y28" s="2"/>
      <c r="Z28" s="2"/>
      <c r="AA28" s="2"/>
      <c r="AB28" s="2"/>
      <c r="AC28" s="2"/>
      <c r="AD28" s="2"/>
      <c r="AE28" s="2"/>
      <c r="AF28" s="2"/>
      <c r="AG28" s="2"/>
    </row>
    <row r="29" spans="1:33" x14ac:dyDescent="0.35">
      <c r="A29" s="45"/>
      <c r="B29" s="6"/>
      <c r="C29" s="2"/>
      <c r="D29" s="2"/>
      <c r="E29" s="2"/>
      <c r="F29" s="2"/>
      <c r="G29" s="43" t="s">
        <v>24</v>
      </c>
      <c r="H29" s="17">
        <v>77.5</v>
      </c>
      <c r="I29" s="6" t="s">
        <v>23</v>
      </c>
      <c r="J29" s="6"/>
      <c r="K29" s="6"/>
      <c r="L29" s="18"/>
      <c r="M29" s="2"/>
      <c r="N29" s="2"/>
      <c r="O29" s="2"/>
      <c r="P29" s="2"/>
      <c r="Q29" s="2"/>
      <c r="R29" s="2"/>
      <c r="S29" s="2"/>
      <c r="T29" s="2"/>
      <c r="U29" s="45"/>
      <c r="V29" s="2"/>
      <c r="W29" s="2"/>
      <c r="X29" s="2"/>
      <c r="Y29" s="2"/>
      <c r="Z29" s="2"/>
      <c r="AA29" s="2"/>
      <c r="AB29" s="2"/>
      <c r="AC29" s="2"/>
      <c r="AD29" s="2"/>
      <c r="AE29" s="2"/>
      <c r="AF29" s="2"/>
      <c r="AG29" s="2"/>
    </row>
    <row r="30" spans="1:33" x14ac:dyDescent="0.35">
      <c r="A30" s="45"/>
      <c r="B30" s="2"/>
      <c r="C30" s="2"/>
      <c r="D30" s="2"/>
      <c r="E30" s="2"/>
      <c r="F30" s="2"/>
      <c r="G30" s="43" t="s">
        <v>25</v>
      </c>
      <c r="H30" s="17">
        <v>72.5</v>
      </c>
      <c r="I30" s="6" t="s">
        <v>23</v>
      </c>
      <c r="J30" s="6"/>
      <c r="K30" s="6"/>
      <c r="L30" s="18"/>
      <c r="M30" s="2"/>
      <c r="N30" s="2"/>
      <c r="O30" s="2"/>
      <c r="P30" s="2"/>
      <c r="Q30" s="2"/>
      <c r="R30" s="2"/>
      <c r="S30" s="2"/>
      <c r="T30" s="2"/>
      <c r="U30" s="45"/>
      <c r="V30" s="2"/>
      <c r="W30" s="2"/>
      <c r="X30" s="2"/>
      <c r="Y30" s="2"/>
      <c r="Z30" s="2"/>
      <c r="AA30" s="2"/>
      <c r="AB30" s="2"/>
      <c r="AC30" s="2"/>
      <c r="AD30" s="2"/>
      <c r="AE30" s="2"/>
      <c r="AF30" s="2"/>
      <c r="AG30" s="2"/>
    </row>
    <row r="31" spans="1:33" x14ac:dyDescent="0.35">
      <c r="A31" s="45"/>
      <c r="B31" s="2"/>
      <c r="C31" s="2"/>
      <c r="D31" s="2"/>
      <c r="E31" s="2"/>
      <c r="F31" s="2"/>
      <c r="G31" s="43" t="s">
        <v>26</v>
      </c>
      <c r="H31" s="17">
        <v>67.5</v>
      </c>
      <c r="I31" s="6" t="s">
        <v>23</v>
      </c>
      <c r="J31" s="6"/>
      <c r="K31" s="6"/>
      <c r="L31" s="18"/>
      <c r="M31" s="2"/>
      <c r="N31" s="2"/>
      <c r="O31" s="2"/>
      <c r="P31" s="2"/>
      <c r="Q31" s="2"/>
      <c r="R31" s="2"/>
      <c r="S31" s="2"/>
      <c r="T31" s="2"/>
      <c r="U31" s="45"/>
      <c r="V31" s="2"/>
      <c r="W31" s="2"/>
      <c r="X31" s="2"/>
      <c r="Y31" s="2"/>
      <c r="Z31" s="2"/>
      <c r="AA31" s="2"/>
      <c r="AB31" s="2"/>
      <c r="AC31" s="2"/>
      <c r="AD31" s="2"/>
      <c r="AE31" s="2"/>
      <c r="AF31" s="2"/>
      <c r="AG31" s="2"/>
    </row>
    <row r="32" spans="1:33" x14ac:dyDescent="0.35">
      <c r="A32" s="45"/>
      <c r="B32" s="2"/>
      <c r="C32" s="2"/>
      <c r="D32" s="2"/>
      <c r="E32" s="2"/>
      <c r="F32" s="2"/>
      <c r="G32" s="43" t="s">
        <v>27</v>
      </c>
      <c r="H32" s="17">
        <v>62.500000000000007</v>
      </c>
      <c r="I32" s="6" t="s">
        <v>23</v>
      </c>
      <c r="J32" s="6"/>
      <c r="K32" s="6"/>
      <c r="L32" s="18"/>
      <c r="M32" s="2"/>
      <c r="N32" s="2"/>
      <c r="O32" s="2"/>
      <c r="P32" s="2"/>
      <c r="Q32" s="2"/>
      <c r="R32" s="2"/>
      <c r="S32" s="2"/>
      <c r="T32" s="2"/>
      <c r="U32" s="45"/>
      <c r="V32" s="2"/>
      <c r="W32" s="2"/>
      <c r="X32" s="2"/>
      <c r="Y32" s="2"/>
      <c r="Z32" s="2"/>
      <c r="AA32" s="2"/>
      <c r="AB32" s="2"/>
      <c r="AC32" s="2"/>
      <c r="AD32" s="2"/>
      <c r="AE32" s="2"/>
      <c r="AF32" s="2"/>
      <c r="AG32" s="2"/>
    </row>
    <row r="33" spans="1:33" x14ac:dyDescent="0.35">
      <c r="A33" s="45"/>
      <c r="B33" s="2"/>
      <c r="C33" s="2"/>
      <c r="D33" s="2"/>
      <c r="E33" s="2"/>
      <c r="F33" s="2"/>
      <c r="G33" s="43" t="s">
        <v>28</v>
      </c>
      <c r="H33" s="17">
        <v>57.5</v>
      </c>
      <c r="I33" s="6" t="s">
        <v>23</v>
      </c>
      <c r="J33" s="6"/>
      <c r="K33" s="6"/>
      <c r="L33" s="18"/>
      <c r="M33" s="2"/>
      <c r="N33" s="2"/>
      <c r="O33" s="2"/>
      <c r="P33" s="2"/>
      <c r="Q33" s="2"/>
      <c r="R33" s="2"/>
      <c r="S33" s="2"/>
      <c r="T33" s="2"/>
      <c r="U33" s="45"/>
      <c r="V33" s="2"/>
      <c r="W33" s="2"/>
      <c r="X33" s="2"/>
      <c r="Y33" s="2"/>
      <c r="Z33" s="2"/>
      <c r="AA33" s="2"/>
      <c r="AB33" s="2"/>
      <c r="AC33" s="2"/>
      <c r="AD33" s="2"/>
      <c r="AE33" s="2"/>
      <c r="AF33" s="2"/>
      <c r="AG33" s="2"/>
    </row>
    <row r="34" spans="1:33" x14ac:dyDescent="0.35">
      <c r="A34" s="45"/>
      <c r="B34" s="2"/>
      <c r="C34" s="2"/>
      <c r="D34" s="2"/>
      <c r="E34" s="2"/>
      <c r="F34" s="2"/>
      <c r="G34" s="43" t="s">
        <v>29</v>
      </c>
      <c r="H34" s="17">
        <v>52.5</v>
      </c>
      <c r="I34" s="6" t="s">
        <v>23</v>
      </c>
      <c r="J34" s="6"/>
      <c r="K34" s="6"/>
      <c r="L34" s="18"/>
      <c r="M34" s="2"/>
      <c r="N34" s="2"/>
      <c r="O34" s="2"/>
      <c r="P34" s="2"/>
      <c r="Q34" s="2"/>
      <c r="R34" s="2"/>
      <c r="S34" s="2"/>
      <c r="T34" s="2"/>
      <c r="U34" s="45"/>
      <c r="V34" s="2"/>
      <c r="W34" s="2"/>
      <c r="X34" s="2"/>
      <c r="Y34" s="2"/>
      <c r="Z34" s="2"/>
      <c r="AA34" s="2"/>
      <c r="AB34" s="2"/>
      <c r="AC34" s="2"/>
      <c r="AD34" s="2"/>
      <c r="AE34" s="2"/>
      <c r="AF34" s="2"/>
      <c r="AG34" s="2"/>
    </row>
    <row r="35" spans="1:33" ht="15" thickBot="1" x14ac:dyDescent="0.4">
      <c r="A35" s="45"/>
      <c r="B35" s="2"/>
      <c r="C35" s="2"/>
      <c r="D35" s="2"/>
      <c r="E35" s="2"/>
      <c r="F35" s="2"/>
      <c r="G35" s="43" t="s">
        <v>30</v>
      </c>
      <c r="H35" s="6">
        <v>0</v>
      </c>
      <c r="I35" s="6" t="s">
        <v>23</v>
      </c>
      <c r="J35" s="6"/>
      <c r="K35" s="6"/>
      <c r="L35" s="18"/>
      <c r="M35" s="2"/>
      <c r="N35" s="2"/>
      <c r="O35" s="2"/>
      <c r="P35" s="2"/>
      <c r="Q35" s="2"/>
      <c r="R35" s="2"/>
      <c r="S35" s="2"/>
      <c r="T35" s="2"/>
      <c r="U35" s="45"/>
      <c r="V35" s="2"/>
      <c r="W35" s="2"/>
      <c r="X35" s="2"/>
      <c r="Y35" s="2"/>
      <c r="Z35" s="2"/>
      <c r="AA35" s="2"/>
      <c r="AB35" s="2"/>
      <c r="AC35" s="2"/>
      <c r="AD35" s="2"/>
      <c r="AE35" s="2"/>
      <c r="AF35" s="2"/>
      <c r="AG35" s="2"/>
    </row>
    <row r="36" spans="1:33" ht="15.5" x14ac:dyDescent="0.35">
      <c r="A36" s="45"/>
      <c r="B36" s="2"/>
      <c r="C36" s="2"/>
      <c r="D36" s="2"/>
      <c r="E36" s="2"/>
      <c r="F36" s="2"/>
      <c r="G36" s="58" t="s">
        <v>31</v>
      </c>
      <c r="H36" s="19"/>
      <c r="I36" s="19"/>
      <c r="J36" s="19"/>
      <c r="K36" s="19"/>
      <c r="L36" s="20"/>
      <c r="M36" s="2"/>
      <c r="N36" s="2"/>
      <c r="O36" s="2"/>
      <c r="P36" s="2"/>
      <c r="Q36" s="2"/>
      <c r="R36" s="2"/>
      <c r="S36" s="2"/>
      <c r="T36" s="2"/>
      <c r="U36" s="45"/>
      <c r="V36" s="2"/>
      <c r="W36" s="2"/>
      <c r="X36" s="2"/>
      <c r="Y36" s="2"/>
      <c r="Z36" s="2"/>
      <c r="AA36" s="2"/>
      <c r="AB36" s="2"/>
      <c r="AC36" s="2"/>
      <c r="AD36" s="2"/>
      <c r="AE36" s="2"/>
      <c r="AF36" s="2"/>
      <c r="AG36" s="2"/>
    </row>
    <row r="37" spans="1:33" x14ac:dyDescent="0.35">
      <c r="A37" s="45"/>
      <c r="B37" s="2"/>
      <c r="C37" s="2"/>
      <c r="D37" s="2"/>
      <c r="E37" s="2"/>
      <c r="F37" s="2"/>
      <c r="G37" s="41" t="s">
        <v>32</v>
      </c>
      <c r="H37" s="12"/>
      <c r="I37" s="12"/>
      <c r="J37" s="12"/>
      <c r="K37" s="12"/>
      <c r="L37" s="13"/>
      <c r="M37" s="2"/>
      <c r="N37" s="2"/>
      <c r="O37" s="2"/>
      <c r="P37" s="2"/>
      <c r="Q37" s="2"/>
      <c r="R37" s="2"/>
      <c r="S37" s="2"/>
      <c r="T37" s="2"/>
      <c r="U37" s="45"/>
      <c r="V37" s="2"/>
      <c r="W37" s="2"/>
      <c r="X37" s="2"/>
      <c r="Y37" s="2"/>
      <c r="Z37" s="2"/>
      <c r="AA37" s="2"/>
      <c r="AB37" s="2"/>
      <c r="AC37" s="2"/>
      <c r="AD37" s="2"/>
      <c r="AE37" s="2"/>
      <c r="AF37" s="2"/>
      <c r="AG37" s="2"/>
    </row>
    <row r="38" spans="1:33" ht="15" thickBot="1" x14ac:dyDescent="0.4">
      <c r="A38" s="45"/>
      <c r="B38" s="2"/>
      <c r="C38" s="2"/>
      <c r="D38" s="2"/>
      <c r="E38" s="2"/>
      <c r="F38" s="2"/>
      <c r="G38" s="42" t="s">
        <v>33</v>
      </c>
      <c r="H38" s="21"/>
      <c r="I38" s="21"/>
      <c r="J38" s="21"/>
      <c r="K38" s="21"/>
      <c r="L38" s="22"/>
      <c r="M38" s="2"/>
      <c r="N38" s="2"/>
      <c r="O38" s="2"/>
      <c r="P38" s="2"/>
      <c r="Q38" s="2"/>
      <c r="R38" s="2"/>
      <c r="S38" s="2"/>
      <c r="T38" s="2"/>
      <c r="U38" s="45"/>
      <c r="V38" s="2"/>
      <c r="W38" s="2"/>
      <c r="X38" s="2"/>
      <c r="Y38" s="2"/>
      <c r="Z38" s="2"/>
      <c r="AA38" s="2"/>
      <c r="AB38" s="2"/>
      <c r="AC38" s="2"/>
      <c r="AD38" s="2"/>
      <c r="AE38" s="2"/>
      <c r="AF38" s="2"/>
      <c r="AG38" s="2"/>
    </row>
    <row r="39" spans="1:33" x14ac:dyDescent="0.35">
      <c r="A39" s="45"/>
      <c r="B39" s="2"/>
      <c r="C39" s="2"/>
      <c r="D39" s="2"/>
      <c r="E39" s="2"/>
      <c r="F39" s="2"/>
      <c r="G39" s="2"/>
      <c r="H39" s="2"/>
      <c r="I39" s="2"/>
      <c r="J39" s="2"/>
      <c r="K39" s="2"/>
      <c r="L39" s="2"/>
      <c r="M39" s="2"/>
      <c r="N39" s="2"/>
      <c r="O39" s="2"/>
      <c r="P39" s="2"/>
      <c r="Q39" s="2"/>
      <c r="R39" s="2"/>
      <c r="S39" s="2"/>
      <c r="T39" s="2"/>
      <c r="U39" s="45"/>
      <c r="V39" s="2"/>
      <c r="W39" s="2"/>
      <c r="X39" s="2"/>
      <c r="Y39" s="2"/>
      <c r="Z39" s="2"/>
      <c r="AA39" s="2"/>
      <c r="AB39" s="2"/>
      <c r="AC39" s="2"/>
      <c r="AD39" s="2"/>
      <c r="AE39" s="2"/>
      <c r="AF39" s="2"/>
      <c r="AG39" s="2"/>
    </row>
    <row r="40" spans="1:33" x14ac:dyDescent="0.35">
      <c r="A40" s="45"/>
      <c r="B40" s="57"/>
      <c r="C40" s="57"/>
      <c r="D40" s="59"/>
      <c r="E40" s="57"/>
      <c r="F40" s="57"/>
      <c r="G40" s="57"/>
      <c r="H40" s="57"/>
      <c r="I40" s="57"/>
      <c r="J40" s="57"/>
      <c r="K40" s="57"/>
      <c r="L40" s="57"/>
      <c r="M40" s="57"/>
      <c r="N40" s="57"/>
      <c r="O40" s="57"/>
      <c r="P40" s="57"/>
      <c r="Q40" s="57"/>
      <c r="R40" s="57"/>
      <c r="S40" s="57"/>
      <c r="T40" s="57"/>
      <c r="U40" s="45"/>
      <c r="V40" s="2"/>
      <c r="W40" s="2"/>
      <c r="X40" s="2"/>
      <c r="Y40" s="2"/>
      <c r="Z40" s="2"/>
      <c r="AA40" s="2"/>
      <c r="AB40" s="2"/>
      <c r="AC40" s="2"/>
      <c r="AD40" s="2"/>
      <c r="AE40" s="2"/>
      <c r="AF40" s="2"/>
      <c r="AG40" s="2"/>
    </row>
    <row r="41" spans="1:33" x14ac:dyDescent="0.35">
      <c r="A41" s="45"/>
      <c r="B41" s="6"/>
      <c r="C41" s="6"/>
      <c r="D41" s="6"/>
      <c r="E41" s="6"/>
      <c r="F41" s="6"/>
      <c r="G41" s="6"/>
      <c r="H41" s="6"/>
      <c r="I41" s="6"/>
      <c r="J41" s="6"/>
      <c r="K41" s="6"/>
      <c r="L41" s="6"/>
      <c r="M41" s="6"/>
      <c r="N41" s="6"/>
      <c r="O41" s="6"/>
      <c r="P41" s="6"/>
      <c r="Q41" s="6"/>
      <c r="R41" s="6"/>
      <c r="S41" s="6"/>
      <c r="T41" s="6"/>
      <c r="U41" s="45"/>
      <c r="V41" s="2"/>
      <c r="W41" s="2"/>
      <c r="X41" s="2"/>
      <c r="Y41" s="2"/>
      <c r="Z41" s="2"/>
      <c r="AA41" s="2"/>
      <c r="AB41" s="2"/>
      <c r="AC41" s="2"/>
      <c r="AD41" s="2"/>
      <c r="AE41" s="2"/>
      <c r="AF41" s="2"/>
      <c r="AG41" s="2"/>
    </row>
    <row r="42" spans="1:33" x14ac:dyDescent="0.35">
      <c r="A42" s="45"/>
      <c r="B42" s="45"/>
      <c r="C42" s="45"/>
      <c r="D42" s="45"/>
      <c r="E42" s="45"/>
      <c r="F42" s="45"/>
      <c r="G42" s="45"/>
      <c r="H42" s="45"/>
      <c r="I42" s="45"/>
      <c r="J42" s="45"/>
      <c r="K42" s="45"/>
      <c r="L42" s="45"/>
      <c r="M42" s="45"/>
      <c r="N42" s="45"/>
      <c r="O42" s="45"/>
      <c r="P42" s="45"/>
      <c r="Q42" s="45"/>
      <c r="R42" s="45"/>
      <c r="S42" s="45"/>
      <c r="T42" s="45"/>
      <c r="U42" s="45"/>
      <c r="V42" s="2"/>
      <c r="W42" s="2"/>
      <c r="X42" s="2"/>
      <c r="Y42" s="2"/>
      <c r="Z42" s="2"/>
      <c r="AA42" s="2"/>
      <c r="AB42" s="2"/>
      <c r="AC42" s="2"/>
      <c r="AD42" s="2"/>
      <c r="AE42" s="2"/>
      <c r="AF42" s="2"/>
      <c r="AG42" s="2"/>
    </row>
    <row r="43" spans="1:33" x14ac:dyDescent="0.35">
      <c r="A43" s="45"/>
      <c r="B43" s="45"/>
      <c r="C43" s="45"/>
      <c r="D43" s="45"/>
      <c r="E43" s="45"/>
      <c r="F43" s="45"/>
      <c r="G43" s="45"/>
      <c r="H43" s="45"/>
      <c r="I43" s="45"/>
      <c r="J43" s="45"/>
      <c r="K43" s="45"/>
      <c r="L43" s="45"/>
      <c r="M43" s="45"/>
      <c r="N43" s="45"/>
      <c r="O43" s="45"/>
      <c r="P43" s="45"/>
      <c r="Q43" s="45"/>
      <c r="R43" s="45"/>
      <c r="S43" s="45"/>
      <c r="T43" s="45"/>
      <c r="U43" s="45"/>
      <c r="V43" s="2"/>
      <c r="W43" s="2"/>
      <c r="X43" s="2"/>
      <c r="Y43" s="2"/>
      <c r="Z43" s="2"/>
      <c r="AA43" s="2"/>
      <c r="AB43" s="2"/>
      <c r="AC43" s="2"/>
      <c r="AD43" s="2"/>
      <c r="AE43" s="2"/>
      <c r="AF43" s="2"/>
      <c r="AG43" s="2"/>
    </row>
    <row r="44" spans="1:33" x14ac:dyDescent="0.3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x14ac:dyDescent="0.3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x14ac:dyDescent="0.3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x14ac:dyDescent="0.3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x14ac:dyDescent="0.3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x14ac:dyDescent="0.3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x14ac:dyDescent="0.3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x14ac:dyDescent="0.3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x14ac:dyDescent="0.3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x14ac:dyDescent="0.35">
      <c r="A73" s="2"/>
      <c r="B73" s="2"/>
      <c r="C73" s="2"/>
      <c r="D73" s="3"/>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x14ac:dyDescent="0.35">
      <c r="A74" s="2"/>
      <c r="B74" s="2"/>
      <c r="C74" s="2"/>
      <c r="D74" s="3"/>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x14ac:dyDescent="0.3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x14ac:dyDescent="0.35">
      <c r="V76" s="2"/>
      <c r="W76" s="2"/>
      <c r="X76" s="2"/>
      <c r="Y76" s="2"/>
      <c r="Z76" s="2"/>
      <c r="AA76" s="2"/>
      <c r="AB76" s="2"/>
      <c r="AC76" s="2"/>
      <c r="AD76" s="2"/>
      <c r="AE76" s="2"/>
      <c r="AF76" s="2"/>
      <c r="AG76" s="2"/>
    </row>
  </sheetData>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6407B-6CE0-48B4-974D-53A94A0D24BA}">
  <dimension ref="A1:N34"/>
  <sheetViews>
    <sheetView zoomScale="107" zoomScaleNormal="175" workbookViewId="0">
      <selection activeCell="B31" sqref="B31"/>
    </sheetView>
  </sheetViews>
  <sheetFormatPr defaultColWidth="8.6328125" defaultRowHeight="14.5" x14ac:dyDescent="0.35"/>
  <cols>
    <col min="1" max="1" width="18" style="89" customWidth="1"/>
    <col min="2" max="2" width="28.6328125" style="89" customWidth="1"/>
    <col min="3" max="3" width="11.36328125" style="89" bestFit="1" customWidth="1"/>
    <col min="4" max="4" width="13.36328125" style="89" customWidth="1"/>
    <col min="5" max="5" width="63.6328125" style="89" customWidth="1"/>
    <col min="6" max="6" width="8.6328125" style="89"/>
    <col min="7" max="7" width="16.453125" style="89" customWidth="1"/>
    <col min="8" max="16384" width="8.6328125" style="89"/>
  </cols>
  <sheetData>
    <row r="1" spans="1:14" ht="75" customHeight="1" x14ac:dyDescent="0.35">
      <c r="A1" s="277" t="s">
        <v>34</v>
      </c>
      <c r="B1" s="277"/>
      <c r="C1" s="277"/>
      <c r="D1" s="277"/>
      <c r="E1" s="278"/>
    </row>
    <row r="2" spans="1:14" x14ac:dyDescent="0.35">
      <c r="E2" s="236"/>
    </row>
    <row r="3" spans="1:14" x14ac:dyDescent="0.35">
      <c r="A3" s="90" t="s">
        <v>35</v>
      </c>
      <c r="B3" s="90" t="s">
        <v>36</v>
      </c>
      <c r="C3" s="90" t="s">
        <v>37</v>
      </c>
      <c r="D3" s="90" t="s">
        <v>38</v>
      </c>
      <c r="E3" s="91" t="s">
        <v>39</v>
      </c>
    </row>
    <row r="4" spans="1:14" ht="23.5" x14ac:dyDescent="0.55000000000000004">
      <c r="A4" s="92"/>
      <c r="B4" s="93"/>
      <c r="C4" s="92"/>
      <c r="D4" s="92"/>
      <c r="E4" s="94"/>
    </row>
    <row r="5" spans="1:14" x14ac:dyDescent="0.35">
      <c r="A5" s="95"/>
      <c r="B5" s="96"/>
      <c r="C5" s="95"/>
      <c r="D5" s="95"/>
      <c r="E5" s="97"/>
    </row>
    <row r="6" spans="1:14" ht="29" x14ac:dyDescent="0.35">
      <c r="A6" s="90" t="s">
        <v>40</v>
      </c>
      <c r="B6" s="103" t="s">
        <v>41</v>
      </c>
      <c r="C6" s="158"/>
      <c r="D6" s="103" t="s">
        <v>42</v>
      </c>
      <c r="E6" s="237" t="s">
        <v>233</v>
      </c>
    </row>
    <row r="7" spans="1:14" x14ac:dyDescent="0.35">
      <c r="A7" s="100"/>
      <c r="B7" s="96"/>
      <c r="C7" s="95"/>
      <c r="D7" s="95"/>
      <c r="E7" s="97"/>
    </row>
    <row r="8" spans="1:14" x14ac:dyDescent="0.35">
      <c r="A8" s="90" t="s">
        <v>43</v>
      </c>
      <c r="B8" s="98"/>
      <c r="C8" s="99"/>
      <c r="D8" s="99"/>
      <c r="E8" s="101"/>
    </row>
    <row r="9" spans="1:14" x14ac:dyDescent="0.35">
      <c r="A9" s="102"/>
      <c r="B9" s="103"/>
      <c r="C9" s="104"/>
      <c r="D9" s="104"/>
      <c r="E9" s="105"/>
    </row>
    <row r="10" spans="1:14" x14ac:dyDescent="0.35">
      <c r="A10" s="106" t="s">
        <v>44</v>
      </c>
      <c r="B10" s="103" t="s">
        <v>45</v>
      </c>
      <c r="C10" s="158"/>
      <c r="D10" s="104" t="s">
        <v>46</v>
      </c>
      <c r="E10" s="105" t="s">
        <v>47</v>
      </c>
    </row>
    <row r="11" spans="1:14" ht="15" thickBot="1" x14ac:dyDescent="0.4">
      <c r="A11" s="104"/>
      <c r="B11" s="107" t="s">
        <v>48</v>
      </c>
      <c r="C11" s="158"/>
      <c r="D11" s="104" t="s">
        <v>49</v>
      </c>
      <c r="E11" s="105" t="s">
        <v>257</v>
      </c>
      <c r="I11" s="89" t="s">
        <v>50</v>
      </c>
    </row>
    <row r="12" spans="1:14" ht="24" x14ac:dyDescent="0.65">
      <c r="A12" s="104"/>
      <c r="B12" s="103" t="s">
        <v>51</v>
      </c>
      <c r="C12" s="158">
        <v>0</v>
      </c>
      <c r="D12" s="104" t="s">
        <v>52</v>
      </c>
      <c r="E12" s="105" t="s">
        <v>256</v>
      </c>
      <c r="I12" s="108" t="s">
        <v>18</v>
      </c>
      <c r="J12" s="109"/>
      <c r="K12" s="109"/>
      <c r="L12" s="109"/>
      <c r="M12" s="109"/>
      <c r="N12" s="110"/>
    </row>
    <row r="13" spans="1:14" ht="31" x14ac:dyDescent="0.45">
      <c r="A13" s="104"/>
      <c r="B13" s="107" t="s">
        <v>53</v>
      </c>
      <c r="C13" s="145" cm="1">
        <f t="array" ref="C13">(_xlfn.IFS(C12&gt;0.7,0,C12&gt;0.66,53,C12&gt;0.6,0.58,C12&gt;0.55,63,C12&gt;0.5,68,C12&gt;0.45,73,C12&gt;=0.4,78,C12&lt;0.4,80))/100</f>
        <v>0.8</v>
      </c>
      <c r="D13" s="111" t="s">
        <v>23</v>
      </c>
      <c r="E13" s="112" t="s">
        <v>54</v>
      </c>
      <c r="G13" s="113"/>
      <c r="I13" s="114" t="s">
        <v>19</v>
      </c>
      <c r="J13" s="115" t="s">
        <v>20</v>
      </c>
      <c r="K13" s="116" t="s">
        <v>21</v>
      </c>
      <c r="L13" s="116"/>
      <c r="M13" s="116"/>
      <c r="N13" s="117"/>
    </row>
    <row r="14" spans="1:14" x14ac:dyDescent="0.35">
      <c r="A14" s="90" t="s">
        <v>55</v>
      </c>
      <c r="B14" s="98"/>
      <c r="C14" s="99"/>
      <c r="D14" s="99"/>
      <c r="E14" s="101"/>
      <c r="I14" s="118" t="s">
        <v>22</v>
      </c>
      <c r="J14" s="119">
        <v>80</v>
      </c>
      <c r="K14" s="120" t="s">
        <v>23</v>
      </c>
      <c r="L14" s="120"/>
      <c r="M14" s="120"/>
      <c r="N14" s="121"/>
    </row>
    <row r="15" spans="1:14" ht="29" x14ac:dyDescent="0.35">
      <c r="A15" s="102"/>
      <c r="B15" s="103"/>
      <c r="C15" s="104"/>
      <c r="D15" s="104"/>
      <c r="E15" s="112" t="s">
        <v>56</v>
      </c>
      <c r="I15" s="114" t="s">
        <v>24</v>
      </c>
      <c r="J15" s="122">
        <v>77.5</v>
      </c>
      <c r="K15" s="115" t="s">
        <v>23</v>
      </c>
      <c r="L15" s="115"/>
      <c r="M15" s="115"/>
      <c r="N15" s="123"/>
    </row>
    <row r="16" spans="1:14" ht="116" x14ac:dyDescent="0.35">
      <c r="A16" s="233" t="s">
        <v>57</v>
      </c>
      <c r="B16" s="107" t="s">
        <v>258</v>
      </c>
      <c r="C16" s="158">
        <v>0.45</v>
      </c>
      <c r="D16" s="104" t="s">
        <v>58</v>
      </c>
      <c r="E16" s="112" t="s">
        <v>259</v>
      </c>
      <c r="I16" s="114" t="s">
        <v>25</v>
      </c>
      <c r="J16" s="122">
        <v>72.5</v>
      </c>
      <c r="K16" s="115" t="s">
        <v>23</v>
      </c>
      <c r="L16" s="115"/>
      <c r="M16" s="115"/>
      <c r="N16" s="123"/>
    </row>
    <row r="17" spans="1:14" ht="58" x14ac:dyDescent="0.35">
      <c r="A17" s="107"/>
      <c r="B17" s="107" t="s">
        <v>59</v>
      </c>
      <c r="C17" s="158">
        <v>59</v>
      </c>
      <c r="D17" s="107" t="s">
        <v>60</v>
      </c>
      <c r="E17" s="237" t="s">
        <v>61</v>
      </c>
      <c r="I17" s="114" t="s">
        <v>26</v>
      </c>
      <c r="J17" s="122">
        <v>67.5</v>
      </c>
      <c r="K17" s="115" t="s">
        <v>23</v>
      </c>
      <c r="L17" s="115"/>
      <c r="M17" s="115"/>
      <c r="N17" s="123"/>
    </row>
    <row r="18" spans="1:14" ht="29" x14ac:dyDescent="0.35">
      <c r="A18" s="107"/>
      <c r="B18" s="107"/>
      <c r="C18" s="107"/>
      <c r="D18" s="107"/>
      <c r="E18" s="237"/>
      <c r="I18" s="114" t="s">
        <v>27</v>
      </c>
      <c r="J18" s="122">
        <v>62.500000000000007</v>
      </c>
      <c r="K18" s="115" t="s">
        <v>23</v>
      </c>
      <c r="L18" s="115"/>
      <c r="M18" s="115"/>
      <c r="N18" s="123"/>
    </row>
    <row r="19" spans="1:14" ht="29" x14ac:dyDescent="0.35">
      <c r="A19" s="107"/>
      <c r="B19" s="107"/>
      <c r="C19" s="107"/>
      <c r="D19" s="107"/>
      <c r="E19" s="237"/>
      <c r="I19" s="114" t="s">
        <v>28</v>
      </c>
      <c r="J19" s="122">
        <v>57.5</v>
      </c>
      <c r="K19" s="115" t="s">
        <v>23</v>
      </c>
      <c r="L19" s="115"/>
      <c r="M19" s="115"/>
      <c r="N19" s="123"/>
    </row>
    <row r="20" spans="1:14" ht="29" x14ac:dyDescent="0.35">
      <c r="A20" s="90" t="s">
        <v>62</v>
      </c>
      <c r="B20" s="98"/>
      <c r="C20" s="99"/>
      <c r="D20" s="99"/>
      <c r="E20" s="101"/>
      <c r="I20" s="114" t="s">
        <v>29</v>
      </c>
      <c r="J20" s="122">
        <v>52.5</v>
      </c>
      <c r="K20" s="115" t="s">
        <v>23</v>
      </c>
      <c r="L20" s="115"/>
      <c r="M20" s="115"/>
      <c r="N20" s="123"/>
    </row>
    <row r="21" spans="1:14" ht="19.25" customHeight="1" thickBot="1" x14ac:dyDescent="0.4">
      <c r="A21" s="102"/>
      <c r="B21" s="103"/>
      <c r="C21" s="104"/>
      <c r="D21" s="104"/>
      <c r="E21" s="105"/>
      <c r="I21" s="125" t="s">
        <v>30</v>
      </c>
      <c r="J21" s="126">
        <v>0</v>
      </c>
      <c r="K21" s="126" t="s">
        <v>23</v>
      </c>
      <c r="L21" s="126"/>
      <c r="M21" s="126"/>
      <c r="N21" s="127"/>
    </row>
    <row r="22" spans="1:14" ht="29" x14ac:dyDescent="0.35">
      <c r="A22" s="235" t="s">
        <v>63</v>
      </c>
      <c r="B22" s="128" t="s">
        <v>64</v>
      </c>
      <c r="C22" s="158"/>
      <c r="D22" s="129" t="s">
        <v>65</v>
      </c>
      <c r="E22" s="130"/>
      <c r="I22" s="131" t="s">
        <v>31</v>
      </c>
      <c r="J22" s="132"/>
      <c r="K22" s="132"/>
      <c r="L22" s="132"/>
      <c r="M22" s="132"/>
      <c r="N22" s="133"/>
    </row>
    <row r="23" spans="1:14" ht="29" x14ac:dyDescent="0.35">
      <c r="A23" s="102"/>
      <c r="B23" s="107" t="s">
        <v>260</v>
      </c>
      <c r="C23" s="158"/>
      <c r="D23" s="134" t="s">
        <v>66</v>
      </c>
      <c r="E23" s="105"/>
      <c r="I23" s="135" t="s">
        <v>32</v>
      </c>
      <c r="J23" s="136"/>
      <c r="K23" s="136"/>
      <c r="L23" s="136"/>
      <c r="M23" s="136"/>
      <c r="N23" s="137"/>
    </row>
    <row r="24" spans="1:14" ht="15" thickBot="1" x14ac:dyDescent="0.4">
      <c r="A24" s="128"/>
      <c r="B24" s="128"/>
      <c r="C24" s="102"/>
      <c r="D24" s="128"/>
      <c r="E24" s="238"/>
      <c r="I24" s="138" t="s">
        <v>33</v>
      </c>
      <c r="J24" s="139"/>
      <c r="K24" s="139"/>
      <c r="L24" s="139"/>
      <c r="M24" s="139"/>
      <c r="N24" s="140"/>
    </row>
    <row r="25" spans="1:14" x14ac:dyDescent="0.35">
      <c r="A25" s="128"/>
      <c r="B25" s="128"/>
      <c r="C25" s="128"/>
      <c r="D25" s="128"/>
      <c r="E25" s="238"/>
    </row>
    <row r="26" spans="1:14" x14ac:dyDescent="0.35">
      <c r="A26" s="90" t="s">
        <v>67</v>
      </c>
      <c r="B26" s="98"/>
      <c r="C26" s="99"/>
      <c r="D26" s="141"/>
      <c r="E26" s="101" t="s">
        <v>68</v>
      </c>
    </row>
    <row r="27" spans="1:14" x14ac:dyDescent="0.35">
      <c r="A27" s="102"/>
      <c r="B27" s="103"/>
      <c r="C27" s="104"/>
      <c r="D27" s="134"/>
      <c r="E27" s="105"/>
    </row>
    <row r="28" spans="1:14" ht="22" x14ac:dyDescent="0.35">
      <c r="A28" s="235" t="s">
        <v>69</v>
      </c>
      <c r="B28" s="103"/>
      <c r="C28" s="104"/>
      <c r="D28" s="134"/>
      <c r="E28" s="105"/>
    </row>
    <row r="29" spans="1:14" ht="29" x14ac:dyDescent="0.35">
      <c r="A29" s="102"/>
      <c r="B29" s="107" t="s">
        <v>70</v>
      </c>
      <c r="C29" s="124"/>
      <c r="D29" s="107" t="s">
        <v>71</v>
      </c>
      <c r="E29" s="142"/>
    </row>
    <row r="30" spans="1:14" ht="29" x14ac:dyDescent="0.35">
      <c r="A30" s="107"/>
      <c r="B30" s="107" t="s">
        <v>72</v>
      </c>
      <c r="C30" s="124"/>
      <c r="D30" s="107" t="s">
        <v>71</v>
      </c>
      <c r="E30" s="237"/>
    </row>
    <row r="31" spans="1:14" ht="29" x14ac:dyDescent="0.35">
      <c r="A31" s="107"/>
      <c r="B31" s="107" t="s">
        <v>73</v>
      </c>
      <c r="C31" s="124"/>
      <c r="D31" s="107" t="s">
        <v>74</v>
      </c>
      <c r="E31" s="237"/>
    </row>
    <row r="32" spans="1:14" x14ac:dyDescent="0.35">
      <c r="A32" s="90" t="s">
        <v>75</v>
      </c>
      <c r="B32" s="143"/>
      <c r="C32" s="99"/>
      <c r="D32" s="141"/>
      <c r="E32" s="101"/>
    </row>
    <row r="33" spans="1:5" ht="29" x14ac:dyDescent="0.35">
      <c r="A33" s="102"/>
      <c r="B33" s="107" t="s">
        <v>246</v>
      </c>
      <c r="C33" s="144">
        <v>90</v>
      </c>
      <c r="D33" s="134" t="s">
        <v>76</v>
      </c>
      <c r="E33" s="112" t="s">
        <v>234</v>
      </c>
    </row>
    <row r="34" spans="1:5" x14ac:dyDescent="0.35">
      <c r="A34" s="206"/>
      <c r="B34" s="206"/>
      <c r="C34" s="206"/>
      <c r="D34" s="206"/>
      <c r="E34" s="239"/>
    </row>
  </sheetData>
  <sheetProtection sheet="1" objects="1" scenarios="1"/>
  <mergeCells count="1">
    <mergeCell ref="A1:E1"/>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95110-42B8-4C9F-B2AF-835B2F744692}">
  <dimension ref="A1:J77"/>
  <sheetViews>
    <sheetView topLeftCell="C1" zoomScale="80" zoomScaleNormal="80" workbookViewId="0">
      <selection activeCell="H11" sqref="H11"/>
    </sheetView>
  </sheetViews>
  <sheetFormatPr defaultColWidth="8.6328125" defaultRowHeight="14.5" x14ac:dyDescent="0.35"/>
  <cols>
    <col min="1" max="1" width="29.453125" style="89" customWidth="1"/>
    <col min="2" max="2" width="36.36328125" style="148" bestFit="1" customWidth="1"/>
    <col min="3" max="3" width="71.36328125" style="148" customWidth="1"/>
    <col min="4" max="4" width="30.6328125" style="196" customWidth="1"/>
    <col min="5" max="5" width="31.6328125" style="89" customWidth="1"/>
    <col min="6" max="6" width="29.6328125" style="89" customWidth="1"/>
    <col min="7" max="7" width="43.6328125" style="89" customWidth="1"/>
    <col min="8" max="8" width="33.453125" style="89" customWidth="1"/>
    <col min="9" max="9" width="23.36328125" style="89" customWidth="1"/>
    <col min="10" max="10" width="69.36328125" style="89" customWidth="1"/>
    <col min="11" max="16384" width="8.6328125" style="89"/>
  </cols>
  <sheetData>
    <row r="1" spans="1:10" s="148" customFormat="1" ht="57.5" thickBot="1" x14ac:dyDescent="0.4">
      <c r="A1" s="146" t="s">
        <v>77</v>
      </c>
      <c r="B1" s="146" t="s">
        <v>78</v>
      </c>
      <c r="C1" s="146" t="s">
        <v>79</v>
      </c>
      <c r="D1" s="147" t="s">
        <v>80</v>
      </c>
      <c r="E1" s="146" t="s">
        <v>81</v>
      </c>
      <c r="F1" s="146" t="s">
        <v>82</v>
      </c>
      <c r="G1" s="146" t="s">
        <v>83</v>
      </c>
      <c r="H1" s="146" t="s">
        <v>84</v>
      </c>
      <c r="I1" s="146"/>
      <c r="J1" s="146" t="s">
        <v>85</v>
      </c>
    </row>
    <row r="2" spans="1:10" x14ac:dyDescent="0.35">
      <c r="A2" s="149"/>
      <c r="B2" s="150"/>
      <c r="C2" s="150"/>
      <c r="D2" s="151"/>
      <c r="E2" s="149"/>
      <c r="F2" s="149"/>
      <c r="G2" s="149"/>
      <c r="H2" s="149"/>
      <c r="I2" s="149"/>
      <c r="J2" s="149"/>
    </row>
    <row r="3" spans="1:10" ht="26.5" thickBot="1" x14ac:dyDescent="0.65">
      <c r="A3" s="152" t="s">
        <v>86</v>
      </c>
      <c r="B3" s="153"/>
      <c r="C3" s="153"/>
      <c r="D3" s="154"/>
      <c r="E3" s="152"/>
      <c r="F3" s="152"/>
      <c r="G3" s="152"/>
      <c r="H3" s="152"/>
      <c r="I3" s="152"/>
      <c r="J3" s="152"/>
    </row>
    <row r="4" spans="1:10" ht="26" x14ac:dyDescent="0.6">
      <c r="A4" s="155"/>
      <c r="B4" s="150"/>
      <c r="C4" s="150"/>
      <c r="D4" s="151"/>
      <c r="E4" s="149"/>
      <c r="F4" s="156"/>
      <c r="G4" s="156"/>
      <c r="H4" s="156"/>
      <c r="I4" s="156"/>
      <c r="J4" s="149"/>
    </row>
    <row r="5" spans="1:10" ht="46.5" x14ac:dyDescent="0.35">
      <c r="A5" s="157" t="s">
        <v>87</v>
      </c>
      <c r="B5" s="150"/>
      <c r="C5" s="150" t="s">
        <v>88</v>
      </c>
      <c r="D5" s="158"/>
      <c r="E5" s="149" t="s">
        <v>42</v>
      </c>
      <c r="F5" s="156"/>
      <c r="G5" s="156"/>
      <c r="H5" s="156"/>
      <c r="I5" s="156"/>
      <c r="J5" s="149"/>
    </row>
    <row r="6" spans="1:10" x14ac:dyDescent="0.35">
      <c r="B6" s="279" t="s">
        <v>89</v>
      </c>
      <c r="C6" s="150" t="s">
        <v>90</v>
      </c>
      <c r="D6" s="255">
        <f>'Bakgrund och analyser'!C16</f>
        <v>0.45</v>
      </c>
      <c r="E6" s="150" t="s">
        <v>91</v>
      </c>
      <c r="F6" s="256">
        <f>Utsläppsfaktorer!F8</f>
        <v>1350</v>
      </c>
      <c r="G6" s="156" t="s">
        <v>92</v>
      </c>
      <c r="H6" s="257">
        <f>D6*F6*10^-3</f>
        <v>0.60750000000000004</v>
      </c>
      <c r="I6" s="150" t="s">
        <v>93</v>
      </c>
      <c r="J6" s="149"/>
    </row>
    <row r="7" spans="1:10" ht="43.5" x14ac:dyDescent="0.35">
      <c r="A7" s="149"/>
      <c r="B7" s="279"/>
      <c r="C7" s="150"/>
      <c r="D7" s="151"/>
      <c r="E7" s="149"/>
      <c r="F7" s="149"/>
      <c r="G7" s="149"/>
      <c r="H7" s="149"/>
      <c r="I7" s="150"/>
      <c r="J7" s="149" t="s">
        <v>261</v>
      </c>
    </row>
    <row r="8" spans="1:10" x14ac:dyDescent="0.35">
      <c r="A8" s="149"/>
      <c r="B8" s="159"/>
      <c r="C8" s="150"/>
      <c r="D8" s="151"/>
      <c r="E8" s="149"/>
      <c r="F8" s="149"/>
      <c r="G8" s="156"/>
      <c r="H8" s="149"/>
      <c r="I8" s="149"/>
      <c r="J8" s="149"/>
    </row>
    <row r="9" spans="1:10" x14ac:dyDescent="0.35">
      <c r="A9" s="149"/>
      <c r="B9" s="159"/>
      <c r="C9" s="150"/>
      <c r="D9" s="151"/>
      <c r="E9" s="149"/>
      <c r="F9" s="149"/>
      <c r="G9" s="156"/>
      <c r="H9" s="149"/>
      <c r="I9" s="149"/>
      <c r="J9" s="149"/>
    </row>
    <row r="10" spans="1:10" x14ac:dyDescent="0.35">
      <c r="A10" s="149"/>
      <c r="B10" s="159"/>
      <c r="C10" s="160"/>
      <c r="D10" s="161"/>
      <c r="E10" s="162"/>
      <c r="F10" s="149"/>
      <c r="G10" s="163"/>
      <c r="H10" s="150"/>
      <c r="I10" s="150"/>
      <c r="J10" s="149"/>
    </row>
    <row r="11" spans="1:10" ht="29" x14ac:dyDescent="0.35">
      <c r="A11" s="164"/>
      <c r="B11" s="165"/>
      <c r="C11" s="166"/>
      <c r="D11" s="167"/>
      <c r="E11" s="164"/>
      <c r="F11" s="164"/>
      <c r="G11" s="164"/>
      <c r="H11" s="258">
        <f>-(H6*D5)</f>
        <v>0</v>
      </c>
      <c r="I11" s="168" t="s">
        <v>94</v>
      </c>
      <c r="J11" s="164" t="s">
        <v>95</v>
      </c>
    </row>
    <row r="12" spans="1:10" x14ac:dyDescent="0.35">
      <c r="A12" s="159"/>
      <c r="B12" s="159"/>
      <c r="C12" s="159"/>
      <c r="D12" s="169"/>
      <c r="E12" s="159"/>
      <c r="F12" s="159"/>
      <c r="G12" s="159"/>
      <c r="H12" s="159"/>
      <c r="I12" s="159"/>
      <c r="J12" s="159"/>
    </row>
    <row r="13" spans="1:10" ht="26.5" thickBot="1" x14ac:dyDescent="0.65">
      <c r="A13" s="152" t="s">
        <v>96</v>
      </c>
      <c r="B13" s="153"/>
      <c r="C13" s="153"/>
      <c r="D13" s="154"/>
      <c r="E13" s="152"/>
      <c r="F13" s="152"/>
      <c r="G13" s="152"/>
      <c r="H13" s="152"/>
      <c r="I13" s="152"/>
      <c r="J13" s="152"/>
    </row>
    <row r="14" spans="1:10" ht="26" x14ac:dyDescent="0.6">
      <c r="A14" s="155"/>
      <c r="B14" s="150"/>
      <c r="C14" s="150"/>
      <c r="D14" s="151"/>
      <c r="E14" s="149"/>
      <c r="F14" s="156"/>
      <c r="G14" s="156"/>
      <c r="H14" s="156"/>
      <c r="I14" s="156"/>
    </row>
    <row r="15" spans="1:10" ht="62" x14ac:dyDescent="0.35">
      <c r="A15" s="157" t="s">
        <v>97</v>
      </c>
      <c r="B15" s="279" t="s">
        <v>89</v>
      </c>
      <c r="C15" s="150" t="s">
        <v>98</v>
      </c>
      <c r="D15" s="158"/>
      <c r="E15" s="150" t="s">
        <v>42</v>
      </c>
      <c r="F15" s="170"/>
      <c r="G15" s="156"/>
      <c r="H15" s="156"/>
      <c r="I15" s="156"/>
      <c r="J15" s="156"/>
    </row>
    <row r="16" spans="1:10" x14ac:dyDescent="0.35">
      <c r="A16" s="149"/>
      <c r="B16" s="279"/>
      <c r="C16" s="150" t="s">
        <v>90</v>
      </c>
      <c r="D16" s="255">
        <f>'Bakgrund och analyser'!C16</f>
        <v>0.45</v>
      </c>
      <c r="E16" s="150" t="s">
        <v>91</v>
      </c>
      <c r="F16" s="256">
        <f>Utsläppsfaktorer!F8</f>
        <v>1350</v>
      </c>
      <c r="G16" s="156" t="s">
        <v>92</v>
      </c>
      <c r="H16" s="257">
        <f>D16*F16*10^-3</f>
        <v>0.60750000000000004</v>
      </c>
      <c r="I16" s="150" t="s">
        <v>93</v>
      </c>
      <c r="J16" s="156"/>
    </row>
    <row r="17" spans="1:10" x14ac:dyDescent="0.35">
      <c r="A17" s="149"/>
      <c r="B17" s="159"/>
      <c r="C17" s="150"/>
      <c r="D17" s="151"/>
      <c r="E17" s="149"/>
      <c r="F17" s="149"/>
      <c r="G17" s="156"/>
      <c r="H17" s="149"/>
      <c r="I17" s="149"/>
      <c r="J17" s="156"/>
    </row>
    <row r="18" spans="1:10" x14ac:dyDescent="0.35">
      <c r="A18" s="149"/>
      <c r="B18" s="159"/>
      <c r="C18" s="150"/>
      <c r="D18" s="151"/>
      <c r="E18" s="149"/>
      <c r="F18" s="149"/>
      <c r="G18" s="156"/>
      <c r="H18" s="149"/>
      <c r="I18" s="149"/>
      <c r="J18" s="156"/>
    </row>
    <row r="19" spans="1:10" x14ac:dyDescent="0.35">
      <c r="A19" s="149"/>
      <c r="B19" s="159"/>
      <c r="C19" s="160"/>
      <c r="D19" s="161"/>
      <c r="E19" s="162"/>
      <c r="F19" s="149"/>
      <c r="G19" s="163"/>
      <c r="H19" s="150"/>
      <c r="I19" s="150"/>
    </row>
    <row r="20" spans="1:10" ht="29" x14ac:dyDescent="0.35">
      <c r="A20" s="149"/>
      <c r="B20" s="159"/>
      <c r="C20" s="150"/>
      <c r="D20" s="151"/>
      <c r="E20" s="149"/>
      <c r="F20" s="149"/>
      <c r="G20" s="163" t="s">
        <v>99</v>
      </c>
      <c r="H20" s="259">
        <f>-H16*D15</f>
        <v>0</v>
      </c>
      <c r="I20" s="156" t="s">
        <v>94</v>
      </c>
      <c r="J20" s="149" t="s">
        <v>95</v>
      </c>
    </row>
    <row r="21" spans="1:10" x14ac:dyDescent="0.35">
      <c r="A21" s="164"/>
      <c r="B21" s="165"/>
      <c r="C21" s="166"/>
      <c r="D21" s="167"/>
      <c r="E21" s="164"/>
      <c r="F21" s="164"/>
      <c r="G21" s="164"/>
      <c r="H21" s="164"/>
      <c r="I21" s="164"/>
      <c r="J21" s="164"/>
    </row>
    <row r="22" spans="1:10" x14ac:dyDescent="0.35">
      <c r="A22" s="156"/>
      <c r="B22" s="160"/>
      <c r="C22" s="160"/>
      <c r="D22" s="171"/>
      <c r="E22" s="156"/>
      <c r="F22" s="156"/>
      <c r="G22" s="156"/>
      <c r="H22" s="156"/>
      <c r="I22" s="156"/>
      <c r="J22" s="156"/>
    </row>
    <row r="23" spans="1:10" ht="26.5" thickBot="1" x14ac:dyDescent="0.65">
      <c r="A23" s="152" t="s">
        <v>100</v>
      </c>
      <c r="B23" s="152"/>
      <c r="C23" s="152"/>
      <c r="D23" s="154"/>
      <c r="E23" s="152"/>
      <c r="F23" s="152"/>
      <c r="G23" s="152"/>
      <c r="H23" s="152"/>
      <c r="I23" s="152"/>
      <c r="J23" s="152"/>
    </row>
    <row r="24" spans="1:10" ht="26" x14ac:dyDescent="0.6">
      <c r="A24" s="155"/>
      <c r="B24" s="155"/>
      <c r="C24" s="155"/>
      <c r="D24" s="172"/>
      <c r="E24" s="155"/>
      <c r="F24" s="155"/>
      <c r="G24" s="155"/>
      <c r="H24" s="155"/>
      <c r="I24" s="155"/>
      <c r="J24" s="155"/>
    </row>
    <row r="25" spans="1:10" ht="62" x14ac:dyDescent="0.35">
      <c r="A25" s="157" t="s">
        <v>97</v>
      </c>
      <c r="B25" s="159" t="s">
        <v>101</v>
      </c>
      <c r="C25" s="159" t="s">
        <v>102</v>
      </c>
      <c r="D25" s="158"/>
      <c r="E25" s="159" t="s">
        <v>103</v>
      </c>
      <c r="F25" s="156"/>
      <c r="G25" s="156"/>
      <c r="H25" s="156"/>
      <c r="I25" s="156"/>
      <c r="J25" s="156" t="s">
        <v>235</v>
      </c>
    </row>
    <row r="26" spans="1:10" x14ac:dyDescent="0.35">
      <c r="A26" s="149"/>
      <c r="B26" s="160"/>
      <c r="C26" s="149" t="s">
        <v>104</v>
      </c>
      <c r="D26" s="158"/>
      <c r="E26" s="149" t="s">
        <v>105</v>
      </c>
      <c r="F26" s="173"/>
      <c r="G26" s="156"/>
      <c r="H26" s="174"/>
      <c r="I26" s="156"/>
      <c r="J26" s="149"/>
    </row>
    <row r="27" spans="1:10" ht="43.5" x14ac:dyDescent="0.35">
      <c r="A27" s="149"/>
      <c r="C27" s="149"/>
      <c r="D27" s="257">
        <f>D25*D26</f>
        <v>0</v>
      </c>
      <c r="E27" s="149" t="s">
        <v>106</v>
      </c>
      <c r="F27" s="260">
        <f>Utsläppsfaktorer!F9</f>
        <v>56.517288519341548</v>
      </c>
      <c r="G27" s="176" t="s">
        <v>107</v>
      </c>
      <c r="H27" s="257">
        <f>F27*10^-3</f>
        <v>5.6517288519341548E-2</v>
      </c>
      <c r="I27" s="159" t="s">
        <v>108</v>
      </c>
      <c r="J27" s="159" t="s">
        <v>109</v>
      </c>
    </row>
    <row r="28" spans="1:10" s="156" customFormat="1" x14ac:dyDescent="0.35">
      <c r="A28" s="149"/>
      <c r="B28" s="160"/>
      <c r="C28" s="149"/>
      <c r="D28" s="174"/>
      <c r="E28" s="149"/>
      <c r="F28" s="177"/>
      <c r="G28" s="176"/>
      <c r="H28" s="174"/>
      <c r="J28" s="149"/>
    </row>
    <row r="29" spans="1:10" ht="29" x14ac:dyDescent="0.35">
      <c r="A29" s="149"/>
      <c r="B29" s="178" t="s">
        <v>110</v>
      </c>
      <c r="C29" s="156" t="s">
        <v>111</v>
      </c>
      <c r="D29" s="158"/>
      <c r="E29" s="150" t="s">
        <v>112</v>
      </c>
      <c r="F29" s="260">
        <f>Utsläppsfaktorer!F4</f>
        <v>90.4</v>
      </c>
      <c r="G29" s="89" t="s">
        <v>113</v>
      </c>
      <c r="H29" s="257">
        <f>D29*F29*10^-3</f>
        <v>0</v>
      </c>
      <c r="I29" s="150" t="s">
        <v>93</v>
      </c>
      <c r="J29" s="149" t="s">
        <v>262</v>
      </c>
    </row>
    <row r="30" spans="1:10" x14ac:dyDescent="0.35">
      <c r="A30" s="149"/>
      <c r="B30" s="179"/>
      <c r="C30" s="156"/>
      <c r="D30" s="171"/>
      <c r="E30" s="156"/>
      <c r="F30" s="156"/>
      <c r="G30" s="156"/>
      <c r="H30" s="156"/>
      <c r="I30" s="150"/>
      <c r="J30" s="149"/>
    </row>
    <row r="31" spans="1:10" x14ac:dyDescent="0.35">
      <c r="A31" s="149"/>
      <c r="B31" s="179"/>
      <c r="C31" s="149"/>
      <c r="D31" s="151"/>
      <c r="E31" s="149"/>
      <c r="F31" s="156"/>
      <c r="G31" s="156"/>
      <c r="H31" s="156"/>
      <c r="I31" s="150"/>
      <c r="J31" s="149"/>
    </row>
    <row r="32" spans="1:10" x14ac:dyDescent="0.35">
      <c r="A32" s="149"/>
      <c r="B32" s="179"/>
      <c r="C32" s="156"/>
      <c r="D32" s="161"/>
      <c r="E32" s="162"/>
      <c r="F32" s="156"/>
      <c r="G32" s="156"/>
      <c r="H32" s="156"/>
      <c r="I32" s="150"/>
      <c r="J32" s="149"/>
    </row>
    <row r="33" spans="1:10" ht="29" x14ac:dyDescent="0.35">
      <c r="A33" s="149"/>
      <c r="B33" s="179"/>
      <c r="C33" s="156"/>
      <c r="D33" s="151"/>
      <c r="E33" s="180"/>
      <c r="F33" s="149"/>
      <c r="G33" s="163" t="s">
        <v>114</v>
      </c>
      <c r="H33" s="259">
        <f>(-H27*D27)+(-D15*H29)</f>
        <v>0</v>
      </c>
      <c r="I33" s="156" t="s">
        <v>94</v>
      </c>
      <c r="J33" s="149" t="s">
        <v>95</v>
      </c>
    </row>
    <row r="34" spans="1:10" x14ac:dyDescent="0.35">
      <c r="A34" s="149"/>
      <c r="B34" s="149"/>
      <c r="C34" s="149"/>
      <c r="D34" s="151"/>
      <c r="E34" s="149"/>
      <c r="F34" s="149"/>
      <c r="G34" s="149"/>
      <c r="H34" s="149"/>
      <c r="I34" s="149"/>
      <c r="J34" s="149"/>
    </row>
    <row r="35" spans="1:10" ht="26.5" thickBot="1" x14ac:dyDescent="0.65">
      <c r="A35" s="152" t="s">
        <v>115</v>
      </c>
      <c r="B35" s="152"/>
      <c r="C35" s="152"/>
      <c r="D35" s="154"/>
      <c r="E35" s="152"/>
      <c r="F35" s="152"/>
      <c r="G35" s="152"/>
      <c r="H35" s="152"/>
      <c r="I35" s="152"/>
      <c r="J35" s="152"/>
    </row>
    <row r="36" spans="1:10" x14ac:dyDescent="0.35">
      <c r="A36" s="181"/>
      <c r="B36" s="179"/>
      <c r="C36" s="178"/>
      <c r="D36" s="169"/>
      <c r="E36" s="150"/>
      <c r="F36" s="150"/>
      <c r="G36" s="150"/>
      <c r="H36" s="150"/>
      <c r="I36" s="150"/>
      <c r="J36" s="149"/>
    </row>
    <row r="37" spans="1:10" ht="29" x14ac:dyDescent="0.35">
      <c r="A37" s="181"/>
      <c r="B37" s="179"/>
      <c r="C37" s="178"/>
      <c r="D37" s="158"/>
      <c r="E37" s="150" t="s">
        <v>116</v>
      </c>
      <c r="F37" s="150"/>
      <c r="G37" s="150"/>
      <c r="H37" s="150"/>
      <c r="I37" s="150"/>
      <c r="J37" s="149"/>
    </row>
    <row r="38" spans="1:10" ht="29" x14ac:dyDescent="0.35">
      <c r="A38" s="149"/>
      <c r="B38" s="179" t="s">
        <v>117</v>
      </c>
      <c r="C38" s="179" t="s">
        <v>118</v>
      </c>
      <c r="D38" s="158"/>
      <c r="E38" s="150" t="s">
        <v>119</v>
      </c>
      <c r="F38" s="175"/>
      <c r="G38" s="176" t="s">
        <v>113</v>
      </c>
      <c r="H38" s="261">
        <f>D38*F38*10^-3</f>
        <v>0</v>
      </c>
      <c r="I38" s="150" t="s">
        <v>93</v>
      </c>
      <c r="J38" s="149" t="s">
        <v>120</v>
      </c>
    </row>
    <row r="39" spans="1:10" x14ac:dyDescent="0.35">
      <c r="A39" s="149"/>
      <c r="B39" s="149"/>
      <c r="C39" s="149"/>
      <c r="D39" s="158"/>
      <c r="E39" s="150" t="s">
        <v>121</v>
      </c>
      <c r="F39" s="182"/>
      <c r="G39" s="176" t="s">
        <v>122</v>
      </c>
      <c r="H39" s="261">
        <f t="shared" ref="H39:H41" si="0">D39*F39*10^-3</f>
        <v>0</v>
      </c>
      <c r="I39" s="150" t="s">
        <v>93</v>
      </c>
      <c r="J39" s="149"/>
    </row>
    <row r="40" spans="1:10" x14ac:dyDescent="0.35">
      <c r="A40" s="149"/>
      <c r="B40" s="149"/>
      <c r="C40" s="149"/>
      <c r="D40" s="158"/>
      <c r="E40" s="150" t="s">
        <v>123</v>
      </c>
      <c r="F40" s="182"/>
      <c r="G40" s="176" t="s">
        <v>124</v>
      </c>
      <c r="H40" s="261">
        <f t="shared" si="0"/>
        <v>0</v>
      </c>
      <c r="I40" s="150" t="s">
        <v>93</v>
      </c>
      <c r="J40" s="149"/>
    </row>
    <row r="41" spans="1:10" x14ac:dyDescent="0.35">
      <c r="A41" s="149"/>
      <c r="B41" s="179" t="s">
        <v>125</v>
      </c>
      <c r="C41" s="178" t="s">
        <v>126</v>
      </c>
      <c r="D41" s="158"/>
      <c r="E41" s="150" t="s">
        <v>127</v>
      </c>
      <c r="F41" s="182"/>
      <c r="G41" s="176" t="s">
        <v>107</v>
      </c>
      <c r="H41" s="261">
        <f t="shared" si="0"/>
        <v>0</v>
      </c>
      <c r="I41" s="150" t="s">
        <v>108</v>
      </c>
      <c r="J41" s="149"/>
    </row>
    <row r="42" spans="1:10" x14ac:dyDescent="0.35">
      <c r="A42" s="149"/>
      <c r="B42" s="179"/>
      <c r="C42" s="178"/>
      <c r="D42" s="169"/>
      <c r="E42" s="150"/>
      <c r="F42" s="150"/>
      <c r="G42" s="176"/>
      <c r="H42" s="150"/>
      <c r="I42" s="150"/>
      <c r="J42" s="149"/>
    </row>
    <row r="43" spans="1:10" x14ac:dyDescent="0.35">
      <c r="A43" s="149"/>
      <c r="B43" s="179"/>
      <c r="C43" s="149"/>
      <c r="D43" s="169"/>
      <c r="E43" s="150"/>
      <c r="F43" s="150"/>
      <c r="G43" s="163"/>
      <c r="H43" s="150"/>
      <c r="I43" s="150"/>
      <c r="J43" s="149"/>
    </row>
    <row r="44" spans="1:10" x14ac:dyDescent="0.35">
      <c r="A44" s="149"/>
      <c r="B44" s="179"/>
      <c r="C44" s="149"/>
      <c r="D44" s="169"/>
      <c r="E44" s="150"/>
      <c r="F44" s="150"/>
      <c r="G44" s="163" t="s">
        <v>128</v>
      </c>
      <c r="H44" s="262">
        <f>SUM(H38:H41)*-D37</f>
        <v>0</v>
      </c>
      <c r="I44" s="156" t="s">
        <v>94</v>
      </c>
      <c r="J44" s="149"/>
    </row>
    <row r="45" spans="1:10" x14ac:dyDescent="0.35">
      <c r="A45" s="164"/>
      <c r="B45" s="183"/>
      <c r="C45" s="168"/>
      <c r="D45" s="184"/>
      <c r="E45" s="168"/>
      <c r="F45" s="168"/>
      <c r="G45" s="168"/>
      <c r="H45" s="168"/>
      <c r="I45" s="168"/>
      <c r="J45" s="164"/>
    </row>
    <row r="46" spans="1:10" x14ac:dyDescent="0.35">
      <c r="A46" s="156"/>
      <c r="B46" s="160"/>
      <c r="C46" s="160"/>
      <c r="D46" s="171"/>
      <c r="E46" s="156"/>
      <c r="F46" s="156"/>
      <c r="G46" s="156"/>
      <c r="H46" s="156"/>
      <c r="I46" s="156"/>
      <c r="J46" s="156"/>
    </row>
    <row r="47" spans="1:10" x14ac:dyDescent="0.35">
      <c r="A47" s="156"/>
      <c r="B47" s="160"/>
      <c r="C47" s="160"/>
      <c r="D47" s="171"/>
      <c r="E47" s="156"/>
      <c r="F47" s="156"/>
      <c r="G47" s="156"/>
      <c r="H47" s="156"/>
      <c r="I47" s="156"/>
      <c r="J47" s="156"/>
    </row>
    <row r="48" spans="1:10" x14ac:dyDescent="0.35">
      <c r="A48" s="156"/>
      <c r="B48" s="160"/>
      <c r="C48" s="160"/>
      <c r="D48" s="171"/>
      <c r="E48" s="156"/>
      <c r="F48" s="156"/>
      <c r="G48" s="156"/>
      <c r="H48" s="156"/>
      <c r="I48" s="156"/>
      <c r="J48" s="156"/>
    </row>
    <row r="49" spans="1:10" ht="33.5" x14ac:dyDescent="0.75">
      <c r="A49" s="185" t="s">
        <v>129</v>
      </c>
      <c r="B49" s="186"/>
      <c r="C49" s="187"/>
      <c r="D49" s="188"/>
      <c r="E49" s="188"/>
      <c r="F49" s="188"/>
      <c r="G49" s="188"/>
      <c r="H49" s="188"/>
      <c r="I49" s="188"/>
      <c r="J49" s="189"/>
    </row>
    <row r="50" spans="1:10" ht="56.5" thickBot="1" x14ac:dyDescent="1.05">
      <c r="A50" s="190" t="s">
        <v>130</v>
      </c>
      <c r="B50" s="189"/>
      <c r="C50" s="188"/>
      <c r="D50" s="191" t="s">
        <v>131</v>
      </c>
      <c r="E50" s="263">
        <f>(H11+H20+H33+H44)*10^-3</f>
        <v>0</v>
      </c>
      <c r="F50" s="192" t="s">
        <v>132</v>
      </c>
      <c r="G50" s="189"/>
      <c r="H50" s="189"/>
      <c r="I50" s="189"/>
      <c r="J50" s="189"/>
    </row>
    <row r="51" spans="1:10" ht="15" thickBot="1" x14ac:dyDescent="0.4">
      <c r="A51" s="193"/>
      <c r="B51" s="194"/>
      <c r="C51" s="195"/>
      <c r="D51" s="195"/>
      <c r="E51" s="195"/>
      <c r="F51" s="195"/>
      <c r="G51" s="195"/>
      <c r="H51" s="195"/>
      <c r="I51" s="195"/>
      <c r="J51" s="195"/>
    </row>
    <row r="52" spans="1:10" x14ac:dyDescent="0.35">
      <c r="A52" s="156"/>
      <c r="B52" s="160"/>
      <c r="C52" s="160"/>
      <c r="D52" s="171"/>
      <c r="E52" s="156"/>
      <c r="F52" s="156"/>
      <c r="G52" s="156"/>
      <c r="H52" s="156"/>
      <c r="I52" s="156"/>
      <c r="J52" s="156"/>
    </row>
    <row r="53" spans="1:10" x14ac:dyDescent="0.35">
      <c r="A53" s="156"/>
      <c r="B53" s="160"/>
      <c r="C53" s="160"/>
      <c r="D53" s="171"/>
      <c r="E53" s="156"/>
      <c r="F53" s="156"/>
      <c r="G53" s="156"/>
      <c r="H53" s="156"/>
      <c r="I53" s="156"/>
      <c r="J53" s="156"/>
    </row>
    <row r="54" spans="1:10" x14ac:dyDescent="0.35">
      <c r="A54" s="156"/>
      <c r="B54" s="160"/>
      <c r="C54" s="160"/>
      <c r="D54" s="171"/>
      <c r="E54" s="156"/>
      <c r="F54" s="156"/>
      <c r="G54" s="156"/>
      <c r="H54" s="156"/>
      <c r="I54" s="156"/>
      <c r="J54" s="156"/>
    </row>
    <row r="55" spans="1:10" x14ac:dyDescent="0.35">
      <c r="A55" s="156"/>
      <c r="B55" s="160"/>
      <c r="C55" s="160"/>
      <c r="D55" s="171"/>
      <c r="E55" s="156"/>
      <c r="F55" s="156"/>
      <c r="G55" s="156"/>
      <c r="H55" s="156"/>
      <c r="I55" s="156"/>
      <c r="J55" s="156"/>
    </row>
    <row r="56" spans="1:10" x14ac:dyDescent="0.35">
      <c r="A56" s="156"/>
      <c r="B56" s="160"/>
      <c r="C56" s="160"/>
      <c r="D56" s="171"/>
      <c r="E56" s="156"/>
      <c r="F56" s="156"/>
      <c r="G56" s="156"/>
      <c r="H56" s="156"/>
      <c r="I56" s="156"/>
      <c r="J56" s="156"/>
    </row>
    <row r="57" spans="1:10" x14ac:dyDescent="0.35">
      <c r="A57" s="156"/>
      <c r="B57" s="160"/>
      <c r="C57" s="160"/>
      <c r="D57" s="171"/>
      <c r="E57" s="156"/>
      <c r="F57" s="156"/>
      <c r="G57" s="156"/>
      <c r="H57" s="156"/>
      <c r="I57" s="156"/>
      <c r="J57" s="156"/>
    </row>
    <row r="58" spans="1:10" x14ac:dyDescent="0.35">
      <c r="A58" s="156"/>
      <c r="B58" s="160"/>
      <c r="C58" s="160"/>
      <c r="D58" s="171"/>
      <c r="E58" s="156"/>
      <c r="F58" s="156"/>
      <c r="G58" s="156"/>
      <c r="H58" s="156"/>
      <c r="I58" s="156"/>
      <c r="J58" s="156"/>
    </row>
    <row r="59" spans="1:10" x14ac:dyDescent="0.35">
      <c r="A59" s="156"/>
      <c r="B59" s="160"/>
      <c r="C59" s="160"/>
      <c r="D59" s="171"/>
      <c r="E59" s="156"/>
      <c r="F59" s="156"/>
      <c r="G59" s="156"/>
      <c r="H59" s="156"/>
      <c r="I59" s="156"/>
      <c r="J59" s="156"/>
    </row>
    <row r="60" spans="1:10" x14ac:dyDescent="0.35">
      <c r="A60" s="156"/>
      <c r="B60" s="160"/>
      <c r="C60" s="160"/>
      <c r="D60" s="171"/>
      <c r="E60" s="156"/>
      <c r="F60" s="156"/>
      <c r="G60" s="156"/>
      <c r="H60" s="156"/>
      <c r="I60" s="156"/>
      <c r="J60" s="156"/>
    </row>
    <row r="61" spans="1:10" x14ac:dyDescent="0.35">
      <c r="A61" s="156"/>
      <c r="B61" s="160"/>
      <c r="C61" s="160"/>
      <c r="D61" s="171"/>
      <c r="E61" s="156"/>
      <c r="F61" s="156"/>
      <c r="G61" s="156"/>
      <c r="H61" s="156"/>
      <c r="I61" s="156"/>
      <c r="J61" s="156"/>
    </row>
    <row r="62" spans="1:10" x14ac:dyDescent="0.35">
      <c r="A62" s="156"/>
      <c r="B62" s="160"/>
      <c r="C62" s="160"/>
      <c r="D62" s="171"/>
      <c r="E62" s="156"/>
      <c r="F62" s="156"/>
      <c r="G62" s="156"/>
      <c r="H62" s="156"/>
      <c r="I62" s="156"/>
      <c r="J62" s="156"/>
    </row>
    <row r="63" spans="1:10" x14ac:dyDescent="0.35">
      <c r="A63" s="156"/>
      <c r="B63" s="160"/>
      <c r="C63" s="160"/>
      <c r="D63" s="171"/>
      <c r="E63" s="156"/>
      <c r="F63" s="156"/>
      <c r="G63" s="156"/>
      <c r="H63" s="156"/>
      <c r="I63" s="156"/>
      <c r="J63" s="156"/>
    </row>
    <row r="64" spans="1:10" x14ac:dyDescent="0.35">
      <c r="A64" s="156"/>
      <c r="B64" s="160"/>
      <c r="C64" s="160"/>
      <c r="D64" s="171"/>
      <c r="E64" s="156"/>
      <c r="F64" s="156"/>
      <c r="G64" s="156"/>
      <c r="H64" s="156"/>
      <c r="I64" s="156"/>
      <c r="J64" s="156"/>
    </row>
    <row r="65" spans="1:10" x14ac:dyDescent="0.35">
      <c r="A65" s="156"/>
      <c r="B65" s="160"/>
      <c r="C65" s="160"/>
      <c r="D65" s="171"/>
      <c r="E65" s="156"/>
      <c r="F65" s="156"/>
      <c r="G65" s="156"/>
      <c r="H65" s="156"/>
      <c r="I65" s="156"/>
      <c r="J65" s="156"/>
    </row>
    <row r="66" spans="1:10" x14ac:dyDescent="0.35">
      <c r="A66" s="156"/>
      <c r="B66" s="160"/>
      <c r="C66" s="160"/>
      <c r="D66" s="171"/>
      <c r="E66" s="156"/>
      <c r="F66" s="156"/>
      <c r="G66" s="156"/>
      <c r="H66" s="156"/>
      <c r="I66" s="156"/>
      <c r="J66" s="156"/>
    </row>
    <row r="67" spans="1:10" x14ac:dyDescent="0.35">
      <c r="A67" s="156"/>
      <c r="B67" s="160"/>
      <c r="C67" s="160"/>
      <c r="D67" s="171"/>
      <c r="E67" s="156"/>
      <c r="F67" s="156"/>
      <c r="G67" s="156"/>
      <c r="H67" s="156"/>
      <c r="I67" s="156"/>
      <c r="J67" s="156"/>
    </row>
    <row r="68" spans="1:10" x14ac:dyDescent="0.35">
      <c r="A68" s="156"/>
      <c r="B68" s="160"/>
      <c r="C68" s="160"/>
      <c r="D68" s="171"/>
      <c r="E68" s="156"/>
      <c r="F68" s="156"/>
      <c r="G68" s="156"/>
      <c r="H68" s="156"/>
      <c r="I68" s="156"/>
      <c r="J68" s="156"/>
    </row>
    <row r="69" spans="1:10" x14ac:dyDescent="0.35">
      <c r="A69" s="156"/>
      <c r="B69" s="160"/>
      <c r="C69" s="160"/>
      <c r="D69" s="171"/>
      <c r="E69" s="156"/>
      <c r="F69" s="156"/>
      <c r="G69" s="156"/>
      <c r="H69" s="156"/>
      <c r="I69" s="156"/>
      <c r="J69" s="156"/>
    </row>
    <row r="70" spans="1:10" x14ac:dyDescent="0.35">
      <c r="A70" s="156"/>
      <c r="B70" s="160"/>
      <c r="C70" s="160"/>
      <c r="D70" s="171"/>
      <c r="E70" s="156"/>
      <c r="F70" s="156"/>
      <c r="G70" s="156"/>
      <c r="H70" s="156"/>
      <c r="I70" s="156"/>
      <c r="J70" s="156"/>
    </row>
    <row r="71" spans="1:10" x14ac:dyDescent="0.35">
      <c r="A71" s="156"/>
      <c r="B71" s="160"/>
      <c r="C71" s="160"/>
      <c r="D71" s="171"/>
      <c r="E71" s="156"/>
      <c r="F71" s="156"/>
      <c r="G71" s="156"/>
      <c r="H71" s="156"/>
      <c r="I71" s="156"/>
      <c r="J71" s="156"/>
    </row>
    <row r="72" spans="1:10" x14ac:dyDescent="0.35">
      <c r="A72" s="156"/>
      <c r="B72" s="160"/>
      <c r="C72" s="160"/>
      <c r="D72" s="171"/>
      <c r="E72" s="156"/>
      <c r="F72" s="156"/>
      <c r="G72" s="156"/>
      <c r="H72" s="156"/>
      <c r="I72" s="156"/>
      <c r="J72" s="156"/>
    </row>
    <row r="73" spans="1:10" x14ac:dyDescent="0.35">
      <c r="A73" s="156"/>
      <c r="B73" s="160"/>
      <c r="C73" s="160"/>
      <c r="D73" s="171"/>
      <c r="E73" s="156"/>
      <c r="F73" s="156"/>
      <c r="G73" s="156"/>
      <c r="H73" s="156"/>
      <c r="I73" s="156"/>
      <c r="J73" s="156"/>
    </row>
    <row r="74" spans="1:10" x14ac:dyDescent="0.35">
      <c r="A74" s="156"/>
      <c r="B74" s="160"/>
      <c r="C74" s="160"/>
      <c r="D74" s="171"/>
      <c r="E74" s="156"/>
      <c r="F74" s="156"/>
      <c r="G74" s="156"/>
      <c r="H74" s="156"/>
      <c r="I74" s="156"/>
      <c r="J74" s="156"/>
    </row>
    <row r="75" spans="1:10" x14ac:dyDescent="0.35">
      <c r="A75" s="156"/>
      <c r="B75" s="160"/>
      <c r="C75" s="160"/>
      <c r="D75" s="171"/>
      <c r="E75" s="156"/>
      <c r="F75" s="156"/>
      <c r="G75" s="156"/>
      <c r="H75" s="156"/>
      <c r="I75" s="156"/>
      <c r="J75" s="156"/>
    </row>
    <row r="76" spans="1:10" x14ac:dyDescent="0.35">
      <c r="A76" s="156"/>
      <c r="B76" s="160"/>
      <c r="C76" s="160"/>
      <c r="D76" s="171"/>
      <c r="E76" s="156"/>
      <c r="F76" s="156"/>
      <c r="G76" s="156"/>
      <c r="H76" s="156"/>
      <c r="I76" s="156"/>
      <c r="J76" s="156"/>
    </row>
    <row r="77" spans="1:10" x14ac:dyDescent="0.35">
      <c r="A77" s="156"/>
      <c r="B77" s="160"/>
      <c r="C77" s="160"/>
      <c r="D77" s="171"/>
      <c r="E77" s="156"/>
      <c r="F77" s="156"/>
      <c r="G77" s="156"/>
      <c r="H77" s="156"/>
      <c r="I77" s="156"/>
      <c r="J77" s="156"/>
    </row>
  </sheetData>
  <sheetProtection sheet="1" objects="1" scenarios="1"/>
  <mergeCells count="2">
    <mergeCell ref="B6:B7"/>
    <mergeCell ref="B15:B16"/>
  </mergeCell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EFD2E-A514-44C0-B85D-065B4F66A93E}">
  <dimension ref="A1:W85"/>
  <sheetViews>
    <sheetView topLeftCell="A7" zoomScale="55" zoomScaleNormal="90" workbookViewId="0">
      <selection activeCell="D7" sqref="D7 D9 F9 H9 H12:H13 D18 F18 H18 F20 H20 H26:H27 D32 F32 H32 F34 H34:H36 H40:H41 D47:D48 F48 H48 D50:D51 F51 H51 H57:H58 H61:H62 D68:D76 H76:H77 E82 H82:H83"/>
    </sheetView>
  </sheetViews>
  <sheetFormatPr defaultColWidth="19.453125" defaultRowHeight="14.5" x14ac:dyDescent="0.35"/>
  <cols>
    <col min="1" max="1" width="44.6328125" style="203" customWidth="1"/>
    <col min="2" max="2" width="28.6328125" style="203" customWidth="1"/>
    <col min="3" max="3" width="53.6328125" style="220" customWidth="1"/>
    <col min="4" max="4" width="42.453125" style="89" customWidth="1"/>
    <col min="5" max="5" width="31.6328125" style="89" customWidth="1"/>
    <col min="6" max="6" width="29.6328125" style="89" customWidth="1"/>
    <col min="7" max="7" width="43.6328125" style="89" customWidth="1"/>
    <col min="8" max="8" width="33.453125" style="89" customWidth="1"/>
    <col min="9" max="9" width="30" style="89" customWidth="1"/>
    <col min="10" max="10" width="69.36328125" style="203" customWidth="1"/>
    <col min="11" max="23" width="19.453125" style="156"/>
    <col min="24" max="16384" width="19.453125" style="89"/>
  </cols>
  <sheetData>
    <row r="1" spans="1:23" x14ac:dyDescent="0.35">
      <c r="A1" s="149"/>
      <c r="B1" s="149"/>
      <c r="C1" s="176"/>
      <c r="D1" s="156"/>
      <c r="E1" s="156"/>
      <c r="F1" s="156"/>
      <c r="G1" s="156"/>
      <c r="H1" s="156"/>
      <c r="I1" s="156"/>
      <c r="J1" s="149"/>
    </row>
    <row r="2" spans="1:23" ht="57.5" thickBot="1" x14ac:dyDescent="0.7">
      <c r="A2" s="197" t="s">
        <v>77</v>
      </c>
      <c r="B2" s="197" t="s">
        <v>78</v>
      </c>
      <c r="C2" s="198" t="s">
        <v>79</v>
      </c>
      <c r="D2" s="197" t="s">
        <v>80</v>
      </c>
      <c r="E2" s="197" t="s">
        <v>81</v>
      </c>
      <c r="F2" s="197" t="s">
        <v>82</v>
      </c>
      <c r="G2" s="197" t="s">
        <v>83</v>
      </c>
      <c r="H2" s="197" t="s">
        <v>84</v>
      </c>
      <c r="I2" s="197"/>
      <c r="J2" s="197" t="s">
        <v>85</v>
      </c>
      <c r="K2" s="199"/>
    </row>
    <row r="3" spans="1:23" x14ac:dyDescent="0.35">
      <c r="A3" s="149"/>
      <c r="B3" s="149"/>
      <c r="C3" s="159"/>
      <c r="D3" s="149"/>
      <c r="E3" s="149"/>
      <c r="F3" s="149"/>
      <c r="G3" s="149"/>
      <c r="H3" s="149"/>
      <c r="I3" s="149"/>
      <c r="J3" s="149"/>
      <c r="K3" s="149"/>
    </row>
    <row r="4" spans="1:23" ht="26.5" thickBot="1" x14ac:dyDescent="0.65">
      <c r="A4" s="152" t="s">
        <v>55</v>
      </c>
      <c r="B4" s="152"/>
      <c r="C4" s="200"/>
      <c r="D4" s="152"/>
      <c r="E4" s="152"/>
      <c r="F4" s="152"/>
      <c r="G4" s="152"/>
      <c r="H4" s="152"/>
      <c r="I4" s="152"/>
      <c r="J4" s="152"/>
      <c r="K4" s="152"/>
    </row>
    <row r="5" spans="1:23" ht="26" x14ac:dyDescent="0.6">
      <c r="A5" s="155"/>
      <c r="B5" s="149"/>
      <c r="C5" s="159"/>
      <c r="D5" s="149"/>
      <c r="E5" s="149"/>
      <c r="F5" s="156"/>
      <c r="G5" s="156"/>
      <c r="H5" s="156"/>
      <c r="I5" s="156"/>
      <c r="J5" s="149"/>
    </row>
    <row r="6" spans="1:23" ht="31.5" x14ac:dyDescent="0.6">
      <c r="A6" s="155"/>
      <c r="B6" s="149"/>
      <c r="C6" s="159" t="s">
        <v>236</v>
      </c>
      <c r="D6" s="201"/>
      <c r="E6" s="149" t="s">
        <v>133</v>
      </c>
      <c r="F6" s="156"/>
      <c r="G6" s="156"/>
      <c r="H6" s="156"/>
      <c r="I6" s="156"/>
      <c r="J6" s="149" t="s">
        <v>134</v>
      </c>
    </row>
    <row r="7" spans="1:23" ht="38" customHeight="1" x14ac:dyDescent="0.35">
      <c r="A7" s="149"/>
      <c r="B7" s="274" t="s">
        <v>89</v>
      </c>
      <c r="C7" s="159" t="s">
        <v>237</v>
      </c>
      <c r="D7" s="256" t="e">
        <f>'Bakgrund och analyser'!C6/D6</f>
        <v>#DIV/0!</v>
      </c>
      <c r="E7" s="150" t="s">
        <v>135</v>
      </c>
      <c r="F7" s="177"/>
      <c r="G7" s="156"/>
      <c r="H7" s="174"/>
      <c r="I7" s="150"/>
      <c r="J7" s="149" t="s">
        <v>136</v>
      </c>
      <c r="K7" s="179"/>
      <c r="L7" s="202"/>
    </row>
    <row r="8" spans="1:23" x14ac:dyDescent="0.35">
      <c r="A8" s="149"/>
      <c r="B8" s="274"/>
      <c r="C8" s="159"/>
      <c r="D8" s="149"/>
      <c r="E8" s="149"/>
      <c r="F8" s="149"/>
      <c r="G8" s="149"/>
      <c r="H8" s="149"/>
      <c r="I8" s="150"/>
      <c r="J8" s="149"/>
      <c r="K8" s="179"/>
    </row>
    <row r="9" spans="1:23" x14ac:dyDescent="0.35">
      <c r="A9" s="149"/>
      <c r="B9" s="179"/>
      <c r="C9" s="150" t="s">
        <v>90</v>
      </c>
      <c r="D9" s="255">
        <f>'Bakgrund och analyser'!C16</f>
        <v>0.45</v>
      </c>
      <c r="E9" s="150" t="s">
        <v>91</v>
      </c>
      <c r="F9" s="256">
        <f>Utsläppsfaktorer!F8</f>
        <v>1350</v>
      </c>
      <c r="G9" s="156" t="s">
        <v>92</v>
      </c>
      <c r="H9" s="257">
        <f>D9*F9*10^-3</f>
        <v>0.60750000000000004</v>
      </c>
      <c r="I9" s="150" t="s">
        <v>137</v>
      </c>
    </row>
    <row r="10" spans="1:23" x14ac:dyDescent="0.35">
      <c r="A10" s="149"/>
      <c r="B10" s="179"/>
      <c r="C10" s="159"/>
      <c r="D10" s="149"/>
      <c r="E10" s="149"/>
      <c r="F10" s="149"/>
      <c r="G10" s="156"/>
      <c r="H10" s="149"/>
      <c r="I10" s="149"/>
      <c r="J10" s="149"/>
    </row>
    <row r="11" spans="1:23" ht="30.5" customHeight="1" x14ac:dyDescent="0.35">
      <c r="A11" s="149"/>
      <c r="B11" s="179"/>
      <c r="C11" s="176"/>
      <c r="D11" s="204"/>
      <c r="E11" s="205"/>
      <c r="F11" s="149"/>
      <c r="G11" s="163"/>
      <c r="H11" s="150"/>
      <c r="I11" s="150"/>
      <c r="J11" s="149"/>
    </row>
    <row r="12" spans="1:23" x14ac:dyDescent="0.35">
      <c r="A12" s="149"/>
      <c r="B12" s="179"/>
      <c r="C12" s="159"/>
      <c r="D12" s="149"/>
      <c r="E12" s="149"/>
      <c r="F12" s="149"/>
      <c r="G12" s="163" t="s">
        <v>99</v>
      </c>
      <c r="H12" s="264" t="e">
        <f>-H9*D7</f>
        <v>#DIV/0!</v>
      </c>
      <c r="I12" s="156" t="s">
        <v>238</v>
      </c>
    </row>
    <row r="13" spans="1:23" x14ac:dyDescent="0.35">
      <c r="A13" s="149"/>
      <c r="B13" s="179"/>
      <c r="C13" s="159"/>
      <c r="D13" s="149"/>
      <c r="E13" s="149"/>
      <c r="F13" s="149"/>
      <c r="G13" s="163"/>
      <c r="H13" s="265" t="e">
        <f>H12/'Bakgrund och analyser'!C6</f>
        <v>#DIV/0!</v>
      </c>
      <c r="I13" s="156" t="s">
        <v>139</v>
      </c>
      <c r="J13" s="149" t="s">
        <v>243</v>
      </c>
    </row>
    <row r="14" spans="1:23" s="206" customFormat="1" x14ac:dyDescent="0.35">
      <c r="A14" s="164"/>
      <c r="B14" s="164"/>
      <c r="C14" s="165"/>
      <c r="D14" s="164"/>
      <c r="E14" s="164"/>
      <c r="F14" s="164"/>
      <c r="G14" s="164"/>
      <c r="H14" s="164"/>
      <c r="I14" s="164"/>
      <c r="J14" s="164"/>
      <c r="K14" s="168"/>
      <c r="L14" s="168"/>
      <c r="M14" s="168"/>
      <c r="N14" s="168"/>
      <c r="O14" s="168"/>
      <c r="P14" s="168"/>
      <c r="Q14" s="168"/>
      <c r="R14" s="168"/>
      <c r="S14" s="168"/>
      <c r="T14" s="168"/>
      <c r="U14" s="168"/>
      <c r="V14" s="168"/>
      <c r="W14" s="168"/>
    </row>
    <row r="15" spans="1:23" ht="26.5" thickBot="1" x14ac:dyDescent="0.65">
      <c r="A15" s="152" t="s">
        <v>62</v>
      </c>
      <c r="B15" s="152"/>
      <c r="C15" s="200"/>
      <c r="D15" s="152"/>
      <c r="E15" s="152"/>
      <c r="F15" s="152"/>
      <c r="G15" s="152"/>
      <c r="H15" s="152"/>
      <c r="I15" s="152"/>
      <c r="J15" s="152"/>
    </row>
    <row r="16" spans="1:23" ht="21" customHeight="1" x14ac:dyDescent="0.6">
      <c r="A16" s="155"/>
      <c r="B16" s="155"/>
      <c r="C16" s="207"/>
      <c r="D16" s="155"/>
      <c r="E16" s="155"/>
      <c r="F16" s="155"/>
      <c r="G16" s="155"/>
      <c r="H16" s="155"/>
      <c r="I16" s="155"/>
      <c r="J16" s="155"/>
    </row>
    <row r="17" spans="1:23" ht="21" customHeight="1" x14ac:dyDescent="0.6">
      <c r="A17" s="155"/>
      <c r="B17" s="159" t="s">
        <v>239</v>
      </c>
      <c r="C17" s="207"/>
      <c r="D17" s="158"/>
      <c r="E17" s="159" t="s">
        <v>105</v>
      </c>
      <c r="F17" s="155"/>
      <c r="G17" s="155"/>
      <c r="H17" s="155"/>
      <c r="I17" s="155"/>
      <c r="J17" s="155"/>
    </row>
    <row r="18" spans="1:23" ht="36" customHeight="1" x14ac:dyDescent="0.35">
      <c r="A18" s="159"/>
      <c r="B18" s="159" t="s">
        <v>101</v>
      </c>
      <c r="C18" s="159" t="s">
        <v>240</v>
      </c>
      <c r="D18" s="255" t="e">
        <f>(D7*0.3)*D17</f>
        <v>#DIV/0!</v>
      </c>
      <c r="E18" s="159" t="s">
        <v>106</v>
      </c>
      <c r="F18" s="260">
        <f>Utsläppsfaktorer!F9</f>
        <v>56.517288519341548</v>
      </c>
      <c r="G18" s="176" t="s">
        <v>107</v>
      </c>
      <c r="H18" s="257" t="e">
        <f>(D18*F18*10^-3)/D7</f>
        <v>#DIV/0!</v>
      </c>
      <c r="I18" s="159" t="s">
        <v>137</v>
      </c>
      <c r="J18" s="150" t="s">
        <v>140</v>
      </c>
      <c r="K18" s="178"/>
    </row>
    <row r="19" spans="1:23" ht="14.75" customHeight="1" x14ac:dyDescent="0.35">
      <c r="A19" s="149"/>
      <c r="B19" s="89"/>
      <c r="C19" s="159"/>
      <c r="D19" s="208"/>
      <c r="E19" s="149"/>
      <c r="F19" s="209"/>
      <c r="G19" s="156"/>
      <c r="H19" s="174"/>
      <c r="I19" s="156"/>
      <c r="J19" s="149"/>
    </row>
    <row r="20" spans="1:23" x14ac:dyDescent="0.35">
      <c r="A20" s="149"/>
      <c r="B20" s="178" t="s">
        <v>110</v>
      </c>
      <c r="C20" s="156" t="s">
        <v>241</v>
      </c>
      <c r="D20" s="158"/>
      <c r="E20" s="150" t="s">
        <v>242</v>
      </c>
      <c r="F20" s="260">
        <f>Utsläppsfaktorer!F4</f>
        <v>90.4</v>
      </c>
      <c r="G20" s="89" t="s">
        <v>141</v>
      </c>
      <c r="H20" s="257">
        <f>D20*F20*10^-3</f>
        <v>0</v>
      </c>
      <c r="I20" s="150" t="s">
        <v>137</v>
      </c>
      <c r="J20" s="149"/>
    </row>
    <row r="21" spans="1:23" x14ac:dyDescent="0.35">
      <c r="A21" s="149"/>
      <c r="B21" s="179"/>
      <c r="C21" s="176"/>
      <c r="D21" s="156"/>
      <c r="E21" s="156"/>
      <c r="F21" s="156"/>
      <c r="G21" s="156"/>
      <c r="H21" s="156"/>
      <c r="I21" s="150"/>
      <c r="J21" s="149" t="s">
        <v>142</v>
      </c>
    </row>
    <row r="22" spans="1:23" x14ac:dyDescent="0.35">
      <c r="A22" s="149"/>
      <c r="B22" s="179"/>
      <c r="C22" s="176"/>
      <c r="D22" s="156"/>
      <c r="E22" s="156"/>
      <c r="F22" s="156"/>
      <c r="G22" s="156"/>
      <c r="H22" s="156"/>
      <c r="I22" s="150"/>
      <c r="J22" s="149"/>
    </row>
    <row r="23" spans="1:23" x14ac:dyDescent="0.35">
      <c r="A23" s="149"/>
      <c r="B23" s="179"/>
      <c r="C23" s="176"/>
      <c r="D23" s="156"/>
      <c r="E23" s="156"/>
      <c r="F23" s="156"/>
      <c r="G23" s="156"/>
      <c r="H23" s="156"/>
      <c r="I23" s="150"/>
      <c r="J23" s="149"/>
    </row>
    <row r="24" spans="1:23" x14ac:dyDescent="0.35">
      <c r="A24" s="149"/>
      <c r="B24" s="179"/>
      <c r="C24" s="159"/>
      <c r="D24" s="149"/>
      <c r="E24" s="149"/>
      <c r="F24" s="156"/>
      <c r="G24" s="156"/>
      <c r="H24" s="156"/>
      <c r="I24" s="150"/>
      <c r="J24" s="149"/>
    </row>
    <row r="25" spans="1:23" x14ac:dyDescent="0.35">
      <c r="A25" s="149"/>
      <c r="B25" s="179"/>
      <c r="C25" s="176"/>
      <c r="D25" s="204"/>
      <c r="E25" s="162"/>
      <c r="F25" s="156"/>
      <c r="G25" s="156"/>
      <c r="H25" s="156"/>
      <c r="I25" s="150"/>
      <c r="J25" s="149"/>
      <c r="K25" s="210"/>
    </row>
    <row r="26" spans="1:23" x14ac:dyDescent="0.35">
      <c r="A26" s="149"/>
      <c r="B26" s="179"/>
      <c r="C26" s="176"/>
      <c r="D26" s="149"/>
      <c r="E26" s="180"/>
      <c r="F26" s="149"/>
      <c r="G26" s="163" t="s">
        <v>62</v>
      </c>
      <c r="H26" s="264" t="e">
        <f>-D7*(H18+H20)</f>
        <v>#DIV/0!</v>
      </c>
      <c r="I26" s="156" t="s">
        <v>238</v>
      </c>
    </row>
    <row r="27" spans="1:23" x14ac:dyDescent="0.35">
      <c r="A27" s="149"/>
      <c r="B27" s="179"/>
      <c r="C27" s="176"/>
      <c r="D27" s="149"/>
      <c r="E27" s="180"/>
      <c r="F27" s="149"/>
      <c r="G27" s="163"/>
      <c r="H27" s="265" t="e">
        <f>H26/'Bakgrund och analyser'!C6</f>
        <v>#DIV/0!</v>
      </c>
      <c r="I27" s="156" t="s">
        <v>139</v>
      </c>
      <c r="J27" s="149" t="s">
        <v>243</v>
      </c>
    </row>
    <row r="28" spans="1:23" s="206" customFormat="1" x14ac:dyDescent="0.35">
      <c r="A28" s="164"/>
      <c r="B28" s="164"/>
      <c r="C28" s="165"/>
      <c r="D28" s="164"/>
      <c r="E28" s="164"/>
      <c r="F28" s="164"/>
      <c r="G28" s="164"/>
      <c r="H28" s="164"/>
      <c r="I28" s="164"/>
      <c r="J28" s="164"/>
      <c r="K28" s="168"/>
      <c r="L28" s="168"/>
      <c r="M28" s="168"/>
      <c r="N28" s="168"/>
      <c r="O28" s="168"/>
      <c r="P28" s="168"/>
      <c r="Q28" s="168"/>
      <c r="R28" s="168"/>
      <c r="S28" s="168"/>
      <c r="T28" s="168"/>
      <c r="U28" s="168"/>
      <c r="V28" s="168"/>
      <c r="W28" s="168"/>
    </row>
    <row r="29" spans="1:23" ht="26.5" thickBot="1" x14ac:dyDescent="0.65">
      <c r="A29" s="152" t="s">
        <v>67</v>
      </c>
      <c r="B29" s="152"/>
      <c r="C29" s="200"/>
      <c r="D29" s="152"/>
      <c r="E29" s="152"/>
      <c r="F29" s="152"/>
      <c r="G29" s="152"/>
      <c r="H29" s="152"/>
      <c r="I29" s="152"/>
      <c r="J29" s="152"/>
    </row>
    <row r="30" spans="1:23" x14ac:dyDescent="0.35">
      <c r="A30" s="181"/>
      <c r="B30" s="179"/>
      <c r="C30" s="159"/>
      <c r="D30" s="150"/>
      <c r="E30" s="150"/>
      <c r="F30" s="150"/>
      <c r="G30" s="150"/>
      <c r="H30" s="150"/>
      <c r="I30" s="150"/>
      <c r="J30" s="149"/>
    </row>
    <row r="31" spans="1:23" x14ac:dyDescent="0.35">
      <c r="A31" s="181"/>
      <c r="B31" s="179"/>
      <c r="C31" s="159"/>
      <c r="D31" s="150"/>
      <c r="E31" s="150"/>
      <c r="F31" s="150"/>
      <c r="G31" s="150"/>
      <c r="H31" s="150"/>
      <c r="I31" s="150"/>
      <c r="J31" s="149"/>
    </row>
    <row r="32" spans="1:23" ht="137.75" customHeight="1" x14ac:dyDescent="0.35">
      <c r="A32" s="149"/>
      <c r="B32" s="179" t="s">
        <v>143</v>
      </c>
      <c r="C32" s="159" t="s">
        <v>144</v>
      </c>
      <c r="D32" s="255">
        <f>'Bakgrund och analyser'!C29</f>
        <v>0</v>
      </c>
      <c r="E32" s="150" t="s">
        <v>71</v>
      </c>
      <c r="F32" s="260">
        <f>Utsläppsfaktorer!F4</f>
        <v>90.4</v>
      </c>
      <c r="G32" s="176" t="s">
        <v>113</v>
      </c>
      <c r="H32" s="257">
        <f>D32*F32*10^-3</f>
        <v>0</v>
      </c>
      <c r="I32" s="150" t="s">
        <v>145</v>
      </c>
      <c r="J32" s="150" t="s">
        <v>146</v>
      </c>
      <c r="K32" s="211"/>
    </row>
    <row r="33" spans="1:11" ht="49.25" customHeight="1" x14ac:dyDescent="0.35">
      <c r="A33" s="149"/>
      <c r="B33" s="179"/>
      <c r="C33" s="159" t="s">
        <v>147</v>
      </c>
      <c r="D33" s="208"/>
      <c r="E33" s="150"/>
      <c r="F33" s="177"/>
      <c r="G33" s="176"/>
      <c r="H33" s="174"/>
      <c r="I33" s="150"/>
      <c r="J33" s="150"/>
      <c r="K33" s="211"/>
    </row>
    <row r="34" spans="1:11" ht="43.5" x14ac:dyDescent="0.35">
      <c r="A34" s="149"/>
      <c r="B34" s="149"/>
      <c r="C34" s="159" t="s">
        <v>244</v>
      </c>
      <c r="D34" s="158">
        <v>0</v>
      </c>
      <c r="E34" s="150" t="s">
        <v>148</v>
      </c>
      <c r="F34" s="260">
        <f>Utsläppsfaktorer!F10*10^-3</f>
        <v>3124.3890000000001</v>
      </c>
      <c r="G34" s="176" t="s">
        <v>149</v>
      </c>
      <c r="H34" s="257" t="e">
        <f>(D34*F34*10^-3)/'Bakgrund och analyser'!C6</f>
        <v>#DIV/0!</v>
      </c>
      <c r="I34" s="150" t="s">
        <v>145</v>
      </c>
      <c r="J34" s="150" t="s">
        <v>150</v>
      </c>
    </row>
    <row r="35" spans="1:11" ht="29" x14ac:dyDescent="0.35">
      <c r="A35" s="149"/>
      <c r="B35" s="149"/>
      <c r="C35" s="159" t="s">
        <v>151</v>
      </c>
      <c r="D35" s="158">
        <v>0</v>
      </c>
      <c r="E35" s="150" t="s">
        <v>123</v>
      </c>
      <c r="F35" s="182">
        <v>0</v>
      </c>
      <c r="G35" s="176" t="s">
        <v>152</v>
      </c>
      <c r="H35" s="257">
        <f>(D35*F35*10^-3)</f>
        <v>0</v>
      </c>
      <c r="I35" s="150" t="s">
        <v>153</v>
      </c>
      <c r="J35" s="150" t="s">
        <v>154</v>
      </c>
    </row>
    <row r="36" spans="1:11" x14ac:dyDescent="0.35">
      <c r="A36" s="149"/>
      <c r="B36" s="179" t="s">
        <v>155</v>
      </c>
      <c r="C36" s="159" t="s">
        <v>156</v>
      </c>
      <c r="D36" s="158">
        <v>0</v>
      </c>
      <c r="E36" s="150" t="s">
        <v>148</v>
      </c>
      <c r="F36" s="182">
        <v>0</v>
      </c>
      <c r="G36" s="176" t="s">
        <v>149</v>
      </c>
      <c r="H36" s="257">
        <f t="shared" ref="H36" si="0">D36*F36*10^-3</f>
        <v>0</v>
      </c>
      <c r="I36" s="150" t="s">
        <v>145</v>
      </c>
      <c r="J36" s="150" t="s">
        <v>157</v>
      </c>
    </row>
    <row r="37" spans="1:11" x14ac:dyDescent="0.35">
      <c r="A37" s="149"/>
      <c r="B37" s="179"/>
      <c r="C37" s="159"/>
      <c r="D37" s="150"/>
      <c r="E37" s="150"/>
      <c r="F37" s="150"/>
      <c r="G37" s="176"/>
      <c r="H37" s="150"/>
      <c r="I37" s="150"/>
      <c r="J37" s="149"/>
    </row>
    <row r="38" spans="1:11" x14ac:dyDescent="0.35">
      <c r="A38" s="149"/>
      <c r="B38" s="179"/>
      <c r="C38" s="159"/>
      <c r="D38" s="150"/>
      <c r="E38" s="150"/>
      <c r="F38" s="150"/>
      <c r="G38" s="163"/>
      <c r="H38" s="150"/>
      <c r="I38" s="150"/>
      <c r="J38" s="149"/>
    </row>
    <row r="39" spans="1:11" x14ac:dyDescent="0.35">
      <c r="A39" s="149"/>
      <c r="B39" s="179"/>
      <c r="C39" s="159"/>
      <c r="D39" s="150"/>
      <c r="E39" s="150"/>
      <c r="F39" s="150"/>
      <c r="G39" s="163" t="s">
        <v>158</v>
      </c>
      <c r="H39" s="150"/>
      <c r="I39" s="150"/>
      <c r="J39" s="149"/>
    </row>
    <row r="40" spans="1:11" x14ac:dyDescent="0.35">
      <c r="A40" s="149"/>
      <c r="B40" s="179"/>
      <c r="C40" s="159"/>
      <c r="D40" s="149"/>
      <c r="E40" s="149"/>
      <c r="F40" s="150"/>
      <c r="G40" s="180"/>
      <c r="H40" s="264" t="e">
        <f>H41*'Bakgrund och analyser'!C6</f>
        <v>#DIV/0!</v>
      </c>
      <c r="I40" s="156" t="s">
        <v>245</v>
      </c>
      <c r="J40" s="149"/>
    </row>
    <row r="41" spans="1:11" ht="19.25" customHeight="1" x14ac:dyDescent="0.35">
      <c r="A41" s="149"/>
      <c r="B41" s="179"/>
      <c r="C41" s="159"/>
      <c r="D41" s="150"/>
      <c r="E41" s="150"/>
      <c r="F41" s="150"/>
      <c r="G41" s="163"/>
      <c r="H41" s="266" t="e">
        <f>-SUM(H32:H36)</f>
        <v>#DIV/0!</v>
      </c>
      <c r="I41" s="156" t="s">
        <v>139</v>
      </c>
      <c r="J41" s="149"/>
    </row>
    <row r="42" spans="1:11" x14ac:dyDescent="0.35">
      <c r="A42" s="164"/>
      <c r="B42" s="183"/>
      <c r="C42" s="212"/>
      <c r="D42" s="168"/>
      <c r="E42" s="168"/>
      <c r="F42" s="168"/>
      <c r="G42" s="168"/>
      <c r="H42" s="168"/>
      <c r="I42" s="168"/>
      <c r="J42" s="164"/>
    </row>
    <row r="43" spans="1:11" x14ac:dyDescent="0.35">
      <c r="A43" s="149"/>
      <c r="B43" s="179"/>
      <c r="C43" s="159"/>
      <c r="D43" s="149"/>
      <c r="E43" s="149"/>
      <c r="F43" s="156"/>
      <c r="G43" s="156"/>
      <c r="H43" s="156"/>
      <c r="I43" s="156"/>
      <c r="J43" s="149"/>
    </row>
    <row r="44" spans="1:11" ht="26.5" thickBot="1" x14ac:dyDescent="0.65">
      <c r="A44" s="152" t="s">
        <v>159</v>
      </c>
      <c r="B44" s="213"/>
      <c r="C44" s="200"/>
      <c r="D44" s="152"/>
      <c r="E44" s="213"/>
      <c r="F44" s="214"/>
      <c r="G44" s="152"/>
      <c r="H44" s="213"/>
      <c r="I44" s="214"/>
      <c r="J44" s="152"/>
    </row>
    <row r="45" spans="1:11" ht="26" x14ac:dyDescent="0.6">
      <c r="A45" s="155"/>
      <c r="B45" s="179"/>
      <c r="C45" s="159"/>
      <c r="D45" s="150"/>
      <c r="E45" s="150"/>
      <c r="F45" s="150"/>
      <c r="G45" s="150"/>
      <c r="H45" s="150"/>
      <c r="I45" s="156"/>
      <c r="J45" s="149"/>
    </row>
    <row r="46" spans="1:11" ht="29" x14ac:dyDescent="0.35">
      <c r="A46" s="149"/>
      <c r="B46" s="178" t="s">
        <v>160</v>
      </c>
      <c r="C46" s="159" t="s">
        <v>161</v>
      </c>
      <c r="D46" s="215"/>
      <c r="E46" s="150" t="s">
        <v>105</v>
      </c>
      <c r="F46" s="150"/>
      <c r="G46" s="150"/>
      <c r="H46" s="150"/>
      <c r="I46" s="150"/>
      <c r="J46" s="149"/>
    </row>
    <row r="47" spans="1:11" x14ac:dyDescent="0.35">
      <c r="A47" s="149"/>
      <c r="B47" s="178"/>
      <c r="C47" s="159" t="s">
        <v>248</v>
      </c>
      <c r="D47" s="267">
        <f>'Bakgrund och analyser'!C10/1000</f>
        <v>0</v>
      </c>
      <c r="E47" s="150" t="s">
        <v>162</v>
      </c>
      <c r="F47" s="150"/>
      <c r="G47" s="150"/>
      <c r="H47" s="150"/>
      <c r="I47" s="150"/>
      <c r="J47" s="149"/>
    </row>
    <row r="48" spans="1:11" x14ac:dyDescent="0.35">
      <c r="A48" s="149"/>
      <c r="B48" s="178"/>
      <c r="C48" s="159" t="s">
        <v>247</v>
      </c>
      <c r="D48" s="268">
        <f>D46*D47</f>
        <v>0</v>
      </c>
      <c r="E48" s="149" t="s">
        <v>76</v>
      </c>
      <c r="F48" s="260">
        <f>Utsläppsfaktorer!F9</f>
        <v>56.517288519341548</v>
      </c>
      <c r="G48" s="176" t="s">
        <v>107</v>
      </c>
      <c r="H48" s="269">
        <f>D48*F48*10^-3</f>
        <v>0</v>
      </c>
      <c r="I48" s="150" t="s">
        <v>153</v>
      </c>
      <c r="J48" s="149"/>
    </row>
    <row r="49" spans="1:10" s="156" customFormat="1" ht="72.5" x14ac:dyDescent="0.35">
      <c r="B49" s="178" t="s">
        <v>163</v>
      </c>
      <c r="C49" s="159" t="s">
        <v>164</v>
      </c>
      <c r="D49" s="215"/>
      <c r="E49" s="150" t="s">
        <v>105</v>
      </c>
      <c r="F49" s="150"/>
      <c r="G49" s="150"/>
      <c r="H49" s="150"/>
      <c r="I49" s="150"/>
      <c r="J49" s="149" t="s">
        <v>165</v>
      </c>
    </row>
    <row r="50" spans="1:10" s="156" customFormat="1" x14ac:dyDescent="0.35">
      <c r="C50" s="159" t="s">
        <v>248</v>
      </c>
      <c r="D50" s="267">
        <f>'Bakgrund och analyser'!C10/1000</f>
        <v>0</v>
      </c>
      <c r="E50" s="150" t="s">
        <v>162</v>
      </c>
      <c r="F50" s="150"/>
      <c r="G50" s="150"/>
      <c r="H50" s="150"/>
      <c r="I50" s="150"/>
    </row>
    <row r="51" spans="1:10" s="156" customFormat="1" x14ac:dyDescent="0.35">
      <c r="C51" s="159" t="s">
        <v>247</v>
      </c>
      <c r="D51" s="268">
        <f>D49*D50</f>
        <v>0</v>
      </c>
      <c r="E51" s="149" t="s">
        <v>76</v>
      </c>
      <c r="F51" s="260">
        <f>Utsläppsfaktorer!F9</f>
        <v>56.517288519341548</v>
      </c>
      <c r="G51" s="176" t="s">
        <v>107</v>
      </c>
      <c r="H51" s="269">
        <f>D51*F51*10^-3</f>
        <v>0</v>
      </c>
      <c r="I51" s="150" t="s">
        <v>153</v>
      </c>
    </row>
    <row r="52" spans="1:10" s="156" customFormat="1" x14ac:dyDescent="0.35"/>
    <row r="53" spans="1:10" x14ac:dyDescent="0.35">
      <c r="A53" s="149"/>
      <c r="B53" s="178"/>
      <c r="C53" s="159"/>
      <c r="D53" s="216"/>
      <c r="E53" s="149"/>
      <c r="F53" s="173"/>
      <c r="G53" s="176"/>
      <c r="H53" s="217"/>
      <c r="I53" s="150"/>
      <c r="J53" s="149"/>
    </row>
    <row r="54" spans="1:10" x14ac:dyDescent="0.35">
      <c r="A54" s="149"/>
      <c r="B54" s="179"/>
      <c r="C54" s="159"/>
      <c r="D54" s="150"/>
      <c r="E54" s="150"/>
      <c r="F54" s="150"/>
      <c r="G54" s="176"/>
      <c r="H54" s="150"/>
      <c r="I54" s="150"/>
      <c r="J54" s="149"/>
    </row>
    <row r="55" spans="1:10" x14ac:dyDescent="0.35">
      <c r="A55" s="149"/>
      <c r="B55" s="179"/>
      <c r="C55" s="159"/>
      <c r="D55" s="150"/>
      <c r="E55" s="150"/>
      <c r="F55" s="150"/>
      <c r="G55" s="163"/>
      <c r="H55" s="150"/>
      <c r="I55" s="150"/>
      <c r="J55" s="149"/>
    </row>
    <row r="56" spans="1:10" x14ac:dyDescent="0.35">
      <c r="A56" s="149"/>
      <c r="B56" s="179"/>
      <c r="C56" s="159"/>
      <c r="D56" s="150"/>
      <c r="E56" s="150"/>
      <c r="F56" s="150"/>
      <c r="H56" s="150"/>
      <c r="I56" s="150"/>
      <c r="J56" s="149"/>
    </row>
    <row r="57" spans="1:10" x14ac:dyDescent="0.35">
      <c r="A57" s="149"/>
      <c r="B57" s="179"/>
      <c r="C57" s="159"/>
      <c r="D57" s="150"/>
      <c r="E57" s="150"/>
      <c r="F57" s="150"/>
      <c r="G57" s="163" t="s">
        <v>166</v>
      </c>
      <c r="H57" s="264">
        <f>H58*'Bakgrund och analyser'!C6</f>
        <v>0</v>
      </c>
      <c r="I57" s="156" t="s">
        <v>138</v>
      </c>
      <c r="J57" s="149"/>
    </row>
    <row r="58" spans="1:10" x14ac:dyDescent="0.35">
      <c r="A58" s="149"/>
      <c r="B58" s="179"/>
      <c r="C58" s="159"/>
      <c r="D58" s="150"/>
      <c r="E58" s="150"/>
      <c r="F58" s="150"/>
      <c r="G58" s="163"/>
      <c r="H58" s="231">
        <f>-(H48+H51)</f>
        <v>0</v>
      </c>
      <c r="I58" s="156" t="s">
        <v>139</v>
      </c>
      <c r="J58" s="149"/>
    </row>
    <row r="59" spans="1:10" ht="15" thickBot="1" x14ac:dyDescent="0.4">
      <c r="A59" s="218"/>
      <c r="B59" s="213"/>
      <c r="C59" s="219"/>
      <c r="D59" s="214"/>
      <c r="E59" s="214"/>
      <c r="F59" s="214"/>
      <c r="G59" s="214"/>
      <c r="H59" s="214"/>
      <c r="I59" s="214"/>
      <c r="J59" s="218"/>
    </row>
    <row r="60" spans="1:10" x14ac:dyDescent="0.35">
      <c r="A60" s="149"/>
      <c r="B60" s="179"/>
      <c r="C60" s="176"/>
      <c r="D60" s="156"/>
      <c r="E60" s="156"/>
      <c r="F60" s="156"/>
      <c r="G60" s="156"/>
      <c r="H60" s="156"/>
      <c r="I60" s="156"/>
      <c r="J60" s="149"/>
    </row>
    <row r="61" spans="1:10" ht="26" x14ac:dyDescent="0.6">
      <c r="A61" s="155" t="s">
        <v>167</v>
      </c>
      <c r="B61" s="179"/>
      <c r="C61" s="176"/>
      <c r="D61" s="156"/>
      <c r="E61" s="156"/>
      <c r="F61" s="156"/>
      <c r="G61" s="156"/>
      <c r="H61" s="264" t="e">
        <f>H57+H40+H26+H12</f>
        <v>#DIV/0!</v>
      </c>
      <c r="I61" s="156" t="s">
        <v>250</v>
      </c>
      <c r="J61" s="149"/>
    </row>
    <row r="62" spans="1:10" ht="26" x14ac:dyDescent="0.6">
      <c r="A62" s="155"/>
      <c r="B62" s="179"/>
      <c r="C62" s="176"/>
      <c r="D62" s="156"/>
      <c r="E62" s="156"/>
      <c r="F62" s="156"/>
      <c r="G62" s="156"/>
      <c r="H62" s="266" t="e">
        <f>H58+H41+H27+H13</f>
        <v>#DIV/0!</v>
      </c>
      <c r="I62" s="156" t="s">
        <v>139</v>
      </c>
      <c r="J62" s="149"/>
    </row>
    <row r="63" spans="1:10" x14ac:dyDescent="0.35">
      <c r="A63" s="149"/>
      <c r="B63" s="179"/>
      <c r="C63" s="176"/>
      <c r="D63" s="156"/>
      <c r="E63" s="156"/>
      <c r="F63" s="156"/>
      <c r="G63" s="156"/>
      <c r="H63" s="156"/>
      <c r="J63" s="149"/>
    </row>
    <row r="64" spans="1:10" ht="15" thickBot="1" x14ac:dyDescent="0.4">
      <c r="A64" s="218"/>
      <c r="B64" s="213"/>
      <c r="C64" s="219"/>
      <c r="D64" s="214"/>
      <c r="E64" s="214"/>
      <c r="F64" s="214"/>
      <c r="G64" s="214"/>
      <c r="H64" s="214"/>
      <c r="I64" s="214"/>
      <c r="J64" s="218"/>
    </row>
    <row r="65" spans="1:10" ht="26.5" thickBot="1" x14ac:dyDescent="0.65">
      <c r="A65" s="152" t="s">
        <v>168</v>
      </c>
      <c r="B65" s="213"/>
      <c r="C65" s="219"/>
      <c r="D65" s="152"/>
      <c r="E65" s="214"/>
      <c r="F65" s="214"/>
      <c r="G65" s="214"/>
      <c r="H65" s="214"/>
      <c r="I65" s="214"/>
      <c r="J65" s="214"/>
    </row>
    <row r="66" spans="1:10" x14ac:dyDescent="0.35">
      <c r="A66" s="149"/>
      <c r="B66" s="149"/>
      <c r="C66" s="176"/>
      <c r="D66" s="156"/>
      <c r="E66" s="156"/>
      <c r="F66" s="156"/>
      <c r="G66" s="156"/>
      <c r="H66" s="156"/>
      <c r="I66" s="156"/>
      <c r="J66" s="149"/>
    </row>
    <row r="67" spans="1:10" x14ac:dyDescent="0.35">
      <c r="A67" s="149"/>
      <c r="B67" s="149"/>
      <c r="D67" s="156"/>
      <c r="E67" s="156"/>
      <c r="F67" s="156"/>
      <c r="G67" s="156"/>
      <c r="H67" s="156"/>
      <c r="I67" s="156"/>
      <c r="J67" s="149"/>
    </row>
    <row r="68" spans="1:10" x14ac:dyDescent="0.35">
      <c r="A68" s="149"/>
      <c r="B68" s="149" t="s">
        <v>169</v>
      </c>
      <c r="C68" s="221" t="s">
        <v>170</v>
      </c>
      <c r="D68" s="270">
        <f>'Bakgrund och analyser'!C6</f>
        <v>0</v>
      </c>
      <c r="E68" s="156" t="s">
        <v>42</v>
      </c>
      <c r="F68" s="156"/>
      <c r="G68" s="156"/>
      <c r="H68" s="156"/>
      <c r="I68" s="156"/>
      <c r="J68" s="149"/>
    </row>
    <row r="69" spans="1:10" x14ac:dyDescent="0.35">
      <c r="A69" s="149"/>
      <c r="B69" s="149"/>
      <c r="C69" s="221" t="s">
        <v>45</v>
      </c>
      <c r="D69" s="270">
        <f>'Bakgrund och analyser'!C10</f>
        <v>0</v>
      </c>
      <c r="E69" s="156" t="s">
        <v>171</v>
      </c>
      <c r="F69" s="156"/>
      <c r="G69" s="156"/>
      <c r="H69" s="222"/>
      <c r="I69" s="156"/>
      <c r="J69" s="149"/>
    </row>
    <row r="70" spans="1:10" x14ac:dyDescent="0.35">
      <c r="A70" s="149"/>
      <c r="B70" s="149"/>
      <c r="C70" s="169" t="s">
        <v>172</v>
      </c>
      <c r="D70" s="270">
        <f>D68*D69</f>
        <v>0</v>
      </c>
      <c r="E70" s="156" t="s">
        <v>148</v>
      </c>
      <c r="F70" s="156"/>
      <c r="G70" s="156"/>
      <c r="H70" s="156"/>
      <c r="I70" s="156"/>
      <c r="J70" s="149"/>
    </row>
    <row r="71" spans="1:10" x14ac:dyDescent="0.35">
      <c r="A71" s="149"/>
      <c r="B71" s="149"/>
      <c r="C71" s="169" t="s">
        <v>48</v>
      </c>
      <c r="D71" s="232">
        <f>'Bakgrund och analyser'!C11</f>
        <v>0</v>
      </c>
      <c r="E71" s="156" t="s">
        <v>23</v>
      </c>
      <c r="F71" s="156"/>
      <c r="G71" s="156"/>
      <c r="H71" s="156"/>
      <c r="I71" s="156"/>
      <c r="J71" s="149"/>
    </row>
    <row r="72" spans="1:10" x14ac:dyDescent="0.35">
      <c r="A72" s="149"/>
      <c r="B72" s="149"/>
      <c r="C72" s="169" t="s">
        <v>173</v>
      </c>
      <c r="D72" s="270">
        <f>D70*D71</f>
        <v>0</v>
      </c>
      <c r="E72" s="156" t="s">
        <v>174</v>
      </c>
      <c r="F72" s="156"/>
      <c r="G72" s="156"/>
      <c r="H72" s="156"/>
      <c r="I72" s="156"/>
      <c r="J72" s="149"/>
    </row>
    <row r="73" spans="1:10" x14ac:dyDescent="0.35">
      <c r="A73" s="149"/>
      <c r="B73" s="149"/>
      <c r="C73" s="169" t="s">
        <v>175</v>
      </c>
      <c r="D73" s="270">
        <f>D72*(44/12)</f>
        <v>0</v>
      </c>
      <c r="E73" s="156" t="s">
        <v>94</v>
      </c>
      <c r="F73" s="156"/>
      <c r="G73" s="156"/>
      <c r="H73" s="156"/>
      <c r="I73" s="156"/>
      <c r="J73" s="149"/>
    </row>
    <row r="74" spans="1:10" ht="26" x14ac:dyDescent="0.6">
      <c r="A74" s="149"/>
      <c r="B74" s="149"/>
      <c r="C74" s="169" t="s">
        <v>51</v>
      </c>
      <c r="D74" s="232">
        <f>'Bakgrund och analyser'!C12</f>
        <v>0</v>
      </c>
      <c r="E74" s="156"/>
      <c r="F74" s="156"/>
      <c r="G74" s="156"/>
      <c r="H74" s="155"/>
      <c r="I74" s="155"/>
      <c r="J74" s="223"/>
    </row>
    <row r="75" spans="1:10" ht="26" x14ac:dyDescent="0.6">
      <c r="A75" s="149"/>
      <c r="B75" s="149"/>
      <c r="C75" s="169" t="s">
        <v>53</v>
      </c>
      <c r="D75" s="232">
        <f>'Bakgrund och analyser'!C13</f>
        <v>0.8</v>
      </c>
      <c r="E75" s="156"/>
      <c r="F75" s="156"/>
      <c r="G75" s="156"/>
      <c r="H75" s="155"/>
      <c r="I75" s="155"/>
      <c r="J75" s="223"/>
    </row>
    <row r="76" spans="1:10" ht="26" x14ac:dyDescent="0.6">
      <c r="A76" s="149"/>
      <c r="B76" s="149"/>
      <c r="C76" s="169" t="s">
        <v>249</v>
      </c>
      <c r="D76" s="270" t="e">
        <f>(D73*D75)/D70</f>
        <v>#DIV/0!</v>
      </c>
      <c r="E76" s="156" t="s">
        <v>176</v>
      </c>
      <c r="F76" s="156"/>
      <c r="G76" s="176"/>
      <c r="H76" s="264" t="e">
        <f>D76*D70</f>
        <v>#DIV/0!</v>
      </c>
      <c r="I76" s="156" t="s">
        <v>251</v>
      </c>
      <c r="J76" s="223"/>
    </row>
    <row r="77" spans="1:10" ht="43.5" x14ac:dyDescent="0.35">
      <c r="A77" s="149"/>
      <c r="B77" s="149"/>
      <c r="C77" s="176"/>
      <c r="D77" s="156"/>
      <c r="E77" s="156"/>
      <c r="F77" s="156"/>
      <c r="G77" s="156"/>
      <c r="H77" s="266" t="e">
        <f>(D76*D70)/D68</f>
        <v>#DIV/0!</v>
      </c>
      <c r="I77" s="156" t="s">
        <v>139</v>
      </c>
      <c r="J77" s="149" t="s">
        <v>177</v>
      </c>
    </row>
    <row r="78" spans="1:10" ht="26" x14ac:dyDescent="0.6">
      <c r="A78" s="149"/>
      <c r="B78" s="149"/>
      <c r="C78" s="176"/>
      <c r="D78" s="156"/>
      <c r="E78" s="156"/>
      <c r="F78" s="156"/>
      <c r="G78" s="163"/>
      <c r="H78" s="224"/>
      <c r="I78" s="224"/>
      <c r="J78" s="223"/>
    </row>
    <row r="79" spans="1:10" x14ac:dyDescent="0.35">
      <c r="A79" s="149"/>
      <c r="B79" s="149"/>
      <c r="C79" s="176"/>
      <c r="D79" s="156"/>
      <c r="E79" s="156"/>
      <c r="F79" s="156"/>
      <c r="G79" s="180"/>
      <c r="H79" s="163"/>
      <c r="I79" s="150"/>
      <c r="J79" s="149"/>
    </row>
    <row r="80" spans="1:10" ht="15" thickBot="1" x14ac:dyDescent="0.4">
      <c r="A80" s="218"/>
      <c r="B80" s="218"/>
      <c r="C80" s="219"/>
      <c r="D80" s="214"/>
      <c r="E80" s="214"/>
      <c r="F80" s="214"/>
      <c r="G80" s="214"/>
      <c r="H80" s="214"/>
      <c r="I80" s="214"/>
      <c r="J80" s="218"/>
    </row>
    <row r="81" spans="1:10" ht="33.5" x14ac:dyDescent="0.75">
      <c r="A81" s="185" t="s">
        <v>178</v>
      </c>
      <c r="B81" s="186"/>
      <c r="C81" s="225"/>
      <c r="D81" s="188"/>
      <c r="E81" s="188"/>
      <c r="F81" s="188"/>
      <c r="G81" s="188"/>
      <c r="H81" s="188"/>
      <c r="I81" s="188"/>
      <c r="J81" s="189"/>
    </row>
    <row r="82" spans="1:10" ht="46" x14ac:dyDescent="1">
      <c r="A82" s="190" t="s">
        <v>130</v>
      </c>
      <c r="B82" s="189"/>
      <c r="C82" s="226"/>
      <c r="D82" s="227" t="s">
        <v>179</v>
      </c>
      <c r="E82" s="271">
        <f>'Bakgrund och analyser'!C6</f>
        <v>0</v>
      </c>
      <c r="F82" s="227" t="s">
        <v>180</v>
      </c>
      <c r="G82" s="227" t="s">
        <v>181</v>
      </c>
      <c r="H82" s="272" t="e">
        <f>(H76+H61)*10^-3</f>
        <v>#DIV/0!</v>
      </c>
      <c r="I82" s="228" t="s">
        <v>132</v>
      </c>
      <c r="J82" s="228" t="s">
        <v>182</v>
      </c>
    </row>
    <row r="83" spans="1:10" ht="31.5" thickBot="1" x14ac:dyDescent="0.75">
      <c r="A83" s="193"/>
      <c r="B83" s="194"/>
      <c r="C83" s="229"/>
      <c r="D83" s="192"/>
      <c r="E83" s="230" t="s">
        <v>183</v>
      </c>
      <c r="F83" s="192"/>
      <c r="G83" s="192"/>
      <c r="H83" s="263" t="e">
        <f>(H77+H62)*10^-3</f>
        <v>#DIV/0!</v>
      </c>
      <c r="I83" s="192" t="s">
        <v>132</v>
      </c>
      <c r="J83" s="192" t="s">
        <v>182</v>
      </c>
    </row>
    <row r="84" spans="1:10" x14ac:dyDescent="0.35">
      <c r="A84" s="149"/>
      <c r="B84" s="149"/>
      <c r="C84" s="176"/>
      <c r="D84" s="156"/>
      <c r="E84" s="156"/>
      <c r="F84" s="156"/>
      <c r="G84" s="156"/>
      <c r="H84" s="156"/>
      <c r="I84" s="156"/>
      <c r="J84" s="149"/>
    </row>
    <row r="85" spans="1:10" ht="6" customHeight="1" x14ac:dyDescent="0.35">
      <c r="A85" s="149"/>
      <c r="B85" s="149"/>
      <c r="C85" s="176"/>
      <c r="D85" s="156"/>
      <c r="E85" s="156"/>
      <c r="F85" s="156"/>
      <c r="G85" s="156"/>
      <c r="H85" s="156"/>
      <c r="I85" s="156"/>
      <c r="J85" s="149"/>
    </row>
  </sheetData>
  <sheetProtection sheet="1" objects="1" scenarios="1"/>
  <mergeCells count="1">
    <mergeCell ref="B7:B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7064E-A379-46C9-9671-3873CD24E27A}">
  <dimension ref="A1:H64"/>
  <sheetViews>
    <sheetView zoomScaleNormal="100" workbookViewId="0">
      <selection activeCell="E5" sqref="E5"/>
    </sheetView>
  </sheetViews>
  <sheetFormatPr defaultColWidth="8.6328125" defaultRowHeight="14.5" x14ac:dyDescent="0.35"/>
  <cols>
    <col min="2" max="2" width="64.36328125" customWidth="1"/>
    <col min="3" max="3" width="15.36328125" customWidth="1"/>
    <col min="4" max="4" width="17.453125" customWidth="1"/>
    <col min="5" max="5" width="22.6328125" customWidth="1"/>
    <col min="6" max="6" width="15.36328125" customWidth="1"/>
    <col min="7" max="7" width="73.6328125" customWidth="1"/>
    <col min="8" max="10" width="10.453125" customWidth="1"/>
    <col min="11" max="13" width="11.453125" customWidth="1"/>
  </cols>
  <sheetData>
    <row r="1" spans="1:8" ht="31" x14ac:dyDescent="0.7">
      <c r="A1" s="5"/>
      <c r="B1" s="71" t="s">
        <v>184</v>
      </c>
      <c r="C1" s="72" t="s">
        <v>185</v>
      </c>
      <c r="D1" s="72" t="s">
        <v>186</v>
      </c>
      <c r="E1" s="72" t="s">
        <v>187</v>
      </c>
      <c r="F1" s="72" t="s">
        <v>188</v>
      </c>
      <c r="G1" s="73" t="s">
        <v>189</v>
      </c>
    </row>
    <row r="2" spans="1:8" ht="23.5" x14ac:dyDescent="0.55000000000000004">
      <c r="B2" s="74"/>
      <c r="C2" s="75"/>
      <c r="D2" s="76"/>
      <c r="E2" s="76"/>
      <c r="F2" s="75"/>
      <c r="G2" s="77"/>
    </row>
    <row r="3" spans="1:8" ht="45.5" x14ac:dyDescent="0.55000000000000004">
      <c r="B3" s="88" t="s">
        <v>190</v>
      </c>
      <c r="C3" s="79"/>
      <c r="D3" s="79"/>
      <c r="E3" s="79"/>
      <c r="F3" s="87">
        <v>467.62</v>
      </c>
      <c r="G3" s="81" t="s">
        <v>191</v>
      </c>
      <c r="H3" s="5"/>
    </row>
    <row r="4" spans="1:8" x14ac:dyDescent="0.35">
      <c r="B4" s="82" t="s">
        <v>192</v>
      </c>
      <c r="C4" s="76"/>
      <c r="D4" s="83"/>
      <c r="E4" s="83"/>
      <c r="F4" s="83">
        <v>90.4</v>
      </c>
      <c r="G4" s="234" t="s">
        <v>252</v>
      </c>
    </row>
    <row r="5" spans="1:8" ht="58" x14ac:dyDescent="0.35">
      <c r="B5" s="78" t="s">
        <v>193</v>
      </c>
      <c r="C5" s="79"/>
      <c r="D5" s="79">
        <v>0</v>
      </c>
      <c r="E5" s="79">
        <v>12.8</v>
      </c>
      <c r="F5" s="80">
        <f t="shared" ref="F5:F10" si="0">SUM(C5:E5)</f>
        <v>12.8</v>
      </c>
      <c r="G5" s="81" t="s">
        <v>194</v>
      </c>
    </row>
    <row r="6" spans="1:8" ht="29" x14ac:dyDescent="0.35">
      <c r="B6" s="82" t="s">
        <v>195</v>
      </c>
      <c r="C6" s="76"/>
      <c r="D6" s="76">
        <v>0.1</v>
      </c>
      <c r="E6" s="76">
        <v>26.5</v>
      </c>
      <c r="F6" s="83">
        <f t="shared" si="0"/>
        <v>26.6</v>
      </c>
      <c r="G6" s="77" t="s">
        <v>196</v>
      </c>
    </row>
    <row r="7" spans="1:8" x14ac:dyDescent="0.35">
      <c r="B7" s="78" t="s">
        <v>197</v>
      </c>
      <c r="C7" s="80">
        <v>1936.9535157775276</v>
      </c>
      <c r="D7" s="80">
        <v>0</v>
      </c>
      <c r="E7" s="80">
        <v>459.37223422247251</v>
      </c>
      <c r="F7" s="80">
        <f>SUM(C7:E7)</f>
        <v>2396.32575</v>
      </c>
      <c r="G7" s="81" t="s">
        <v>198</v>
      </c>
    </row>
    <row r="8" spans="1:8" ht="29" x14ac:dyDescent="0.35">
      <c r="B8" s="82" t="s">
        <v>199</v>
      </c>
      <c r="C8" s="83">
        <v>0</v>
      </c>
      <c r="D8" s="83">
        <v>0</v>
      </c>
      <c r="E8" s="83">
        <v>1350</v>
      </c>
      <c r="F8" s="83">
        <f t="shared" si="0"/>
        <v>1350</v>
      </c>
      <c r="G8" s="77" t="s">
        <v>200</v>
      </c>
    </row>
    <row r="9" spans="1:8" ht="59" customHeight="1" x14ac:dyDescent="0.35">
      <c r="B9" s="78" t="s">
        <v>201</v>
      </c>
      <c r="C9" s="80">
        <v>52.500000000000007</v>
      </c>
      <c r="D9" s="80">
        <v>0</v>
      </c>
      <c r="E9" s="80">
        <v>4.0172885193415402</v>
      </c>
      <c r="F9" s="80">
        <f t="shared" si="0"/>
        <v>56.517288519341548</v>
      </c>
      <c r="G9" s="81" t="s">
        <v>202</v>
      </c>
    </row>
    <row r="10" spans="1:8" ht="29" x14ac:dyDescent="0.35">
      <c r="B10" s="82" t="s">
        <v>203</v>
      </c>
      <c r="C10" s="76">
        <v>2999713</v>
      </c>
      <c r="D10" s="76">
        <v>124676</v>
      </c>
      <c r="E10" s="76"/>
      <c r="F10" s="83">
        <f t="shared" si="0"/>
        <v>3124389</v>
      </c>
      <c r="G10" s="77" t="s">
        <v>204</v>
      </c>
    </row>
    <row r="11" spans="1:8" x14ac:dyDescent="0.35">
      <c r="B11" s="78"/>
      <c r="C11" s="79"/>
      <c r="D11" s="79"/>
      <c r="E11" s="79"/>
      <c r="F11" s="80"/>
      <c r="G11" s="84"/>
    </row>
    <row r="12" spans="1:8" x14ac:dyDescent="0.35">
      <c r="B12" s="70"/>
      <c r="C12" s="69"/>
      <c r="D12" s="69"/>
      <c r="E12" s="69"/>
      <c r="F12" s="85"/>
      <c r="G12" s="86"/>
    </row>
    <row r="17" spans="2:2" x14ac:dyDescent="0.35">
      <c r="B17" s="39"/>
    </row>
    <row r="21" spans="2:2" ht="32.75" customHeight="1" x14ac:dyDescent="0.35"/>
    <row r="42" spans="2:6" ht="15" thickBot="1" x14ac:dyDescent="0.4"/>
    <row r="43" spans="2:6" ht="58" x14ac:dyDescent="0.35">
      <c r="B43" s="26" t="s">
        <v>205</v>
      </c>
      <c r="C43" s="38" t="s">
        <v>206</v>
      </c>
      <c r="D43" s="38" t="s">
        <v>207</v>
      </c>
      <c r="E43" s="38" t="s">
        <v>208</v>
      </c>
      <c r="F43" s="37" t="s">
        <v>209</v>
      </c>
    </row>
    <row r="44" spans="2:6" x14ac:dyDescent="0.35">
      <c r="B44" s="35" t="s">
        <v>210</v>
      </c>
      <c r="C44" s="35">
        <v>1.1499999999999999</v>
      </c>
      <c r="D44" s="36">
        <v>370</v>
      </c>
      <c r="E44" s="36">
        <v>14</v>
      </c>
      <c r="F44" s="35">
        <v>1</v>
      </c>
    </row>
    <row r="45" spans="2:6" x14ac:dyDescent="0.35">
      <c r="B45" s="32" t="s">
        <v>211</v>
      </c>
      <c r="C45" s="32">
        <v>1.1100000000000001</v>
      </c>
      <c r="D45" s="33">
        <v>268</v>
      </c>
      <c r="E45" s="33">
        <v>22</v>
      </c>
      <c r="F45" s="32">
        <v>1</v>
      </c>
    </row>
    <row r="46" spans="2:6" x14ac:dyDescent="0.35">
      <c r="B46" s="32" t="s">
        <v>212</v>
      </c>
      <c r="C46" s="32">
        <v>1.1100000000000001</v>
      </c>
      <c r="D46" s="33">
        <v>275</v>
      </c>
      <c r="E46" s="33">
        <v>22</v>
      </c>
      <c r="F46" s="32">
        <v>1</v>
      </c>
    </row>
    <row r="47" spans="2:6" x14ac:dyDescent="0.35">
      <c r="B47" s="32" t="s">
        <v>213</v>
      </c>
      <c r="C47" s="32">
        <v>1.1100000000000001</v>
      </c>
      <c r="D47" s="33">
        <v>275</v>
      </c>
      <c r="E47" s="33">
        <v>22</v>
      </c>
      <c r="F47" s="32">
        <v>1</v>
      </c>
    </row>
    <row r="48" spans="2:6" x14ac:dyDescent="0.35">
      <c r="B48" s="32" t="s">
        <v>214</v>
      </c>
      <c r="C48" s="32">
        <v>1.0900000000000001</v>
      </c>
      <c r="D48" s="33">
        <v>205</v>
      </c>
      <c r="E48" s="33">
        <v>45</v>
      </c>
      <c r="F48" s="32">
        <v>1</v>
      </c>
    </row>
    <row r="49" spans="2:6" x14ac:dyDescent="0.35">
      <c r="B49" s="32" t="s">
        <v>215</v>
      </c>
      <c r="C49" s="32">
        <v>1.1100000000000001</v>
      </c>
      <c r="D49" s="33">
        <v>275</v>
      </c>
      <c r="E49" s="33">
        <v>22</v>
      </c>
      <c r="F49" s="32">
        <v>1</v>
      </c>
    </row>
    <row r="50" spans="2:6" x14ac:dyDescent="0.35">
      <c r="B50" s="32" t="s">
        <v>216</v>
      </c>
      <c r="C50" s="32">
        <v>0</v>
      </c>
      <c r="D50" s="33">
        <v>0</v>
      </c>
      <c r="E50" s="33">
        <v>0</v>
      </c>
      <c r="F50" s="32">
        <v>0</v>
      </c>
    </row>
    <row r="51" spans="2:6" x14ac:dyDescent="0.35">
      <c r="B51" s="32" t="s">
        <v>217</v>
      </c>
      <c r="C51" s="32">
        <v>0.04</v>
      </c>
      <c r="D51" s="33">
        <v>132.4</v>
      </c>
      <c r="E51" s="33">
        <v>3</v>
      </c>
      <c r="F51" s="32">
        <v>0</v>
      </c>
    </row>
    <row r="52" spans="2:6" x14ac:dyDescent="0.35">
      <c r="B52" s="32" t="s">
        <v>218</v>
      </c>
      <c r="C52" s="32">
        <v>0.15</v>
      </c>
      <c r="D52" s="34">
        <v>0.2</v>
      </c>
      <c r="E52" s="33">
        <v>12</v>
      </c>
      <c r="F52" s="32">
        <v>0</v>
      </c>
    </row>
    <row r="53" spans="2:6" x14ac:dyDescent="0.35">
      <c r="B53" s="32" t="s">
        <v>219</v>
      </c>
      <c r="C53" s="32">
        <v>0</v>
      </c>
      <c r="D53" s="33">
        <v>0</v>
      </c>
      <c r="E53" s="33">
        <v>0</v>
      </c>
      <c r="F53" s="32">
        <v>0</v>
      </c>
    </row>
    <row r="54" spans="2:6" x14ac:dyDescent="0.35">
      <c r="B54" s="23" t="s">
        <v>220</v>
      </c>
      <c r="C54" s="23">
        <v>1.05</v>
      </c>
      <c r="D54" s="25">
        <v>4</v>
      </c>
      <c r="E54" s="24">
        <v>34</v>
      </c>
      <c r="F54" s="23">
        <v>0</v>
      </c>
    </row>
    <row r="55" spans="2:6" x14ac:dyDescent="0.35">
      <c r="B55" s="23" t="s">
        <v>221</v>
      </c>
      <c r="C55" s="23">
        <v>0.03</v>
      </c>
      <c r="D55" s="25">
        <v>4</v>
      </c>
      <c r="E55" s="25">
        <v>7</v>
      </c>
      <c r="F55" s="23">
        <v>0</v>
      </c>
    </row>
    <row r="56" spans="2:6" x14ac:dyDescent="0.35">
      <c r="B56" s="32" t="s">
        <v>222</v>
      </c>
      <c r="C56" s="32">
        <v>0.05</v>
      </c>
      <c r="D56" s="33">
        <v>4</v>
      </c>
      <c r="E56" s="33">
        <v>3</v>
      </c>
      <c r="F56" s="32">
        <v>0</v>
      </c>
    </row>
    <row r="57" spans="2:6" x14ac:dyDescent="0.35">
      <c r="B57" s="32" t="s">
        <v>223</v>
      </c>
      <c r="C57" s="32">
        <v>0.11</v>
      </c>
      <c r="D57" s="33">
        <v>4</v>
      </c>
      <c r="E57" s="33">
        <v>14</v>
      </c>
      <c r="F57" s="32">
        <v>0</v>
      </c>
    </row>
    <row r="58" spans="2:6" x14ac:dyDescent="0.35">
      <c r="B58" s="32" t="s">
        <v>224</v>
      </c>
      <c r="C58" s="32">
        <v>0.04</v>
      </c>
      <c r="D58" s="33">
        <v>1</v>
      </c>
      <c r="E58" s="33">
        <v>4</v>
      </c>
      <c r="F58" s="32">
        <v>0</v>
      </c>
    </row>
    <row r="59" spans="2:6" x14ac:dyDescent="0.35">
      <c r="B59" s="32" t="s">
        <v>225</v>
      </c>
      <c r="C59" s="32">
        <v>0.04</v>
      </c>
      <c r="D59" s="33">
        <v>1</v>
      </c>
      <c r="E59" s="33">
        <v>4</v>
      </c>
      <c r="F59" s="32">
        <v>0</v>
      </c>
    </row>
    <row r="60" spans="2:6" x14ac:dyDescent="0.35">
      <c r="B60" s="32" t="s">
        <v>226</v>
      </c>
      <c r="C60" s="32">
        <v>1.05</v>
      </c>
      <c r="D60" s="33">
        <v>4</v>
      </c>
      <c r="E60" s="33">
        <v>34</v>
      </c>
      <c r="F60" s="32">
        <v>0</v>
      </c>
    </row>
    <row r="61" spans="2:6" x14ac:dyDescent="0.35">
      <c r="B61" s="32" t="s">
        <v>227</v>
      </c>
      <c r="C61" s="32">
        <v>1.02</v>
      </c>
      <c r="D61" s="33">
        <v>385.1</v>
      </c>
      <c r="E61" s="33">
        <v>39</v>
      </c>
      <c r="F61" s="32">
        <v>0</v>
      </c>
    </row>
    <row r="62" spans="2:6" x14ac:dyDescent="0.35">
      <c r="B62" s="32" t="s">
        <v>228</v>
      </c>
      <c r="C62" s="32">
        <v>0</v>
      </c>
      <c r="D62" s="33">
        <v>0</v>
      </c>
      <c r="E62" s="33">
        <v>0</v>
      </c>
      <c r="F62" s="32">
        <v>0</v>
      </c>
    </row>
    <row r="63" spans="2:6" x14ac:dyDescent="0.35">
      <c r="B63" s="32" t="s">
        <v>229</v>
      </c>
      <c r="C63" s="31">
        <v>2.2000000000000002</v>
      </c>
      <c r="D63" s="30">
        <v>250.8</v>
      </c>
      <c r="E63" s="30"/>
      <c r="F63" s="29">
        <v>0.35</v>
      </c>
    </row>
    <row r="64" spans="2:6" x14ac:dyDescent="0.35">
      <c r="B64" s="27" t="s">
        <v>230</v>
      </c>
      <c r="C64" s="27">
        <v>1.1100000000000001</v>
      </c>
      <c r="D64" s="28">
        <v>275</v>
      </c>
      <c r="E64" s="28">
        <v>22</v>
      </c>
      <c r="F64" s="27">
        <v>0</v>
      </c>
    </row>
  </sheetData>
  <sheetProtection sheet="1" objects="1" scenarios="1"/>
  <hyperlinks>
    <hyperlink ref="G4" r:id="rId1" xr:uid="{FE67CBCA-20F9-4FC2-A952-B395A3F6C18B}"/>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d6aec55-13f1-4981-959b-ccbb9f296010" xsi:nil="true"/>
    <lcf76f155ced4ddcb4097134ff3c332f xmlns="9cd27df1-9119-41f6-bf05-e1ecd48216e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AE14C70991A3474CB1170B6D67A5A790" ma:contentTypeVersion="18" ma:contentTypeDescription="Skapa ett nytt dokument." ma:contentTypeScope="" ma:versionID="9c47686648edc457c514df1bac2dbaed">
  <xsd:schema xmlns:xsd="http://www.w3.org/2001/XMLSchema" xmlns:xs="http://www.w3.org/2001/XMLSchema" xmlns:p="http://schemas.microsoft.com/office/2006/metadata/properties" xmlns:ns2="9cd27df1-9119-41f6-bf05-e1ecd48216e9" xmlns:ns3="8d6aec55-13f1-4981-959b-ccbb9f296010" targetNamespace="http://schemas.microsoft.com/office/2006/metadata/properties" ma:root="true" ma:fieldsID="c6f0fe5cf2e57b7c0fbbd6f97dbb4974" ns2:_="" ns3:_="">
    <xsd:import namespace="9cd27df1-9119-41f6-bf05-e1ecd48216e9"/>
    <xsd:import namespace="8d6aec55-13f1-4981-959b-ccbb9f29601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d27df1-9119-41f6-bf05-e1ecd48216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eringar" ma:readOnly="false" ma:fieldId="{5cf76f15-5ced-4ddc-b409-7134ff3c332f}" ma:taxonomyMulti="true" ma:sspId="3ca86f47-894e-4925-a288-e4bdb653983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6aec55-13f1-4981-959b-ccbb9f296010" elementFormDefault="qualified">
    <xsd:import namespace="http://schemas.microsoft.com/office/2006/documentManagement/types"/>
    <xsd:import namespace="http://schemas.microsoft.com/office/infopath/2007/PartnerControls"/>
    <xsd:element name="SharedWithUsers" ma:index="14"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at med information" ma:internalName="SharedWithDetails" ma:readOnly="true">
      <xsd:simpleType>
        <xsd:restriction base="dms:Note">
          <xsd:maxLength value="255"/>
        </xsd:restriction>
      </xsd:simpleType>
    </xsd:element>
    <xsd:element name="TaxCatchAll" ma:index="23" nillable="true" ma:displayName="Taxonomy Catch All Column" ma:hidden="true" ma:list="{9716ca4a-b3df-42a6-b47f-80906f3faadb}" ma:internalName="TaxCatchAll" ma:showField="CatchAllData" ma:web="8d6aec55-13f1-4981-959b-ccbb9f2960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A9DDF6-E557-43D6-9BE3-FC7B9DC71E97}">
  <ds:schemaRefs>
    <ds:schemaRef ds:uri="http://schemas.microsoft.com/sharepoint/v3/contenttype/forms"/>
  </ds:schemaRefs>
</ds:datastoreItem>
</file>

<file path=customXml/itemProps2.xml><?xml version="1.0" encoding="utf-8"?>
<ds:datastoreItem xmlns:ds="http://schemas.openxmlformats.org/officeDocument/2006/customXml" ds:itemID="{E1DF8602-7A5F-489A-96D1-1CDCA8373726}">
  <ds:schemaRefs>
    <ds:schemaRef ds:uri="http://purl.org/dc/terms/"/>
    <ds:schemaRef ds:uri="31dc672d-cb7c-4d11-949c-2b1b697bd1e1"/>
    <ds:schemaRef ds:uri="50ecd011-27b2-49aa-a3cd-e5db3b163e89"/>
    <ds:schemaRef ds:uri="http://www.w3.org/XML/1998/namespace"/>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BCBD93F6-787B-4749-88BC-37D69BAC58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6</vt:i4>
      </vt:variant>
    </vt:vector>
  </HeadingPairs>
  <TitlesOfParts>
    <vt:vector size="6" baseType="lpstr">
      <vt:lpstr>Instruktioner</vt:lpstr>
      <vt:lpstr>Metod</vt:lpstr>
      <vt:lpstr>Bakgrund och analyser</vt:lpstr>
      <vt:lpstr>Referensscenarior</vt:lpstr>
      <vt:lpstr>Kolkrediter</vt:lpstr>
      <vt:lpstr>Utsläppsfaktorer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Helena Söderqvist</dc:creator>
  <cp:keywords/>
  <dc:description/>
  <cp:lastModifiedBy>Julia Marcopoulos</cp:lastModifiedBy>
  <cp:revision/>
  <dcterms:created xsi:type="dcterms:W3CDTF">2020-11-05T15:01:43Z</dcterms:created>
  <dcterms:modified xsi:type="dcterms:W3CDTF">2024-06-19T12:53:29Z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0x010100AE14C70991A3474CB1170B6D67A5A790</vt:lpwstr>
  </property>
  <property fmtid="{D5CDD505-2E9C-101B-9397-08002B2CF9AE}" pid="3" name="MediaServiceImageTags">
    <vt:lpwstr/>
  </property>
</Properties>
</file>