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mstromsvag/Downloads/"/>
    </mc:Choice>
  </mc:AlternateContent>
  <xr:revisionPtr revIDLastSave="0" documentId="13_ncr:1_{A73FE46A-1FA7-F645-A7ED-D15C719563D7}" xr6:coauthVersionLast="47" xr6:coauthVersionMax="47" xr10:uidLastSave="{00000000-0000-0000-0000-000000000000}"/>
  <workbookProtection workbookAlgorithmName="SHA-512" workbookHashValue="53sqViSEZKae08yd1vs23H9CZO8KYpd52Mirn/xma0NuHWRTQaD2uXdHaSEZ/IC5bfxsEThtjXT9tzATJ8K5EA==" workbookSaltValue="2KmhPyjdfkUVMMjxZohcog==" workbookSpinCount="100000" lockStructure="1"/>
  <bookViews>
    <workbookView xWindow="0" yWindow="500" windowWidth="28800" windowHeight="16260" xr2:uid="{1B1BEBA9-A1CC-7E40-864D-A7E62DE1FF51}"/>
  </bookViews>
  <sheets>
    <sheet name="Kalkulator ny INTOPS-avtale" sheetId="6" r:id="rId1"/>
    <sheet name="MISJONSTILLEGG" sheetId="1" state="hidden" r:id="rId2"/>
    <sheet name="ERFARINGSTILLEGG (2)" sheetId="10" state="hidden" r:id="rId3"/>
    <sheet name="FAMILIETILLEGG" sheetId="3" state="hidden" r:id="rId4"/>
    <sheet name="UTENLANDSTILLEGG" sheetId="4" state="hidden" r:id="rId5"/>
    <sheet name="Erfaringstillegg" sheetId="13" state="hidden" r:id="rId6"/>
    <sheet name="UTENLANDSTILLEGG (2)" sheetId="9" state="hidden" r:id="rId7"/>
    <sheet name="Utenlandstillegg, Satser" sheetId="5" state="hidden" r:id="rId8"/>
    <sheet name="Militærfaglig Tillegg" sheetId="11" state="hidden" r:id="rId9"/>
    <sheet name="Lister" sheetId="7" state="hidden" r:id="rId10"/>
    <sheet name="pkt. 3.7 og 3.9" sheetId="8" state="hidden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9" l="1"/>
  <c r="H18" i="1" l="1"/>
  <c r="G18" i="1"/>
  <c r="E17" i="11"/>
  <c r="B16" i="6"/>
  <c r="B22" i="6"/>
  <c r="E5" i="11"/>
  <c r="E6" i="11"/>
  <c r="E7" i="11"/>
  <c r="E8" i="11"/>
  <c r="E9" i="11"/>
  <c r="E10" i="11"/>
  <c r="E11" i="11"/>
  <c r="E12" i="11"/>
  <c r="E13" i="11"/>
  <c r="E14" i="11"/>
  <c r="E15" i="11"/>
  <c r="E16" i="11"/>
  <c r="E18" i="11"/>
  <c r="E19" i="11"/>
  <c r="E20" i="11"/>
  <c r="E21" i="11"/>
  <c r="E4" i="11"/>
  <c r="B17" i="6"/>
  <c r="E5" i="9"/>
  <c r="B20" i="6"/>
  <c r="B19" i="6"/>
  <c r="B21" i="6"/>
  <c r="B23" i="6"/>
  <c r="E4" i="4"/>
  <c r="F7" i="4" s="1"/>
  <c r="H14" i="1"/>
  <c r="H15" i="1"/>
  <c r="H16" i="1"/>
  <c r="H17" i="1"/>
  <c r="H19" i="1"/>
  <c r="H20" i="1"/>
  <c r="H21" i="1"/>
  <c r="H22" i="1"/>
  <c r="G14" i="1"/>
  <c r="G15" i="1"/>
  <c r="G16" i="1"/>
  <c r="G17" i="1"/>
  <c r="G19" i="1"/>
  <c r="G20" i="1"/>
  <c r="G21" i="1"/>
  <c r="G22" i="1"/>
  <c r="H6" i="1"/>
  <c r="H7" i="1"/>
  <c r="H8" i="1"/>
  <c r="H9" i="1"/>
  <c r="H10" i="1"/>
  <c r="H11" i="1"/>
  <c r="H12" i="1"/>
  <c r="H5" i="1"/>
  <c r="G6" i="1"/>
  <c r="G7" i="1"/>
  <c r="G8" i="1"/>
  <c r="G9" i="1"/>
  <c r="G10" i="1"/>
  <c r="G11" i="1"/>
  <c r="G12" i="1"/>
  <c r="G5" i="1"/>
  <c r="D19" i="9" l="1"/>
  <c r="E20" i="9"/>
  <c r="E10" i="9"/>
  <c r="D16" i="9"/>
  <c r="D8" i="9"/>
  <c r="E17" i="9"/>
  <c r="E9" i="9"/>
  <c r="D18" i="9"/>
  <c r="E19" i="9"/>
  <c r="E11" i="9"/>
  <c r="D17" i="9"/>
  <c r="D9" i="9"/>
  <c r="E18" i="9"/>
  <c r="D15" i="9"/>
  <c r="D7" i="9"/>
  <c r="E16" i="9"/>
  <c r="E8" i="9"/>
  <c r="D14" i="9"/>
  <c r="D6" i="9"/>
  <c r="E15" i="9"/>
  <c r="B18" i="6" s="1"/>
  <c r="B25" i="6" s="1"/>
  <c r="E7" i="9"/>
  <c r="D11" i="9"/>
  <c r="E12" i="9"/>
  <c r="D10" i="9"/>
  <c r="D4" i="9"/>
  <c r="D13" i="9"/>
  <c r="D5" i="9"/>
  <c r="F5" i="9" s="1"/>
  <c r="E14" i="9"/>
  <c r="E6" i="9"/>
  <c r="D20" i="9"/>
  <c r="D12" i="9"/>
  <c r="E4" i="9"/>
  <c r="E13" i="9"/>
  <c r="F9" i="4"/>
  <c r="E10" i="4"/>
  <c r="F22" i="4"/>
  <c r="E9" i="4"/>
  <c r="F21" i="4"/>
  <c r="E8" i="4"/>
  <c r="F12" i="4"/>
  <c r="E7" i="4"/>
  <c r="G7" i="4" s="1"/>
  <c r="F19" i="4"/>
  <c r="E13" i="4"/>
  <c r="F10" i="4"/>
  <c r="E16" i="4"/>
  <c r="E15" i="4"/>
  <c r="F8" i="4"/>
  <c r="E21" i="4"/>
  <c r="F14" i="4"/>
  <c r="E20" i="4"/>
  <c r="F13" i="4"/>
  <c r="E19" i="4"/>
  <c r="F20" i="4"/>
  <c r="E18" i="4"/>
  <c r="F11" i="4"/>
  <c r="E17" i="4"/>
  <c r="F18" i="4"/>
  <c r="E12" i="4"/>
  <c r="F17" i="4"/>
  <c r="E6" i="4"/>
  <c r="E14" i="4"/>
  <c r="F16" i="4"/>
  <c r="E11" i="4"/>
  <c r="E22" i="4"/>
  <c r="F6" i="4"/>
  <c r="F15" i="4"/>
  <c r="G18" i="4" l="1"/>
  <c r="G21" i="4"/>
  <c r="G13" i="4"/>
  <c r="G14" i="4"/>
  <c r="G6" i="4"/>
  <c r="G8" i="4"/>
  <c r="G10" i="4"/>
  <c r="G17" i="4"/>
  <c r="G16" i="4"/>
  <c r="G12" i="4"/>
  <c r="G9" i="4"/>
  <c r="F20" i="9"/>
  <c r="F9" i="9"/>
  <c r="F19" i="9"/>
  <c r="F7" i="9"/>
  <c r="F18" i="9"/>
  <c r="F8" i="9"/>
  <c r="F11" i="9"/>
  <c r="F16" i="9"/>
  <c r="F6" i="9"/>
  <c r="F12" i="9"/>
  <c r="F13" i="9"/>
  <c r="F10" i="9"/>
  <c r="F14" i="9"/>
  <c r="F4" i="9"/>
  <c r="F17" i="9"/>
  <c r="F15" i="9"/>
  <c r="G15" i="4"/>
  <c r="G20" i="4"/>
  <c r="G19" i="4"/>
  <c r="G11" i="4"/>
  <c r="G2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7" authorId="0" shapeId="0" xr:uid="{391D7C70-6032-9D4E-88A9-74F83A685E3F}">
      <text>
        <r>
          <rPr>
            <b/>
            <sz val="10"/>
            <color rgb="FF000000"/>
            <rFont val="Tahoma"/>
            <family val="2"/>
          </rPr>
          <t>NOF: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Forsvarets operative hovedkvarters trusselvurderinger i operasjonsordren legges normalt til grunn. 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Høy trussel mot liv og helse tilsvarer trusselvurderingenes to høyeste nivåer. 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Lav trussel mot liv og helse tilsvarer trusselvurderingens to laveste nivåer. 
</t>
        </r>
      </text>
    </comment>
    <comment ref="A9" authorId="0" shapeId="0" xr:uid="{F3EC53BC-60F5-3045-96CC-9272FF6C7615}">
      <text>
        <r>
          <rPr>
            <b/>
            <sz val="10"/>
            <color rgb="FF000000"/>
            <rFont val="Tahoma"/>
            <family val="2"/>
          </rPr>
          <t>NOF: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Hvor mange måneder INTOPS erfaring har du?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Pkt. 3.2
</t>
        </r>
        <r>
          <rPr>
            <sz val="10"/>
            <color rgb="FF000000"/>
            <rFont val="Tahoma"/>
            <family val="2"/>
          </rPr>
          <t xml:space="preserve">Beregning av tjeneste gjelder fra 1. januar 2005. Tjeneste i internasjonale operasjoner beregnes 1:1. 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Opptjening fra annen tjeneste i utlandet beregnes 2:1. Dvs. 12 måneders tjeneste i annen tjenestegjøring beregnes som seks måneders opptjening av erfaringstillegg på denne særavtalen. Som annen tjeneste regnes: 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</t>
        </r>
        <r>
          <rPr>
            <sz val="10"/>
            <color rgb="FF000000"/>
            <rFont val="Tahoma"/>
            <family val="2"/>
          </rPr>
          <t xml:space="preserve">  tjeneste ved utenriksstasjoner og NATO-staber 
</t>
        </r>
        <r>
          <rPr>
            <sz val="10"/>
            <color rgb="FF000000"/>
            <rFont val="Tahoma"/>
            <family val="2"/>
          </rPr>
          <t></t>
        </r>
        <r>
          <rPr>
            <sz val="10"/>
            <color rgb="FF000000"/>
            <rFont val="Tahoma"/>
            <family val="2"/>
          </rPr>
          <t xml:space="preserve">  stillinger /arbeidsoppdrag lønnet av Utenriksdepartementet (UD) ifm oppdrag for OSSE eller NORAD 
</t>
        </r>
        <r>
          <rPr>
            <sz val="10"/>
            <color rgb="FF000000"/>
            <rFont val="Tahoma"/>
            <family val="2"/>
          </rPr>
          <t></t>
        </r>
        <r>
          <rPr>
            <sz val="10"/>
            <color rgb="FF000000"/>
            <rFont val="Tahoma"/>
            <family val="2"/>
          </rPr>
          <t xml:space="preserve">  stillinger lønnet av FN og NATO 
</t>
        </r>
        <r>
          <rPr>
            <sz val="10"/>
            <color rgb="FF000000"/>
            <rFont val="Tahoma"/>
            <family val="2"/>
          </rPr>
          <t></t>
        </r>
        <r>
          <rPr>
            <sz val="10"/>
            <color rgb="FF000000"/>
            <rFont val="Tahoma"/>
            <family val="2"/>
          </rPr>
          <t xml:space="preserve">  internasjonal erfaring fra Non- Governmental Organizations (NGO) 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Tilsvarende tjeneste godskrives etter søknad. 
</t>
        </r>
      </text>
    </comment>
    <comment ref="A10" authorId="0" shapeId="0" xr:uid="{825D4EF3-9054-0844-B41B-5C4224563AA3}">
      <text>
        <r>
          <rPr>
            <b/>
            <sz val="10"/>
            <color rgb="FF000000"/>
            <rFont val="Tahoma"/>
            <family val="2"/>
          </rPr>
          <t xml:space="preserve">NOF:
</t>
        </r>
        <r>
          <rPr>
            <sz val="10"/>
            <color rgb="FF000000"/>
            <rFont val="Tahoma"/>
            <family val="34"/>
          </rPr>
          <t xml:space="preserve">Pkt. 3.3 Familietillegg 
</t>
        </r>
        <r>
          <rPr>
            <sz val="10"/>
            <color rgb="FF000000"/>
            <rFont val="Tahoma"/>
            <family val="34"/>
          </rPr>
          <t xml:space="preserve">
</t>
        </r>
        <r>
          <rPr>
            <sz val="10"/>
            <color rgb="FF000000"/>
            <rFont val="Tahoma"/>
            <family val="34"/>
          </rPr>
          <t xml:space="preserve">Familietillegget er ment å dekke merkostnader forbundet med å ha barn i husholdningen når tilsatte er fraværende i internasjonale operasjoner. Med barn i denne avtalen menes personer inntil fylte 18 år.
</t>
        </r>
        <r>
          <rPr>
            <sz val="10"/>
            <color rgb="FF000000"/>
            <rFont val="Tahoma"/>
            <family val="34"/>
          </rPr>
          <t xml:space="preserve">
</t>
        </r>
        <r>
          <rPr>
            <sz val="10"/>
            <color rgb="FF000000"/>
            <rFont val="Tahoma"/>
            <family val="34"/>
          </rPr>
          <t xml:space="preserve">Familietillegg med kr. 7 000,- per måned tilstås tilsatte med fullt eller delt omsorgsansvar for barn. Gjelder også for samlivspartners særkullsbarn og fosterbarn når barnet har inngått i den tilsattes husstand og de har hatt felles bopel i ni måneder før tjenesten tar til. 
</t>
        </r>
        <r>
          <rPr>
            <sz val="10"/>
            <color rgb="FF000000"/>
            <rFont val="Tahoma"/>
            <family val="34"/>
          </rPr>
          <t xml:space="preserve">
</t>
        </r>
        <r>
          <rPr>
            <sz val="10"/>
            <color rgb="FF000000"/>
            <rFont val="Tahoma"/>
            <family val="34"/>
          </rPr>
          <t xml:space="preserve">Maksimalt familietillegg som kan utbetales er kr. 7 000,- per måned, uavhengig av antall barn i husstanden. 
</t>
        </r>
      </text>
    </comment>
    <comment ref="A11" authorId="0" shapeId="0" xr:uid="{5B14F1AE-4774-114D-B6A4-96CFBA34F79C}">
      <text>
        <r>
          <rPr>
            <b/>
            <sz val="10"/>
            <color rgb="FF000000"/>
            <rFont val="Tahoma"/>
            <family val="2"/>
          </rPr>
          <t>NOF: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34"/>
          </rPr>
          <t xml:space="preserve">Pkt. 3.7 Frie hjemreiser
</t>
        </r>
        <r>
          <rPr>
            <b/>
            <sz val="10"/>
            <color rgb="FF000000"/>
            <rFont val="Tahoma"/>
            <family val="34"/>
          </rPr>
          <t xml:space="preserve">
</t>
        </r>
        <r>
          <rPr>
            <sz val="10"/>
            <color rgb="FF000000"/>
            <rFont val="Tahoma"/>
            <family val="34"/>
          </rPr>
          <t xml:space="preserve">Det tilstås en fri hjemreise t/r fra tjenestestedet til hjemsted i Norge per tredje måned (90 dager). Transportutgifter og nødvendige utgifter til overnatting i forbindelse med reisen dekkes.
</t>
        </r>
        <r>
          <rPr>
            <sz val="10"/>
            <color rgb="FF000000"/>
            <rFont val="Tahoma"/>
            <family val="34"/>
          </rPr>
          <t xml:space="preserve">
</t>
        </r>
        <r>
          <rPr>
            <sz val="10"/>
            <color rgb="FF000000"/>
            <rFont val="Tahoma"/>
            <family val="34"/>
          </rPr>
          <t xml:space="preserve">Hvis operative forhold i operasjonsområdet gjør det nødvendig å kansellere hjemreise, eller operasjonen er av en slik karakter at det ikke kan planlegges med hjemreise, skal denne kompenseres. 
</t>
        </r>
        <r>
          <rPr>
            <sz val="10"/>
            <color rgb="FF000000"/>
            <rFont val="Tahoma"/>
            <family val="34"/>
          </rPr>
          <t xml:space="preserve">
</t>
        </r>
        <r>
          <rPr>
            <sz val="10"/>
            <color rgb="FF000000"/>
            <rFont val="Tahoma"/>
            <family val="34"/>
          </rPr>
          <t xml:space="preserve">Kompensasjonen fastsettes til kr. 12 500,- og utbetales ved sluttoppgjør. 
</t>
        </r>
      </text>
    </comment>
    <comment ref="A12" authorId="0" shapeId="0" xr:uid="{4A8771AC-5434-0641-889F-883CAF11C4E4}">
      <text>
        <r>
          <rPr>
            <b/>
            <sz val="10"/>
            <color rgb="FF000000"/>
            <rFont val="Tahoma"/>
            <family val="2"/>
          </rPr>
          <t>NOF: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34"/>
          </rPr>
          <t xml:space="preserve">Pkt. 3.9 Kompensasjon for ekstra belastning 
</t>
        </r>
        <r>
          <rPr>
            <sz val="10"/>
            <color rgb="FF000000"/>
            <rFont val="Tahoma"/>
            <family val="34"/>
          </rPr>
          <t xml:space="preserve">
</t>
        </r>
        <r>
          <rPr>
            <sz val="10"/>
            <color rgb="FF000000"/>
            <rFont val="Tahoma"/>
            <family val="34"/>
          </rPr>
          <t xml:space="preserve">Etter en periode ute i internasjonal operasjon på minimum 90 dager, bør det gå minst det dobbelte av siste tjenesteperiode før den tilsatte kan beordres til ny tjeneste i internasjonale operasjoner. 
</t>
        </r>
        <r>
          <rPr>
            <sz val="10"/>
            <color rgb="FF000000"/>
            <rFont val="Tahoma"/>
            <family val="34"/>
          </rPr>
          <t xml:space="preserve">
</t>
        </r>
        <r>
          <rPr>
            <sz val="10"/>
            <color rgb="FF000000"/>
            <rFont val="Tahoma"/>
            <family val="34"/>
          </rPr>
          <t xml:space="preserve">Dersom arbeidsgiver ikke overholder dette, tilstås kompensasjon med kr. 4 350,- per måned i ny tjenesteperiode. 
</t>
        </r>
        <r>
          <rPr>
            <sz val="10"/>
            <color rgb="FF000000"/>
            <rFont val="Tahoma"/>
            <family val="34"/>
          </rPr>
          <t xml:space="preserve">
</t>
        </r>
        <r>
          <rPr>
            <sz val="10"/>
            <color rgb="FF000000"/>
            <rFont val="Tahoma"/>
            <family val="34"/>
          </rPr>
          <t xml:space="preserve">Dette gjelder også ved rekapitulering. 
</t>
        </r>
        <r>
          <rPr>
            <sz val="10"/>
            <color rgb="FF000000"/>
            <rFont val="Tahoma"/>
            <family val="34"/>
          </rPr>
          <t xml:space="preserve">
</t>
        </r>
        <r>
          <rPr>
            <sz val="10"/>
            <color rgb="FF000000"/>
            <rFont val="Tahoma"/>
            <family val="34"/>
          </rPr>
          <t xml:space="preserve">Slik beordring skal kun nyttes i helt spesielle tilfelle hvor det ikke er andre alternativer for bemanning av særdeles kritiske stillinger/funksjoner. 
</t>
        </r>
        <r>
          <rPr>
            <sz val="10"/>
            <color rgb="FF000000"/>
            <rFont val="Tahoma"/>
            <family val="34"/>
          </rPr>
          <t xml:space="preserve">
</t>
        </r>
        <r>
          <rPr>
            <sz val="10"/>
            <color rgb="FF000000"/>
            <rFont val="Tahoma"/>
            <family val="34"/>
          </rPr>
          <t xml:space="preserve">Bestemmelsen gjelder også ikke stadig tjenestegjørende personell. 
</t>
        </r>
      </text>
    </comment>
  </commentList>
</comments>
</file>

<file path=xl/sharedStrings.xml><?xml version="1.0" encoding="utf-8"?>
<sst xmlns="http://schemas.openxmlformats.org/spreadsheetml/2006/main" count="273" uniqueCount="161">
  <si>
    <t>OF 1</t>
  </si>
  <si>
    <t>OF 2</t>
  </si>
  <si>
    <t>OF 3</t>
  </si>
  <si>
    <t>OF 4</t>
  </si>
  <si>
    <t>OF 5</t>
  </si>
  <si>
    <t>OF 6</t>
  </si>
  <si>
    <t>OF 7</t>
  </si>
  <si>
    <t>OF 8</t>
  </si>
  <si>
    <t>OR 1</t>
  </si>
  <si>
    <t>OR 2</t>
  </si>
  <si>
    <t>OR 3</t>
  </si>
  <si>
    <t>OR 4</t>
  </si>
  <si>
    <t>OR 5</t>
  </si>
  <si>
    <t>OR 6</t>
  </si>
  <si>
    <t>OR 7</t>
  </si>
  <si>
    <t>OR 8</t>
  </si>
  <si>
    <t>OR 9</t>
  </si>
  <si>
    <t>LAV NY</t>
  </si>
  <si>
    <t>HØY NY</t>
  </si>
  <si>
    <t>STRØKET PGA IKKE AKTUELT Å DEPLOYERE</t>
  </si>
  <si>
    <t>ENDRING LAV</t>
  </si>
  <si>
    <t>ENDRING HØY</t>
  </si>
  <si>
    <t>GRAD</t>
  </si>
  <si>
    <t>LAV RISIKO</t>
  </si>
  <si>
    <t>HØY RISIKO</t>
  </si>
  <si>
    <t>MISJONSTILLEGG</t>
  </si>
  <si>
    <t>BEREGNET ANTALL MÅNEDER</t>
  </si>
  <si>
    <t>ERFARINGSTILLEG PR.MÅNED</t>
  </si>
  <si>
    <t>ERFARINGTILLEGG GAMMEL</t>
  </si>
  <si>
    <t>ERFARINGSTILLGG NY</t>
  </si>
  <si>
    <t>18-30 MND</t>
  </si>
  <si>
    <t>0-18 MND</t>
  </si>
  <si>
    <t>15-29MND</t>
  </si>
  <si>
    <t>30 -&gt; MND</t>
  </si>
  <si>
    <t>0-14 MND</t>
  </si>
  <si>
    <t>ENDRET INT.</t>
  </si>
  <si>
    <t>ENDRINGER</t>
  </si>
  <si>
    <t>UTEN BARN</t>
  </si>
  <si>
    <t>100% OMSORG</t>
  </si>
  <si>
    <t>50% OMSORG</t>
  </si>
  <si>
    <t>GAMMEL</t>
  </si>
  <si>
    <t>NY</t>
  </si>
  <si>
    <t>ENDRING</t>
  </si>
  <si>
    <t>FAMILIETILLEGG PR.MND</t>
  </si>
  <si>
    <t>Grad</t>
  </si>
  <si>
    <t>Libanon</t>
  </si>
  <si>
    <t>Israel</t>
  </si>
  <si>
    <t>FT Gammel</t>
  </si>
  <si>
    <t>FT NY</t>
  </si>
  <si>
    <t>OR 5+</t>
  </si>
  <si>
    <t>Irak</t>
  </si>
  <si>
    <t>Afghanistan</t>
  </si>
  <si>
    <t>Gammel</t>
  </si>
  <si>
    <t>Ny</t>
  </si>
  <si>
    <t>Endring</t>
  </si>
  <si>
    <t>Endring pr.mnd</t>
  </si>
  <si>
    <t>Egypt</t>
  </si>
  <si>
    <t>Kosovo</t>
  </si>
  <si>
    <t>Bosnia</t>
  </si>
  <si>
    <t>Litauen</t>
  </si>
  <si>
    <t>Latvia</t>
  </si>
  <si>
    <t>Sudan (SØR)</t>
  </si>
  <si>
    <t>Mali</t>
  </si>
  <si>
    <t>Niger</t>
  </si>
  <si>
    <t>Kuwait</t>
  </si>
  <si>
    <t>Jordan</t>
  </si>
  <si>
    <t>England</t>
  </si>
  <si>
    <t>Tyskland</t>
  </si>
  <si>
    <t>Frankrike, Paris</t>
  </si>
  <si>
    <t>Frankrike, Strasbourg)</t>
  </si>
  <si>
    <t>Velg Land -&gt;</t>
  </si>
  <si>
    <t>Misjonsland</t>
  </si>
  <si>
    <t>1 MND</t>
  </si>
  <si>
    <t>2 MND</t>
  </si>
  <si>
    <t>3 MND</t>
  </si>
  <si>
    <t>4 MND</t>
  </si>
  <si>
    <t>5 MND</t>
  </si>
  <si>
    <t>6 MND</t>
  </si>
  <si>
    <t>7 MND</t>
  </si>
  <si>
    <t>8 MND</t>
  </si>
  <si>
    <t>9 MND</t>
  </si>
  <si>
    <t>10 MND</t>
  </si>
  <si>
    <t>11 MND</t>
  </si>
  <si>
    <t>12 MND</t>
  </si>
  <si>
    <t>13 MND</t>
  </si>
  <si>
    <t>14 MND</t>
  </si>
  <si>
    <t>15 MND</t>
  </si>
  <si>
    <t>16 MND</t>
  </si>
  <si>
    <t>17 MND</t>
  </si>
  <si>
    <t>18 MND</t>
  </si>
  <si>
    <t>19 MND</t>
  </si>
  <si>
    <t>20 MND</t>
  </si>
  <si>
    <t>21 MND</t>
  </si>
  <si>
    <t>22 MND</t>
  </si>
  <si>
    <t>23 MND</t>
  </si>
  <si>
    <t>24 MND</t>
  </si>
  <si>
    <t>25 MND</t>
  </si>
  <si>
    <t>26 MND</t>
  </si>
  <si>
    <t>27 MND</t>
  </si>
  <si>
    <t>28 MND</t>
  </si>
  <si>
    <t>29 MND</t>
  </si>
  <si>
    <t>30 MND</t>
  </si>
  <si>
    <t>&gt;30 MND</t>
  </si>
  <si>
    <t>0 MND</t>
  </si>
  <si>
    <t>INTOPS Erfaring</t>
  </si>
  <si>
    <t>LT</t>
  </si>
  <si>
    <t xml:space="preserve">        Beløp</t>
  </si>
  <si>
    <t>Månedslønn</t>
  </si>
  <si>
    <t>Ekstra belastning iht. Pkt 3.9</t>
  </si>
  <si>
    <t>Nei</t>
  </si>
  <si>
    <t>JA iht. Pkt 3.9</t>
  </si>
  <si>
    <t>Nei iht. Pkt. 3.9</t>
  </si>
  <si>
    <t>&gt;30</t>
  </si>
  <si>
    <t>INTOPS erfaring (måneder)</t>
  </si>
  <si>
    <t>Sats</t>
  </si>
  <si>
    <t>Kompensasjon frie hjemreiser pkt. 3.7</t>
  </si>
  <si>
    <t>Har du fått frie hjemreiser iht Pkt. 3.7?</t>
  </si>
  <si>
    <t>JA iht. Pkt. 3.7</t>
  </si>
  <si>
    <t>NEI iht. Pkt. 3.7</t>
  </si>
  <si>
    <t>MND</t>
  </si>
  <si>
    <t>MND, Skattefritt</t>
  </si>
  <si>
    <t>Utbetaling før skatt</t>
  </si>
  <si>
    <t>Engangskompensasjon</t>
  </si>
  <si>
    <t>Pkt. 3.1 Misjonstillegg</t>
  </si>
  <si>
    <t>Pkt 3.4 Utenlandstillegg</t>
  </si>
  <si>
    <t>Pkt 3.3 Familitillegg</t>
  </si>
  <si>
    <t>Pkt 3.2 Erfaringstillegg</t>
  </si>
  <si>
    <t>Pkt 3.9 Kompensasjon ekstra Belastning</t>
  </si>
  <si>
    <t>Adm.Best pkt. Militærfaglig tillegg Pkt. 4</t>
  </si>
  <si>
    <t>Hvilket lønnstrinn har du i INTOPS?</t>
  </si>
  <si>
    <t>Hvilket misjonsland?</t>
  </si>
  <si>
    <t>Lav Risko / Høy Risiko ?</t>
  </si>
  <si>
    <t>NY Avtale</t>
  </si>
  <si>
    <t>Utbetaling pr.</t>
  </si>
  <si>
    <t>Hvilken militær grad har du i INTOPS?</t>
  </si>
  <si>
    <t>Særavtale for tjenestegjøring i internasjonale operasjoner</t>
  </si>
  <si>
    <t>Har du omsorg for barn u/18år?</t>
  </si>
  <si>
    <t>Har du fått rettmessige hjemreiser?</t>
  </si>
  <si>
    <t>Har du Ekstra belastning?</t>
  </si>
  <si>
    <t>Militærfaglig Tillegg</t>
  </si>
  <si>
    <t>Årlig Sum</t>
  </si>
  <si>
    <t>Pkt 3.7 Frie Hjemreiser</t>
  </si>
  <si>
    <t>Pkt. 3.9 Ekstra Belastning</t>
  </si>
  <si>
    <t>Utenlandstilleggkalkulator</t>
  </si>
  <si>
    <t>Velg</t>
  </si>
  <si>
    <t>x</t>
  </si>
  <si>
    <t>USA (Houston)</t>
  </si>
  <si>
    <t>Island</t>
  </si>
  <si>
    <t>Oppdatert</t>
  </si>
  <si>
    <t>NOF INTOPS KALKULATOR</t>
  </si>
  <si>
    <r>
      <t xml:space="preserve">LES FØRST:                         Det er KUN feltene i gult som skal endres.                           Du må besvare </t>
    </r>
    <r>
      <rPr>
        <b/>
        <u/>
        <sz val="12"/>
        <color rgb="FFFF0000"/>
        <rFont val="Calibri (Brødtekst)"/>
      </rPr>
      <t xml:space="preserve">alle </t>
    </r>
    <r>
      <rPr>
        <b/>
        <sz val="12"/>
        <color rgb="FFFF0000"/>
        <rFont val="Calibri"/>
        <family val="2"/>
        <scheme val="minor"/>
      </rPr>
      <t>feltene.</t>
    </r>
  </si>
  <si>
    <t>Beirut</t>
  </si>
  <si>
    <t>Tel Aviv</t>
  </si>
  <si>
    <t>Sarajevo</t>
  </si>
  <si>
    <t>Vilnius</t>
  </si>
  <si>
    <t>Bamako</t>
  </si>
  <si>
    <t>Khartoum</t>
  </si>
  <si>
    <t>Utenlandstillegg pr 1/7-2021</t>
  </si>
  <si>
    <t>Ikke funnet</t>
  </si>
  <si>
    <t xml:space="preserve">Kan være amman skulle vært benyttet </t>
  </si>
  <si>
    <t>Oppdatert pr. 1/7-21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</si>
</sst>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000000"/>
      <name val="Tahoma"/>
      <family val="2"/>
    </font>
    <font>
      <sz val="20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34"/>
    </font>
    <font>
      <b/>
      <sz val="10"/>
      <color rgb="FF000000"/>
      <name val="Tahoma"/>
      <family val="34"/>
    </font>
    <font>
      <sz val="16"/>
      <color theme="1"/>
      <name val="Calibri (Brødtekst)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2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2"/>
      <color rgb="FFFF0000"/>
      <name val="Calibri (Brødtekst)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1" xfId="0" applyBorder="1"/>
    <xf numFmtId="44" fontId="0" fillId="0" borderId="0" xfId="1" applyFont="1"/>
    <xf numFmtId="0" fontId="2" fillId="0" borderId="0" xfId="0" applyFont="1"/>
    <xf numFmtId="0" fontId="2" fillId="0" borderId="1" xfId="0" applyFont="1" applyBorder="1"/>
    <xf numFmtId="44" fontId="0" fillId="0" borderId="1" xfId="1" applyFont="1" applyBorder="1"/>
    <xf numFmtId="44" fontId="0" fillId="0" borderId="1" xfId="1" applyFont="1" applyFill="1" applyBorder="1"/>
    <xf numFmtId="0" fontId="2" fillId="0" borderId="3" xfId="0" applyFont="1" applyBorder="1"/>
    <xf numFmtId="44" fontId="0" fillId="0" borderId="2" xfId="1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2" xfId="0" applyFont="1" applyBorder="1"/>
    <xf numFmtId="0" fontId="2" fillId="0" borderId="14" xfId="0" applyFont="1" applyBorder="1"/>
    <xf numFmtId="44" fontId="0" fillId="0" borderId="2" xfId="1" applyFont="1" applyFill="1" applyBorder="1"/>
    <xf numFmtId="44" fontId="2" fillId="0" borderId="1" xfId="1" applyFont="1" applyBorder="1"/>
    <xf numFmtId="44" fontId="2" fillId="0" borderId="9" xfId="0" applyNumberFormat="1" applyFont="1" applyBorder="1"/>
    <xf numFmtId="0" fontId="2" fillId="2" borderId="8" xfId="0" applyFont="1" applyFill="1" applyBorder="1"/>
    <xf numFmtId="44" fontId="0" fillId="2" borderId="1" xfId="1" applyFont="1" applyFill="1" applyBorder="1"/>
    <xf numFmtId="44" fontId="2" fillId="2" borderId="1" xfId="1" applyFont="1" applyFill="1" applyBorder="1"/>
    <xf numFmtId="44" fontId="2" fillId="2" borderId="9" xfId="0" applyNumberFormat="1" applyFont="1" applyFill="1" applyBorder="1"/>
    <xf numFmtId="0" fontId="2" fillId="2" borderId="12" xfId="0" applyFont="1" applyFill="1" applyBorder="1"/>
    <xf numFmtId="44" fontId="0" fillId="2" borderId="3" xfId="1" applyFont="1" applyFill="1" applyBorder="1"/>
    <xf numFmtId="0" fontId="2" fillId="2" borderId="14" xfId="0" applyFont="1" applyFill="1" applyBorder="1"/>
    <xf numFmtId="44" fontId="0" fillId="2" borderId="2" xfId="1" applyFont="1" applyFill="1" applyBorder="1"/>
    <xf numFmtId="44" fontId="2" fillId="2" borderId="15" xfId="0" applyNumberFormat="1" applyFont="1" applyFill="1" applyBorder="1"/>
    <xf numFmtId="0" fontId="2" fillId="0" borderId="1" xfId="0" applyFont="1" applyFill="1" applyBorder="1"/>
    <xf numFmtId="0" fontId="2" fillId="0" borderId="9" xfId="0" applyFont="1" applyFill="1" applyBorder="1"/>
    <xf numFmtId="44" fontId="0" fillId="0" borderId="15" xfId="1" applyFont="1" applyBorder="1"/>
    <xf numFmtId="0" fontId="2" fillId="0" borderId="3" xfId="0" applyFont="1" applyFill="1" applyBorder="1"/>
    <xf numFmtId="0" fontId="2" fillId="0" borderId="13" xfId="0" applyFont="1" applyFill="1" applyBorder="1"/>
    <xf numFmtId="0" fontId="2" fillId="0" borderId="9" xfId="0" applyFont="1" applyBorder="1"/>
    <xf numFmtId="0" fontId="2" fillId="0" borderId="13" xfId="0" applyFont="1" applyBorder="1"/>
    <xf numFmtId="44" fontId="0" fillId="0" borderId="9" xfId="1" applyFont="1" applyBorder="1"/>
    <xf numFmtId="0" fontId="2" fillId="0" borderId="14" xfId="0" applyFont="1" applyFill="1" applyBorder="1"/>
    <xf numFmtId="0" fontId="0" fillId="0" borderId="15" xfId="0" applyBorder="1"/>
    <xf numFmtId="0" fontId="2" fillId="0" borderId="23" xfId="0" applyFont="1" applyFill="1" applyBorder="1"/>
    <xf numFmtId="0" fontId="0" fillId="0" borderId="25" xfId="0" applyBorder="1"/>
    <xf numFmtId="0" fontId="2" fillId="0" borderId="24" xfId="0" applyFont="1" applyBorder="1"/>
    <xf numFmtId="44" fontId="2" fillId="0" borderId="24" xfId="1" applyFont="1" applyBorder="1"/>
    <xf numFmtId="44" fontId="2" fillId="0" borderId="25" xfId="1" applyFont="1" applyBorder="1"/>
    <xf numFmtId="44" fontId="0" fillId="2" borderId="15" xfId="1" applyFont="1" applyFill="1" applyBorder="1"/>
    <xf numFmtId="0" fontId="2" fillId="2" borderId="26" xfId="0" applyFont="1" applyFill="1" applyBorder="1"/>
    <xf numFmtId="44" fontId="0" fillId="2" borderId="19" xfId="1" applyFont="1" applyFill="1" applyBorder="1"/>
    <xf numFmtId="44" fontId="0" fillId="2" borderId="27" xfId="1" applyFont="1" applyFill="1" applyBorder="1"/>
    <xf numFmtId="0" fontId="0" fillId="0" borderId="9" xfId="0" applyBorder="1"/>
    <xf numFmtId="0" fontId="0" fillId="0" borderId="3" xfId="0" applyBorder="1"/>
    <xf numFmtId="44" fontId="2" fillId="0" borderId="0" xfId="0" applyNumberFormat="1" applyFont="1"/>
    <xf numFmtId="44" fontId="5" fillId="0" borderId="0" xfId="0" applyNumberFormat="1" applyFont="1"/>
    <xf numFmtId="44" fontId="1" fillId="0" borderId="3" xfId="1" applyFont="1" applyBorder="1"/>
    <xf numFmtId="44" fontId="1" fillId="0" borderId="13" xfId="1" applyFont="1" applyBorder="1"/>
    <xf numFmtId="0" fontId="0" fillId="2" borderId="0" xfId="0" applyFill="1"/>
    <xf numFmtId="3" fontId="0" fillId="0" borderId="0" xfId="0" applyNumberFormat="1"/>
    <xf numFmtId="0" fontId="2" fillId="0" borderId="0" xfId="0" applyFont="1" applyAlignment="1">
      <alignment horizontal="center"/>
    </xf>
    <xf numFmtId="0" fontId="2" fillId="0" borderId="8" xfId="0" applyFont="1" applyFill="1" applyBorder="1"/>
    <xf numFmtId="0" fontId="2" fillId="0" borderId="10" xfId="0" applyFont="1" applyFill="1" applyBorder="1"/>
    <xf numFmtId="0" fontId="2" fillId="0" borderId="12" xfId="0" applyFont="1" applyFill="1" applyBorder="1"/>
    <xf numFmtId="0" fontId="0" fillId="0" borderId="5" xfId="0" applyBorder="1"/>
    <xf numFmtId="0" fontId="2" fillId="0" borderId="23" xfId="0" applyFont="1" applyBorder="1"/>
    <xf numFmtId="44" fontId="0" fillId="0" borderId="24" xfId="0" applyNumberFormat="1" applyBorder="1"/>
    <xf numFmtId="0" fontId="0" fillId="3" borderId="1" xfId="0" applyFill="1" applyBorder="1" applyProtection="1">
      <protection locked="0"/>
    </xf>
    <xf numFmtId="0" fontId="12" fillId="0" borderId="0" xfId="0" applyFont="1" applyFill="1" applyBorder="1"/>
    <xf numFmtId="44" fontId="2" fillId="0" borderId="1" xfId="1" applyFont="1" applyFill="1" applyBorder="1"/>
    <xf numFmtId="44" fontId="2" fillId="0" borderId="9" xfId="0" applyNumberFormat="1" applyFont="1" applyFill="1" applyBorder="1"/>
    <xf numFmtId="44" fontId="0" fillId="0" borderId="4" xfId="1" applyFont="1" applyFill="1" applyBorder="1"/>
    <xf numFmtId="44" fontId="2" fillId="0" borderId="4" xfId="1" applyFont="1" applyFill="1" applyBorder="1"/>
    <xf numFmtId="44" fontId="2" fillId="0" borderId="11" xfId="0" applyNumberFormat="1" applyFont="1" applyFill="1" applyBorder="1"/>
    <xf numFmtId="44" fontId="2" fillId="0" borderId="2" xfId="1" applyFont="1" applyFill="1" applyBorder="1"/>
    <xf numFmtId="44" fontId="2" fillId="0" borderId="15" xfId="0" applyNumberFormat="1" applyFont="1" applyFill="1" applyBorder="1"/>
    <xf numFmtId="44" fontId="2" fillId="0" borderId="9" xfId="1" applyFont="1" applyBorder="1"/>
    <xf numFmtId="0" fontId="0" fillId="0" borderId="8" xfId="0" applyFont="1" applyBorder="1"/>
    <xf numFmtId="0" fontId="0" fillId="0" borderId="14" xfId="0" applyFont="1" applyBorder="1"/>
    <xf numFmtId="44" fontId="5" fillId="0" borderId="9" xfId="0" applyNumberFormat="1" applyFont="1" applyBorder="1"/>
    <xf numFmtId="0" fontId="0" fillId="2" borderId="1" xfId="0" applyFill="1" applyBorder="1"/>
    <xf numFmtId="44" fontId="5" fillId="2" borderId="9" xfId="0" applyNumberFormat="1" applyFont="1" applyFill="1" applyBorder="1"/>
    <xf numFmtId="0" fontId="0" fillId="2" borderId="2" xfId="0" applyFill="1" applyBorder="1"/>
    <xf numFmtId="44" fontId="5" fillId="2" borderId="15" xfId="0" applyNumberFormat="1" applyFont="1" applyFill="1" applyBorder="1"/>
    <xf numFmtId="44" fontId="0" fillId="0" borderId="3" xfId="1" applyFont="1" applyBorder="1"/>
    <xf numFmtId="44" fontId="2" fillId="0" borderId="13" xfId="0" applyNumberFormat="1" applyFont="1" applyBorder="1"/>
    <xf numFmtId="44" fontId="0" fillId="0" borderId="13" xfId="1" applyFont="1" applyBorder="1"/>
    <xf numFmtId="0" fontId="0" fillId="3" borderId="1" xfId="0" applyFill="1" applyBorder="1" applyAlignment="1" applyProtection="1">
      <alignment horizontal="left"/>
      <protection locked="0"/>
    </xf>
    <xf numFmtId="0" fontId="0" fillId="0" borderId="28" xfId="0" applyFont="1" applyFill="1" applyBorder="1"/>
    <xf numFmtId="14" fontId="0" fillId="0" borderId="0" xfId="0" applyNumberFormat="1"/>
    <xf numFmtId="14" fontId="14" fillId="0" borderId="0" xfId="0" applyNumberFormat="1" applyFont="1"/>
    <xf numFmtId="14" fontId="0" fillId="0" borderId="0" xfId="0" applyNumberFormat="1" applyFill="1"/>
    <xf numFmtId="0" fontId="15" fillId="0" borderId="0" xfId="0" applyFont="1" applyAlignment="1">
      <alignment horizont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44" fontId="11" fillId="0" borderId="0" xfId="1" applyFont="1" applyAlignment="1">
      <alignment horizontal="center"/>
    </xf>
    <xf numFmtId="44" fontId="7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3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Valuta" xfId="1" builtinId="4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42BF8-8370-324A-970A-0CFEA49AFC8D}">
  <sheetPr codeName="Ark1"/>
  <dimension ref="A1:C28"/>
  <sheetViews>
    <sheetView showGridLines="0" tabSelected="1" zoomScaleNormal="100" workbookViewId="0">
      <selection activeCell="B5" sqref="B5"/>
    </sheetView>
  </sheetViews>
  <sheetFormatPr baseColWidth="10" defaultRowHeight="16" x14ac:dyDescent="0.2"/>
  <cols>
    <col min="1" max="1" width="36.6640625" customWidth="1"/>
    <col min="2" max="2" width="17.1640625" customWidth="1"/>
    <col min="3" max="3" width="19.83203125" customWidth="1"/>
  </cols>
  <sheetData>
    <row r="1" spans="1:3" ht="24" x14ac:dyDescent="0.3">
      <c r="A1" s="86" t="s">
        <v>135</v>
      </c>
      <c r="B1" s="86"/>
      <c r="C1" s="86"/>
    </row>
    <row r="2" spans="1:3" ht="26" x14ac:dyDescent="0.3">
      <c r="A2" s="90" t="s">
        <v>149</v>
      </c>
      <c r="B2" s="91"/>
      <c r="C2" s="91"/>
    </row>
    <row r="3" spans="1:3" x14ac:dyDescent="0.2">
      <c r="A3" s="109" t="s">
        <v>160</v>
      </c>
      <c r="B3" s="109"/>
      <c r="C3" s="109"/>
    </row>
    <row r="4" spans="1:3" ht="17" thickBot="1" x14ac:dyDescent="0.25">
      <c r="B4" s="54" t="s">
        <v>144</v>
      </c>
    </row>
    <row r="5" spans="1:3" ht="16" customHeight="1" x14ac:dyDescent="0.2">
      <c r="A5" s="4" t="s">
        <v>130</v>
      </c>
      <c r="B5" s="61"/>
      <c r="C5" s="87" t="s">
        <v>150</v>
      </c>
    </row>
    <row r="6" spans="1:3" x14ac:dyDescent="0.2">
      <c r="A6" s="4" t="s">
        <v>134</v>
      </c>
      <c r="B6" s="61"/>
      <c r="C6" s="88"/>
    </row>
    <row r="7" spans="1:3" x14ac:dyDescent="0.2">
      <c r="A7" s="4" t="s">
        <v>131</v>
      </c>
      <c r="B7" s="61"/>
      <c r="C7" s="88"/>
    </row>
    <row r="8" spans="1:3" x14ac:dyDescent="0.2">
      <c r="A8" s="4" t="s">
        <v>129</v>
      </c>
      <c r="B8" s="81"/>
      <c r="C8" s="88"/>
    </row>
    <row r="9" spans="1:3" x14ac:dyDescent="0.2">
      <c r="A9" s="4" t="s">
        <v>113</v>
      </c>
      <c r="B9" s="81"/>
      <c r="C9" s="88"/>
    </row>
    <row r="10" spans="1:3" x14ac:dyDescent="0.2">
      <c r="A10" s="4" t="s">
        <v>136</v>
      </c>
      <c r="B10" s="61"/>
      <c r="C10" s="88"/>
    </row>
    <row r="11" spans="1:3" x14ac:dyDescent="0.2">
      <c r="A11" s="4" t="s">
        <v>137</v>
      </c>
      <c r="B11" s="61"/>
      <c r="C11" s="88"/>
    </row>
    <row r="12" spans="1:3" ht="17" thickBot="1" x14ac:dyDescent="0.25">
      <c r="A12" s="27" t="s">
        <v>138</v>
      </c>
      <c r="B12" s="61"/>
      <c r="C12" s="89"/>
    </row>
    <row r="14" spans="1:3" ht="17" thickBot="1" x14ac:dyDescent="0.25"/>
    <row r="15" spans="1:3" x14ac:dyDescent="0.2">
      <c r="A15" s="58"/>
      <c r="B15" s="10" t="s">
        <v>132</v>
      </c>
      <c r="C15" s="11" t="s">
        <v>133</v>
      </c>
    </row>
    <row r="16" spans="1:3" x14ac:dyDescent="0.2">
      <c r="A16" s="12" t="s">
        <v>107</v>
      </c>
      <c r="B16" s="5" t="e">
        <f>(VLOOKUP(B8,Lister!C:D,2,FALSE))/12</f>
        <v>#N/A</v>
      </c>
      <c r="C16" s="46" t="s">
        <v>119</v>
      </c>
    </row>
    <row r="17" spans="1:3" x14ac:dyDescent="0.2">
      <c r="A17" s="12" t="s">
        <v>123</v>
      </c>
      <c r="B17" s="5" t="e">
        <f>IF(B7=MISJONSTILLEGG!C4,(VLOOKUP('Kalkulator ny INTOPS-avtale'!B6,MISJONSTILLEGG!B5:H22,4,FALSE)),(VLOOKUP('Kalkulator ny INTOPS-avtale'!B6,MISJONSTILLEGG!B5:H22,5,FALSE)))</f>
        <v>#N/A</v>
      </c>
      <c r="C17" s="46" t="s">
        <v>119</v>
      </c>
    </row>
    <row r="18" spans="1:3" x14ac:dyDescent="0.2">
      <c r="A18" s="12" t="s">
        <v>124</v>
      </c>
      <c r="B18" s="5" t="e">
        <f>VLOOKUP(B6,'UTENLANDSTILLEGG (2)'!A4:E20,5,FALSE)</f>
        <v>#N/A</v>
      </c>
      <c r="C18" s="46" t="s">
        <v>120</v>
      </c>
    </row>
    <row r="19" spans="1:3" x14ac:dyDescent="0.2">
      <c r="A19" s="12" t="s">
        <v>125</v>
      </c>
      <c r="B19" s="5" t="e">
        <f>VLOOKUP(B10,FAMILIETILLEGG!B4:D6,3,FALSE)</f>
        <v>#N/A</v>
      </c>
      <c r="C19" s="46" t="s">
        <v>120</v>
      </c>
    </row>
    <row r="20" spans="1:3" x14ac:dyDescent="0.2">
      <c r="A20" s="12" t="s">
        <v>126</v>
      </c>
      <c r="B20" s="5" t="e">
        <f>VLOOKUP(B9,'ERFARINGSTILLEGG (2)'!B4:D34,3,FALSE)</f>
        <v>#N/A</v>
      </c>
      <c r="C20" s="46" t="s">
        <v>119</v>
      </c>
    </row>
    <row r="21" spans="1:3" x14ac:dyDescent="0.2">
      <c r="A21" s="12" t="s">
        <v>127</v>
      </c>
      <c r="B21" s="5" t="e">
        <f>VLOOKUP(B12,'pkt. 3.7 og 3.9'!B9:D10,3,FALSE)</f>
        <v>#N/A</v>
      </c>
      <c r="C21" s="46" t="s">
        <v>119</v>
      </c>
    </row>
    <row r="22" spans="1:3" x14ac:dyDescent="0.2">
      <c r="A22" s="12" t="s">
        <v>128</v>
      </c>
      <c r="B22" s="5" t="e">
        <f>VLOOKUP(B6,'Militærfaglig Tillegg'!B4:D21,3,FALSE)</f>
        <v>#N/A</v>
      </c>
      <c r="C22" s="46" t="s">
        <v>119</v>
      </c>
    </row>
    <row r="23" spans="1:3" ht="17" thickBot="1" x14ac:dyDescent="0.25">
      <c r="A23" s="14" t="s">
        <v>115</v>
      </c>
      <c r="B23" s="8" t="e">
        <f>VLOOKUP(B11,'pkt. 3.7 og 3.9'!B4:D5,3,FALSE)</f>
        <v>#N/A</v>
      </c>
      <c r="C23" s="36" t="s">
        <v>122</v>
      </c>
    </row>
    <row r="24" spans="1:3" ht="17" thickBot="1" x14ac:dyDescent="0.25"/>
    <row r="25" spans="1:3" ht="17" thickBot="1" x14ac:dyDescent="0.25">
      <c r="A25" s="59" t="s">
        <v>121</v>
      </c>
      <c r="B25" s="60" t="e">
        <f>SUM(B16:B22)</f>
        <v>#N/A</v>
      </c>
      <c r="C25" s="38" t="s">
        <v>119</v>
      </c>
    </row>
    <row r="27" spans="1:3" x14ac:dyDescent="0.2">
      <c r="A27" s="62"/>
    </row>
    <row r="28" spans="1:3" x14ac:dyDescent="0.2">
      <c r="A28" s="62"/>
    </row>
  </sheetData>
  <sheetProtection algorithmName="SHA-512" hashValue="Nmsvh737s/4z/4lJ9vTwEOPMRGS2GlC7a+8LYaKKBf69OWpUSvmGRYeOecXvaxTHQrll+rtbZBxmpmFq9DkQ1Q==" saltValue="7rYsni3rpNQT2PJYELZ2Fg==" spinCount="100000" sheet="1" objects="1" scenarios="1" selectLockedCells="1"/>
  <mergeCells count="4">
    <mergeCell ref="A1:C1"/>
    <mergeCell ref="C5:C12"/>
    <mergeCell ref="A2:C2"/>
    <mergeCell ref="A3:C3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errorStyle="information" allowBlank="1" showInputMessage="1" showErrorMessage="1" errorTitle="Feilmelding" error="Du må benytte rullegardinsmeny" xr:uid="{222BDAFE-E868-874B-BF33-EB46959E516E}">
          <x14:formula1>
            <xm:f>MISJONSTILLEGG!$B$5:$B$22</xm:f>
          </x14:formula1>
          <xm:sqref>B6</xm:sqref>
        </x14:dataValidation>
        <x14:dataValidation type="list" allowBlank="1" showInputMessage="1" showErrorMessage="1" errorTitle="Feilmelding" error="Du må benytte rullegardinsmeny" xr:uid="{8527758D-B224-D440-8183-AD17FF92A7C1}">
          <x14:formula1>
            <xm:f>'ERFARINGSTILLEGG (2)'!$B$4:$B$34</xm:f>
          </x14:formula1>
          <xm:sqref>B9</xm:sqref>
        </x14:dataValidation>
        <x14:dataValidation type="list" errorStyle="information" allowBlank="1" showInputMessage="1" showErrorMessage="1" errorTitle="Feilmelding" error="Du må benytte rullegardinsmeny" xr:uid="{33576F85-58ED-7444-8F73-1EB49E817A8F}">
          <x14:formula1>
            <xm:f>'pkt. 3.7 og 3.9'!$B$4:$B$5</xm:f>
          </x14:formula1>
          <xm:sqref>B11</xm:sqref>
        </x14:dataValidation>
        <x14:dataValidation type="list" errorStyle="information" allowBlank="1" showInputMessage="1" showErrorMessage="1" errorTitle="Feilemelding" error="Du må benytte rullegardinsmeny" xr:uid="{3D5BBA5F-701F-1948-8CA3-B6824D99E037}">
          <x14:formula1>
            <xm:f>Lister!$C$2:$C$84</xm:f>
          </x14:formula1>
          <xm:sqref>B8</xm:sqref>
        </x14:dataValidation>
        <x14:dataValidation type="list" errorStyle="information" allowBlank="1" showInputMessage="1" showErrorMessage="1" errorTitle="Feilmelding" error="Du må benytte rullegardinsmeny" xr:uid="{78A504FA-BAE9-0546-B328-F07805E27B5B}">
          <x14:formula1>
            <xm:f>'pkt. 3.7 og 3.9'!$B$9:$B$10</xm:f>
          </x14:formula1>
          <xm:sqref>B12</xm:sqref>
        </x14:dataValidation>
        <x14:dataValidation type="list" errorStyle="information" allowBlank="1" showInputMessage="1" showErrorMessage="1" errorTitle="Feilmelding" error="Du må benytte rullegardinsmeny" xr:uid="{CD6CC5EC-BC8A-3B46-B99D-7A6C66B5C3BD}">
          <x14:formula1>
            <xm:f>MISJONSTILLEGG!$C$4:$D$4</xm:f>
          </x14:formula1>
          <xm:sqref>B7</xm:sqref>
        </x14:dataValidation>
        <x14:dataValidation type="list" errorStyle="information" showInputMessage="1" showErrorMessage="1" errorTitle="Feilmelding" error="Du må benytte rullegardinsmeny" xr:uid="{10EC0EE4-296C-BC4D-B1BC-9974BBB69BA8}">
          <x14:formula1>
            <xm:f>FAMILIETILLEGG!$B$4:$B$7</xm:f>
          </x14:formula1>
          <xm:sqref>B10</xm:sqref>
        </x14:dataValidation>
        <x14:dataValidation type="list" errorStyle="information" allowBlank="1" showInputMessage="1" showErrorMessage="1" errorTitle="Feilmelding" error="Du må benytte rullegardinsmeny" xr:uid="{11BC6A77-443C-C64C-8394-585754039B70}">
          <x14:formula1>
            <xm:f>'Utenlandstillegg, Satser'!$B$4:$B$23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C7548-3E2F-F142-A48B-34EB4287F950}">
  <sheetPr codeName="Ark2"/>
  <dimension ref="B2:H22"/>
  <sheetViews>
    <sheetView workbookViewId="0">
      <selection activeCell="J13" sqref="J13"/>
    </sheetView>
  </sheetViews>
  <sheetFormatPr baseColWidth="10" defaultRowHeight="16" x14ac:dyDescent="0.2"/>
  <cols>
    <col min="2" max="2" width="9.5" customWidth="1"/>
    <col min="3" max="3" width="12.5" bestFit="1" customWidth="1"/>
    <col min="4" max="4" width="12.83203125" bestFit="1" customWidth="1"/>
    <col min="5" max="6" width="12.5" bestFit="1" customWidth="1"/>
    <col min="7" max="7" width="12.6640625" bestFit="1" customWidth="1"/>
    <col min="8" max="8" width="12.83203125" bestFit="1" customWidth="1"/>
    <col min="10" max="10" width="8.33203125" bestFit="1" customWidth="1"/>
    <col min="11" max="14" width="12.5" bestFit="1" customWidth="1"/>
  </cols>
  <sheetData>
    <row r="2" spans="2:8" ht="17" thickBot="1" x14ac:dyDescent="0.25"/>
    <row r="3" spans="2:8" ht="22" thickBot="1" x14ac:dyDescent="0.3">
      <c r="B3" s="96" t="s">
        <v>25</v>
      </c>
      <c r="C3" s="97"/>
      <c r="D3" s="97"/>
      <c r="E3" s="97"/>
      <c r="F3" s="97"/>
      <c r="G3" s="97"/>
      <c r="H3" s="98"/>
    </row>
    <row r="4" spans="2:8" x14ac:dyDescent="0.2">
      <c r="B4" s="9" t="s">
        <v>22</v>
      </c>
      <c r="C4" s="10" t="s">
        <v>23</v>
      </c>
      <c r="D4" s="10" t="s">
        <v>24</v>
      </c>
      <c r="E4" s="10" t="s">
        <v>17</v>
      </c>
      <c r="F4" s="10" t="s">
        <v>18</v>
      </c>
      <c r="G4" s="10" t="s">
        <v>20</v>
      </c>
      <c r="H4" s="11" t="s">
        <v>21</v>
      </c>
    </row>
    <row r="5" spans="2:8" x14ac:dyDescent="0.2">
      <c r="B5" s="18" t="s">
        <v>0</v>
      </c>
      <c r="C5" s="19">
        <v>18408</v>
      </c>
      <c r="D5" s="19">
        <v>27475</v>
      </c>
      <c r="E5" s="19">
        <v>19631</v>
      </c>
      <c r="F5" s="19">
        <v>29300</v>
      </c>
      <c r="G5" s="20">
        <f>E5-C5</f>
        <v>1223</v>
      </c>
      <c r="H5" s="21">
        <f>F5-D5</f>
        <v>1825</v>
      </c>
    </row>
    <row r="6" spans="2:8" x14ac:dyDescent="0.2">
      <c r="B6" s="12" t="s">
        <v>1</v>
      </c>
      <c r="C6" s="5">
        <v>18747</v>
      </c>
      <c r="D6" s="5">
        <v>27981</v>
      </c>
      <c r="E6" s="5">
        <v>19631</v>
      </c>
      <c r="F6" s="5">
        <v>29300</v>
      </c>
      <c r="G6" s="16">
        <f t="shared" ref="G6:G22" si="0">E6-C6</f>
        <v>884</v>
      </c>
      <c r="H6" s="17">
        <f t="shared" ref="H6:H22" si="1">F6-D6</f>
        <v>1319</v>
      </c>
    </row>
    <row r="7" spans="2:8" x14ac:dyDescent="0.2">
      <c r="B7" s="18" t="s">
        <v>2</v>
      </c>
      <c r="C7" s="19">
        <v>19767</v>
      </c>
      <c r="D7" s="19">
        <v>29496</v>
      </c>
      <c r="E7" s="19">
        <v>20770</v>
      </c>
      <c r="F7" s="19">
        <v>31000</v>
      </c>
      <c r="G7" s="20">
        <f t="shared" si="0"/>
        <v>1003</v>
      </c>
      <c r="H7" s="21">
        <f t="shared" si="1"/>
        <v>1504</v>
      </c>
    </row>
    <row r="8" spans="2:8" x14ac:dyDescent="0.2">
      <c r="B8" s="55" t="s">
        <v>3</v>
      </c>
      <c r="C8" s="6">
        <v>19767</v>
      </c>
      <c r="D8" s="6">
        <v>29496</v>
      </c>
      <c r="E8" s="6">
        <v>20770</v>
      </c>
      <c r="F8" s="6">
        <v>31000</v>
      </c>
      <c r="G8" s="63">
        <f t="shared" si="0"/>
        <v>1003</v>
      </c>
      <c r="H8" s="64">
        <f t="shared" si="1"/>
        <v>1504</v>
      </c>
    </row>
    <row r="9" spans="2:8" x14ac:dyDescent="0.2">
      <c r="B9" s="18" t="s">
        <v>4</v>
      </c>
      <c r="C9" s="19">
        <v>19767</v>
      </c>
      <c r="D9" s="19">
        <v>29496</v>
      </c>
      <c r="E9" s="19">
        <v>20770</v>
      </c>
      <c r="F9" s="19">
        <v>31000</v>
      </c>
      <c r="G9" s="20">
        <f t="shared" si="0"/>
        <v>1003</v>
      </c>
      <c r="H9" s="21">
        <f t="shared" si="1"/>
        <v>1504</v>
      </c>
    </row>
    <row r="10" spans="2:8" x14ac:dyDescent="0.2">
      <c r="B10" s="55" t="s">
        <v>5</v>
      </c>
      <c r="C10" s="6">
        <v>19767</v>
      </c>
      <c r="D10" s="6">
        <v>29496</v>
      </c>
      <c r="E10" s="6">
        <v>20770</v>
      </c>
      <c r="F10" s="6">
        <v>31000</v>
      </c>
      <c r="G10" s="63">
        <f t="shared" si="0"/>
        <v>1003</v>
      </c>
      <c r="H10" s="64">
        <f t="shared" si="1"/>
        <v>1504</v>
      </c>
    </row>
    <row r="11" spans="2:8" x14ac:dyDescent="0.2">
      <c r="B11" s="18" t="s">
        <v>6</v>
      </c>
      <c r="C11" s="19">
        <v>19767</v>
      </c>
      <c r="D11" s="19">
        <v>29496</v>
      </c>
      <c r="E11" s="19">
        <v>20770</v>
      </c>
      <c r="F11" s="19">
        <v>31000</v>
      </c>
      <c r="G11" s="20">
        <f t="shared" si="0"/>
        <v>1003</v>
      </c>
      <c r="H11" s="21">
        <f t="shared" si="1"/>
        <v>1504</v>
      </c>
    </row>
    <row r="12" spans="2:8" ht="17" thickBot="1" x14ac:dyDescent="0.25">
      <c r="B12" s="56" t="s">
        <v>7</v>
      </c>
      <c r="C12" s="65">
        <v>19767</v>
      </c>
      <c r="D12" s="65">
        <v>29496</v>
      </c>
      <c r="E12" s="65">
        <v>20770</v>
      </c>
      <c r="F12" s="65">
        <v>31000</v>
      </c>
      <c r="G12" s="66">
        <f t="shared" si="0"/>
        <v>1003</v>
      </c>
      <c r="H12" s="67">
        <f t="shared" si="1"/>
        <v>1504</v>
      </c>
    </row>
    <row r="13" spans="2:8" ht="17" thickTop="1" x14ac:dyDescent="0.2">
      <c r="B13" s="22" t="s">
        <v>8</v>
      </c>
      <c r="C13" s="23">
        <v>18408</v>
      </c>
      <c r="D13" s="23">
        <v>27475</v>
      </c>
      <c r="E13" s="93" t="s">
        <v>19</v>
      </c>
      <c r="F13" s="94"/>
      <c r="G13" s="94"/>
      <c r="H13" s="95"/>
    </row>
    <row r="14" spans="2:8" x14ac:dyDescent="0.2">
      <c r="B14" s="55" t="s">
        <v>9</v>
      </c>
      <c r="C14" s="6">
        <v>18408</v>
      </c>
      <c r="D14" s="6">
        <v>27475</v>
      </c>
      <c r="E14" s="6">
        <v>19631</v>
      </c>
      <c r="F14" s="6">
        <v>29300</v>
      </c>
      <c r="G14" s="63">
        <f t="shared" si="0"/>
        <v>1223</v>
      </c>
      <c r="H14" s="64">
        <f t="shared" si="1"/>
        <v>1825</v>
      </c>
    </row>
    <row r="15" spans="2:8" x14ac:dyDescent="0.2">
      <c r="B15" s="18" t="s">
        <v>10</v>
      </c>
      <c r="C15" s="19">
        <v>18408</v>
      </c>
      <c r="D15" s="19">
        <v>27475</v>
      </c>
      <c r="E15" s="19">
        <v>19631</v>
      </c>
      <c r="F15" s="19">
        <v>29300</v>
      </c>
      <c r="G15" s="20">
        <f t="shared" si="0"/>
        <v>1223</v>
      </c>
      <c r="H15" s="21">
        <f t="shared" si="1"/>
        <v>1825</v>
      </c>
    </row>
    <row r="16" spans="2:8" x14ac:dyDescent="0.2">
      <c r="B16" s="55" t="s">
        <v>11</v>
      </c>
      <c r="C16" s="6">
        <v>18408</v>
      </c>
      <c r="D16" s="6">
        <v>27475</v>
      </c>
      <c r="E16" s="6">
        <v>19631</v>
      </c>
      <c r="F16" s="6">
        <v>29300</v>
      </c>
      <c r="G16" s="63">
        <f t="shared" si="0"/>
        <v>1223</v>
      </c>
      <c r="H16" s="64">
        <f t="shared" si="1"/>
        <v>1825</v>
      </c>
    </row>
    <row r="17" spans="2:8" x14ac:dyDescent="0.2">
      <c r="B17" s="18" t="s">
        <v>12</v>
      </c>
      <c r="C17" s="19">
        <v>18408</v>
      </c>
      <c r="D17" s="19">
        <v>27475</v>
      </c>
      <c r="E17" s="19">
        <v>19631</v>
      </c>
      <c r="F17" s="19">
        <v>29300</v>
      </c>
      <c r="G17" s="20">
        <f t="shared" si="0"/>
        <v>1223</v>
      </c>
      <c r="H17" s="21">
        <f t="shared" si="1"/>
        <v>1825</v>
      </c>
    </row>
    <row r="18" spans="2:8" x14ac:dyDescent="0.2">
      <c r="B18" s="55" t="s">
        <v>49</v>
      </c>
      <c r="C18" s="6">
        <v>18408</v>
      </c>
      <c r="D18" s="6">
        <v>27475</v>
      </c>
      <c r="E18" s="6">
        <v>19631</v>
      </c>
      <c r="F18" s="6">
        <v>29300</v>
      </c>
      <c r="G18" s="63">
        <f t="shared" ref="G18" si="2">E18-C18</f>
        <v>1223</v>
      </c>
      <c r="H18" s="64">
        <f t="shared" ref="H18" si="3">F18-D18</f>
        <v>1825</v>
      </c>
    </row>
    <row r="19" spans="2:8" x14ac:dyDescent="0.2">
      <c r="B19" s="18" t="s">
        <v>13</v>
      </c>
      <c r="C19" s="19">
        <v>18408</v>
      </c>
      <c r="D19" s="19">
        <v>27475</v>
      </c>
      <c r="E19" s="19">
        <v>19631</v>
      </c>
      <c r="F19" s="19">
        <v>29300</v>
      </c>
      <c r="G19" s="20">
        <f t="shared" si="0"/>
        <v>1223</v>
      </c>
      <c r="H19" s="21">
        <f t="shared" si="1"/>
        <v>1825</v>
      </c>
    </row>
    <row r="20" spans="2:8" x14ac:dyDescent="0.2">
      <c r="B20" s="55" t="s">
        <v>14</v>
      </c>
      <c r="C20" s="6">
        <v>18747</v>
      </c>
      <c r="D20" s="6">
        <v>27981</v>
      </c>
      <c r="E20" s="6">
        <v>19631</v>
      </c>
      <c r="F20" s="6">
        <v>29300</v>
      </c>
      <c r="G20" s="63">
        <f t="shared" si="0"/>
        <v>884</v>
      </c>
      <c r="H20" s="64">
        <f t="shared" si="1"/>
        <v>1319</v>
      </c>
    </row>
    <row r="21" spans="2:8" x14ac:dyDescent="0.2">
      <c r="B21" s="18" t="s">
        <v>15</v>
      </c>
      <c r="C21" s="19">
        <v>19767</v>
      </c>
      <c r="D21" s="19">
        <v>29496</v>
      </c>
      <c r="E21" s="19">
        <v>20770</v>
      </c>
      <c r="F21" s="19">
        <v>31000</v>
      </c>
      <c r="G21" s="20">
        <f t="shared" si="0"/>
        <v>1003</v>
      </c>
      <c r="H21" s="21">
        <f t="shared" si="1"/>
        <v>1504</v>
      </c>
    </row>
    <row r="22" spans="2:8" ht="17" thickBot="1" x14ac:dyDescent="0.25">
      <c r="B22" s="35" t="s">
        <v>16</v>
      </c>
      <c r="C22" s="15">
        <v>19767</v>
      </c>
      <c r="D22" s="15">
        <v>29496</v>
      </c>
      <c r="E22" s="15">
        <v>20770</v>
      </c>
      <c r="F22" s="15">
        <v>31000</v>
      </c>
      <c r="G22" s="68">
        <f t="shared" si="0"/>
        <v>1003</v>
      </c>
      <c r="H22" s="69">
        <f t="shared" si="1"/>
        <v>1504</v>
      </c>
    </row>
  </sheetData>
  <sheetProtection sheet="1" objects="1" scenarios="1" selectLockedCells="1"/>
  <mergeCells count="2">
    <mergeCell ref="E13:H13"/>
    <mergeCell ref="B3:H3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B7D20-C06A-E84A-AE62-A185EC4354E9}">
  <sheetPr codeName="Ark3"/>
  <dimension ref="B1:J34"/>
  <sheetViews>
    <sheetView workbookViewId="0">
      <selection activeCell="G2" sqref="G2:J8"/>
    </sheetView>
  </sheetViews>
  <sheetFormatPr baseColWidth="10" defaultRowHeight="16" x14ac:dyDescent="0.2"/>
  <cols>
    <col min="2" max="2" width="26.1640625" bestFit="1" customWidth="1"/>
    <col min="3" max="3" width="14.33203125" customWidth="1"/>
    <col min="4" max="4" width="14.5" customWidth="1"/>
    <col min="5" max="5" width="11.5" bestFit="1" customWidth="1"/>
    <col min="7" max="7" width="26.1640625" bestFit="1" customWidth="1"/>
    <col min="8" max="8" width="11.83203125" bestFit="1" customWidth="1"/>
    <col min="9" max="10" width="11.5" bestFit="1" customWidth="1"/>
  </cols>
  <sheetData>
    <row r="1" spans="2:10" ht="17" thickBot="1" x14ac:dyDescent="0.25"/>
    <row r="2" spans="2:10" ht="22" thickBot="1" x14ac:dyDescent="0.3">
      <c r="C2" s="102" t="s">
        <v>27</v>
      </c>
      <c r="D2" s="102"/>
      <c r="G2" s="99" t="s">
        <v>28</v>
      </c>
      <c r="H2" s="100"/>
      <c r="I2" s="100"/>
      <c r="J2" s="101"/>
    </row>
    <row r="3" spans="2:10" x14ac:dyDescent="0.2">
      <c r="B3" s="4" t="s">
        <v>26</v>
      </c>
      <c r="C3" s="27" t="s">
        <v>52</v>
      </c>
      <c r="D3" s="27" t="s">
        <v>41</v>
      </c>
      <c r="G3" s="13" t="s">
        <v>26</v>
      </c>
      <c r="H3" s="30" t="s">
        <v>31</v>
      </c>
      <c r="I3" s="30" t="s">
        <v>30</v>
      </c>
      <c r="J3" s="31" t="s">
        <v>33</v>
      </c>
    </row>
    <row r="4" spans="2:10" ht="17" thickBot="1" x14ac:dyDescent="0.25">
      <c r="B4" s="1">
        <v>1</v>
      </c>
      <c r="C4" s="5">
        <v>0</v>
      </c>
      <c r="D4" s="5">
        <v>0</v>
      </c>
      <c r="G4" s="24" t="s">
        <v>27</v>
      </c>
      <c r="H4" s="25">
        <v>0</v>
      </c>
      <c r="I4" s="25">
        <v>2200</v>
      </c>
      <c r="J4" s="42">
        <v>3200</v>
      </c>
    </row>
    <row r="5" spans="2:10" ht="22" thickBot="1" x14ac:dyDescent="0.3">
      <c r="B5" s="1">
        <v>2</v>
      </c>
      <c r="C5" s="5">
        <v>0</v>
      </c>
      <c r="D5" s="5">
        <v>0</v>
      </c>
      <c r="G5" s="99" t="s">
        <v>29</v>
      </c>
      <c r="H5" s="100"/>
      <c r="I5" s="100"/>
      <c r="J5" s="101"/>
    </row>
    <row r="6" spans="2:10" x14ac:dyDescent="0.2">
      <c r="B6" s="1">
        <v>3</v>
      </c>
      <c r="C6" s="5">
        <v>0</v>
      </c>
      <c r="D6" s="5">
        <v>0</v>
      </c>
      <c r="G6" s="13" t="s">
        <v>26</v>
      </c>
      <c r="H6" s="7" t="s">
        <v>34</v>
      </c>
      <c r="I6" s="7" t="s">
        <v>32</v>
      </c>
      <c r="J6" s="33" t="s">
        <v>33</v>
      </c>
    </row>
    <row r="7" spans="2:10" ht="17" thickBot="1" x14ac:dyDescent="0.25">
      <c r="B7" s="1">
        <v>4</v>
      </c>
      <c r="C7" s="5">
        <v>0</v>
      </c>
      <c r="D7" s="5">
        <v>0</v>
      </c>
      <c r="G7" s="43" t="s">
        <v>27</v>
      </c>
      <c r="H7" s="44">
        <v>0</v>
      </c>
      <c r="I7" s="44">
        <v>2300</v>
      </c>
      <c r="J7" s="45">
        <v>3400</v>
      </c>
    </row>
    <row r="8" spans="2:10" ht="17" thickBot="1" x14ac:dyDescent="0.25">
      <c r="B8" s="1">
        <v>5</v>
      </c>
      <c r="C8" s="5">
        <v>0</v>
      </c>
      <c r="D8" s="5">
        <v>0</v>
      </c>
      <c r="G8" s="37" t="s">
        <v>36</v>
      </c>
      <c r="H8" s="39" t="s">
        <v>35</v>
      </c>
      <c r="I8" s="40">
        <v>100</v>
      </c>
      <c r="J8" s="41">
        <v>200</v>
      </c>
    </row>
    <row r="9" spans="2:10" x14ac:dyDescent="0.2">
      <c r="B9" s="1">
        <v>6</v>
      </c>
      <c r="C9" s="5">
        <v>0</v>
      </c>
      <c r="D9" s="5">
        <v>0</v>
      </c>
    </row>
    <row r="10" spans="2:10" x14ac:dyDescent="0.2">
      <c r="B10" s="1">
        <v>7</v>
      </c>
      <c r="C10" s="5">
        <v>0</v>
      </c>
      <c r="D10" s="5">
        <v>0</v>
      </c>
    </row>
    <row r="11" spans="2:10" x14ac:dyDescent="0.2">
      <c r="B11" s="1">
        <v>8</v>
      </c>
      <c r="C11" s="5">
        <v>0</v>
      </c>
      <c r="D11" s="5">
        <v>0</v>
      </c>
    </row>
    <row r="12" spans="2:10" x14ac:dyDescent="0.2">
      <c r="B12" s="1">
        <v>9</v>
      </c>
      <c r="C12" s="5">
        <v>0</v>
      </c>
      <c r="D12" s="5">
        <v>0</v>
      </c>
    </row>
    <row r="13" spans="2:10" x14ac:dyDescent="0.2">
      <c r="B13" s="1">
        <v>10</v>
      </c>
      <c r="C13" s="5">
        <v>0</v>
      </c>
      <c r="D13" s="5">
        <v>0</v>
      </c>
    </row>
    <row r="14" spans="2:10" x14ac:dyDescent="0.2">
      <c r="B14" s="1">
        <v>11</v>
      </c>
      <c r="C14" s="5">
        <v>0</v>
      </c>
      <c r="D14" s="5">
        <v>0</v>
      </c>
    </row>
    <row r="15" spans="2:10" x14ac:dyDescent="0.2">
      <c r="B15" s="1">
        <v>12</v>
      </c>
      <c r="C15" s="5">
        <v>0</v>
      </c>
      <c r="D15" s="5">
        <v>0</v>
      </c>
    </row>
    <row r="16" spans="2:10" x14ac:dyDescent="0.2">
      <c r="B16" s="1">
        <v>13</v>
      </c>
      <c r="C16" s="5">
        <v>0</v>
      </c>
      <c r="D16" s="5">
        <v>0</v>
      </c>
    </row>
    <row r="17" spans="2:4" x14ac:dyDescent="0.2">
      <c r="B17" s="1">
        <v>14</v>
      </c>
      <c r="C17" s="5">
        <v>0</v>
      </c>
      <c r="D17" s="5">
        <v>0</v>
      </c>
    </row>
    <row r="18" spans="2:4" x14ac:dyDescent="0.2">
      <c r="B18" s="1">
        <v>15</v>
      </c>
      <c r="C18" s="5">
        <v>0</v>
      </c>
      <c r="D18" s="5">
        <v>2300</v>
      </c>
    </row>
    <row r="19" spans="2:4" x14ac:dyDescent="0.2">
      <c r="B19" s="1">
        <v>16</v>
      </c>
      <c r="C19" s="5">
        <v>0</v>
      </c>
      <c r="D19" s="5">
        <v>2300</v>
      </c>
    </row>
    <row r="20" spans="2:4" x14ac:dyDescent="0.2">
      <c r="B20" s="1">
        <v>17</v>
      </c>
      <c r="C20" s="5">
        <v>0</v>
      </c>
      <c r="D20" s="5">
        <v>2300</v>
      </c>
    </row>
    <row r="21" spans="2:4" x14ac:dyDescent="0.2">
      <c r="B21" s="1">
        <v>18</v>
      </c>
      <c r="C21" s="5">
        <v>0</v>
      </c>
      <c r="D21" s="5">
        <v>2300</v>
      </c>
    </row>
    <row r="22" spans="2:4" x14ac:dyDescent="0.2">
      <c r="B22" s="1">
        <v>19</v>
      </c>
      <c r="C22" s="5">
        <v>2200</v>
      </c>
      <c r="D22" s="5">
        <v>2300</v>
      </c>
    </row>
    <row r="23" spans="2:4" x14ac:dyDescent="0.2">
      <c r="B23" s="1">
        <v>20</v>
      </c>
      <c r="C23" s="5">
        <v>2200</v>
      </c>
      <c r="D23" s="5">
        <v>2300</v>
      </c>
    </row>
    <row r="24" spans="2:4" x14ac:dyDescent="0.2">
      <c r="B24" s="1">
        <v>21</v>
      </c>
      <c r="C24" s="5">
        <v>2200</v>
      </c>
      <c r="D24" s="5">
        <v>2300</v>
      </c>
    </row>
    <row r="25" spans="2:4" x14ac:dyDescent="0.2">
      <c r="B25" s="1">
        <v>22</v>
      </c>
      <c r="C25" s="5">
        <v>2200</v>
      </c>
      <c r="D25" s="5">
        <v>2300</v>
      </c>
    </row>
    <row r="26" spans="2:4" x14ac:dyDescent="0.2">
      <c r="B26" s="1">
        <v>23</v>
      </c>
      <c r="C26" s="5">
        <v>2200</v>
      </c>
      <c r="D26" s="5">
        <v>2300</v>
      </c>
    </row>
    <row r="27" spans="2:4" x14ac:dyDescent="0.2">
      <c r="B27" s="1">
        <v>24</v>
      </c>
      <c r="C27" s="5">
        <v>2200</v>
      </c>
      <c r="D27" s="5">
        <v>2300</v>
      </c>
    </row>
    <row r="28" spans="2:4" x14ac:dyDescent="0.2">
      <c r="B28" s="1">
        <v>25</v>
      </c>
      <c r="C28" s="5">
        <v>2200</v>
      </c>
      <c r="D28" s="5">
        <v>2300</v>
      </c>
    </row>
    <row r="29" spans="2:4" x14ac:dyDescent="0.2">
      <c r="B29" s="1">
        <v>26</v>
      </c>
      <c r="C29" s="5">
        <v>2200</v>
      </c>
      <c r="D29" s="5">
        <v>2300</v>
      </c>
    </row>
    <row r="30" spans="2:4" x14ac:dyDescent="0.2">
      <c r="B30" s="1">
        <v>27</v>
      </c>
      <c r="C30" s="5">
        <v>2200</v>
      </c>
      <c r="D30" s="5">
        <v>2300</v>
      </c>
    </row>
    <row r="31" spans="2:4" x14ac:dyDescent="0.2">
      <c r="B31" s="1">
        <v>28</v>
      </c>
      <c r="C31" s="5">
        <v>2200</v>
      </c>
      <c r="D31" s="5">
        <v>2300</v>
      </c>
    </row>
    <row r="32" spans="2:4" x14ac:dyDescent="0.2">
      <c r="B32" s="1">
        <v>29</v>
      </c>
      <c r="C32" s="5">
        <v>2200</v>
      </c>
      <c r="D32" s="5">
        <v>2300</v>
      </c>
    </row>
    <row r="33" spans="2:4" x14ac:dyDescent="0.2">
      <c r="B33" s="1">
        <v>30</v>
      </c>
      <c r="C33" s="5">
        <v>2200</v>
      </c>
      <c r="D33" s="5">
        <v>3400</v>
      </c>
    </row>
    <row r="34" spans="2:4" x14ac:dyDescent="0.2">
      <c r="B34" s="1" t="s">
        <v>112</v>
      </c>
      <c r="C34" s="5">
        <v>3200</v>
      </c>
      <c r="D34" s="5">
        <v>3400</v>
      </c>
    </row>
  </sheetData>
  <sheetProtection sheet="1" objects="1" scenarios="1" selectLockedCells="1"/>
  <mergeCells count="3">
    <mergeCell ref="G2:J2"/>
    <mergeCell ref="G5:J5"/>
    <mergeCell ref="C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2673A-9E5C-F845-B623-54D807083D78}">
  <sheetPr codeName="Ark4"/>
  <dimension ref="B1:E6"/>
  <sheetViews>
    <sheetView workbookViewId="0">
      <selection activeCell="F2" sqref="F2"/>
    </sheetView>
  </sheetViews>
  <sheetFormatPr baseColWidth="10" defaultRowHeight="16" x14ac:dyDescent="0.2"/>
  <cols>
    <col min="2" max="2" width="19" customWidth="1"/>
    <col min="3" max="5" width="11.5" bestFit="1" customWidth="1"/>
  </cols>
  <sheetData>
    <row r="1" spans="2:5" ht="17" thickBot="1" x14ac:dyDescent="0.25"/>
    <row r="2" spans="2:5" ht="22" thickBot="1" x14ac:dyDescent="0.3">
      <c r="B2" s="99" t="s">
        <v>43</v>
      </c>
      <c r="C2" s="100"/>
      <c r="D2" s="100"/>
      <c r="E2" s="101"/>
    </row>
    <row r="3" spans="2:5" x14ac:dyDescent="0.2">
      <c r="B3" s="13" t="s">
        <v>37</v>
      </c>
      <c r="C3" s="7" t="s">
        <v>40</v>
      </c>
      <c r="D3" s="7" t="s">
        <v>41</v>
      </c>
      <c r="E3" s="33" t="s">
        <v>42</v>
      </c>
    </row>
    <row r="4" spans="2:5" x14ac:dyDescent="0.2">
      <c r="B4" s="13" t="s">
        <v>109</v>
      </c>
      <c r="C4" s="50">
        <v>0</v>
      </c>
      <c r="D4" s="50">
        <v>0</v>
      </c>
      <c r="E4" s="51">
        <v>0</v>
      </c>
    </row>
    <row r="5" spans="2:5" x14ac:dyDescent="0.2">
      <c r="B5" s="12" t="s">
        <v>39</v>
      </c>
      <c r="C5" s="5">
        <v>3375</v>
      </c>
      <c r="D5" s="5">
        <v>7000</v>
      </c>
      <c r="E5" s="34">
        <v>3625</v>
      </c>
    </row>
    <row r="6" spans="2:5" ht="17" thickBot="1" x14ac:dyDescent="0.25">
      <c r="B6" s="14" t="s">
        <v>38</v>
      </c>
      <c r="C6" s="8">
        <v>6750</v>
      </c>
      <c r="D6" s="8">
        <v>7000</v>
      </c>
      <c r="E6" s="29">
        <v>250</v>
      </c>
    </row>
  </sheetData>
  <sheetProtection sheet="1" objects="1" scenarios="1" selectLockedCells="1"/>
  <mergeCells count="1">
    <mergeCell ref="B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8A673-BBE1-AA47-AE82-2F4D5A41962D}">
  <sheetPr codeName="Ark5"/>
  <dimension ref="B2:G22"/>
  <sheetViews>
    <sheetView zoomScale="150" workbookViewId="0">
      <selection activeCell="E3" sqref="E3:F3"/>
    </sheetView>
  </sheetViews>
  <sheetFormatPr baseColWidth="10" defaultRowHeight="16" x14ac:dyDescent="0.2"/>
  <cols>
    <col min="3" max="3" width="10.83203125" bestFit="1" customWidth="1"/>
    <col min="4" max="4" width="6" bestFit="1" customWidth="1"/>
    <col min="5" max="5" width="12.5" bestFit="1" customWidth="1"/>
    <col min="6" max="6" width="15.1640625" bestFit="1" customWidth="1"/>
    <col min="7" max="7" width="13.6640625" bestFit="1" customWidth="1"/>
  </cols>
  <sheetData>
    <row r="2" spans="2:7" ht="21" x14ac:dyDescent="0.25">
      <c r="B2" s="105" t="s">
        <v>143</v>
      </c>
      <c r="C2" s="105"/>
      <c r="D2" s="105"/>
      <c r="E2" s="105"/>
      <c r="F2" s="105"/>
      <c r="G2" s="105"/>
    </row>
    <row r="3" spans="2:7" ht="17" thickBot="1" x14ac:dyDescent="0.25">
      <c r="C3" s="92" t="s">
        <v>70</v>
      </c>
      <c r="D3" s="92"/>
      <c r="E3" s="103" t="s">
        <v>50</v>
      </c>
      <c r="F3" s="103"/>
    </row>
    <row r="4" spans="2:7" ht="17" hidden="1" thickBot="1" x14ac:dyDescent="0.25">
      <c r="E4" s="104">
        <f>VLOOKUP(E3,'Utenlandstillegg, Satser'!B:C,2,FALSE)</f>
        <v>265000</v>
      </c>
      <c r="F4" s="104"/>
    </row>
    <row r="5" spans="2:7" x14ac:dyDescent="0.2">
      <c r="B5" s="9" t="s">
        <v>44</v>
      </c>
      <c r="C5" s="10" t="s">
        <v>47</v>
      </c>
      <c r="D5" s="10" t="s">
        <v>48</v>
      </c>
      <c r="E5" s="10" t="s">
        <v>52</v>
      </c>
      <c r="F5" s="10" t="s">
        <v>53</v>
      </c>
      <c r="G5" s="11" t="s">
        <v>55</v>
      </c>
    </row>
    <row r="6" spans="2:7" x14ac:dyDescent="0.2">
      <c r="B6" s="18" t="s">
        <v>9</v>
      </c>
      <c r="C6" s="74">
        <v>115</v>
      </c>
      <c r="D6" s="74">
        <v>120</v>
      </c>
      <c r="E6" s="19">
        <f>((($E$4/12)*0.55)/100)*$C6</f>
        <v>13967.708333333334</v>
      </c>
      <c r="F6" s="19">
        <f>((($E$4/12)*0.55)/100)*$D6</f>
        <v>14575.000000000002</v>
      </c>
      <c r="G6" s="21">
        <f>F6-E6</f>
        <v>607.29166666666788</v>
      </c>
    </row>
    <row r="7" spans="2:7" x14ac:dyDescent="0.2">
      <c r="B7" s="12" t="s">
        <v>10</v>
      </c>
      <c r="C7" s="1">
        <v>115</v>
      </c>
      <c r="D7" s="1">
        <v>120</v>
      </c>
      <c r="E7" s="5">
        <f t="shared" ref="E7:E13" si="0">((($E$4/12)*0.55)/100)*$C7</f>
        <v>13967.708333333334</v>
      </c>
      <c r="F7" s="5">
        <f t="shared" ref="F7:F22" si="1">((($E$4/12)*0.55)/100)*$D7</f>
        <v>14575.000000000002</v>
      </c>
      <c r="G7" s="17">
        <f t="shared" ref="G7:G22" si="2">F7-E7</f>
        <v>607.29166666666788</v>
      </c>
    </row>
    <row r="8" spans="2:7" x14ac:dyDescent="0.2">
      <c r="B8" s="18" t="s">
        <v>11</v>
      </c>
      <c r="C8" s="74">
        <v>115</v>
      </c>
      <c r="D8" s="74">
        <v>120</v>
      </c>
      <c r="E8" s="19">
        <f t="shared" si="0"/>
        <v>13967.708333333334</v>
      </c>
      <c r="F8" s="19">
        <f t="shared" si="1"/>
        <v>14575.000000000002</v>
      </c>
      <c r="G8" s="21">
        <f t="shared" si="2"/>
        <v>607.29166666666788</v>
      </c>
    </row>
    <row r="9" spans="2:7" x14ac:dyDescent="0.2">
      <c r="B9" s="12" t="s">
        <v>12</v>
      </c>
      <c r="C9" s="1">
        <v>115</v>
      </c>
      <c r="D9" s="1">
        <v>120</v>
      </c>
      <c r="E9" s="5">
        <f t="shared" si="0"/>
        <v>13967.708333333334</v>
      </c>
      <c r="F9" s="5">
        <f t="shared" si="1"/>
        <v>14575.000000000002</v>
      </c>
      <c r="G9" s="17">
        <f t="shared" si="2"/>
        <v>607.29166666666788</v>
      </c>
    </row>
    <row r="10" spans="2:7" x14ac:dyDescent="0.2">
      <c r="B10" s="18" t="s">
        <v>49</v>
      </c>
      <c r="C10" s="74">
        <v>115</v>
      </c>
      <c r="D10" s="74">
        <v>120</v>
      </c>
      <c r="E10" s="19">
        <f t="shared" si="0"/>
        <v>13967.708333333334</v>
      </c>
      <c r="F10" s="19">
        <f t="shared" si="1"/>
        <v>14575.000000000002</v>
      </c>
      <c r="G10" s="21">
        <f t="shared" si="2"/>
        <v>607.29166666666788</v>
      </c>
    </row>
    <row r="11" spans="2:7" x14ac:dyDescent="0.2">
      <c r="B11" s="12" t="s">
        <v>13</v>
      </c>
      <c r="C11" s="1">
        <v>140</v>
      </c>
      <c r="D11" s="1">
        <v>140</v>
      </c>
      <c r="E11" s="5">
        <f t="shared" si="0"/>
        <v>17004.166666666668</v>
      </c>
      <c r="F11" s="5">
        <f t="shared" si="1"/>
        <v>17004.166666666668</v>
      </c>
      <c r="G11" s="17">
        <f t="shared" si="2"/>
        <v>0</v>
      </c>
    </row>
    <row r="12" spans="2:7" x14ac:dyDescent="0.2">
      <c r="B12" s="18" t="s">
        <v>14</v>
      </c>
      <c r="C12" s="74">
        <v>140</v>
      </c>
      <c r="D12" s="74">
        <v>140</v>
      </c>
      <c r="E12" s="19">
        <f>((($E$4/12)*0.55)/100)*$C12</f>
        <v>17004.166666666668</v>
      </c>
      <c r="F12" s="19">
        <f t="shared" si="1"/>
        <v>17004.166666666668</v>
      </c>
      <c r="G12" s="21">
        <f t="shared" si="2"/>
        <v>0</v>
      </c>
    </row>
    <row r="13" spans="2:7" x14ac:dyDescent="0.2">
      <c r="B13" s="12" t="s">
        <v>15</v>
      </c>
      <c r="C13" s="1">
        <v>140</v>
      </c>
      <c r="D13" s="1">
        <v>140</v>
      </c>
      <c r="E13" s="5">
        <f t="shared" si="0"/>
        <v>17004.166666666668</v>
      </c>
      <c r="F13" s="5">
        <f t="shared" si="1"/>
        <v>17004.166666666668</v>
      </c>
      <c r="G13" s="17">
        <f t="shared" si="2"/>
        <v>0</v>
      </c>
    </row>
    <row r="14" spans="2:7" ht="16" customHeight="1" thickBot="1" x14ac:dyDescent="0.25">
      <c r="B14" s="24" t="s">
        <v>16</v>
      </c>
      <c r="C14" s="76">
        <v>180</v>
      </c>
      <c r="D14" s="76">
        <v>185</v>
      </c>
      <c r="E14" s="25">
        <f>((($E$4/12)*0.55)/100)*$C14</f>
        <v>21862.5</v>
      </c>
      <c r="F14" s="25">
        <f t="shared" si="1"/>
        <v>22469.791666666668</v>
      </c>
      <c r="G14" s="26">
        <f t="shared" si="2"/>
        <v>607.29166666666788</v>
      </c>
    </row>
    <row r="15" spans="2:7" x14ac:dyDescent="0.2">
      <c r="B15" s="13" t="s">
        <v>0</v>
      </c>
      <c r="C15" s="47">
        <v>115</v>
      </c>
      <c r="D15" s="47">
        <v>140</v>
      </c>
      <c r="E15" s="78">
        <f>((($E$4/12)*0.55)/100)*$C15</f>
        <v>13967.708333333334</v>
      </c>
      <c r="F15" s="78">
        <f t="shared" si="1"/>
        <v>17004.166666666668</v>
      </c>
      <c r="G15" s="79">
        <f t="shared" si="2"/>
        <v>3036.4583333333339</v>
      </c>
    </row>
    <row r="16" spans="2:7" x14ac:dyDescent="0.2">
      <c r="B16" s="18" t="s">
        <v>1</v>
      </c>
      <c r="C16" s="74">
        <v>140</v>
      </c>
      <c r="D16" s="74">
        <v>140</v>
      </c>
      <c r="E16" s="19">
        <f t="shared" ref="E16:E22" si="3">((($E$4/12)*0.55)/100)*$C16</f>
        <v>17004.166666666668</v>
      </c>
      <c r="F16" s="19">
        <f t="shared" si="1"/>
        <v>17004.166666666668</v>
      </c>
      <c r="G16" s="21">
        <f t="shared" si="2"/>
        <v>0</v>
      </c>
    </row>
    <row r="17" spans="2:7" x14ac:dyDescent="0.2">
      <c r="B17" s="12" t="s">
        <v>2</v>
      </c>
      <c r="C17" s="1">
        <v>140</v>
      </c>
      <c r="D17" s="1">
        <v>140</v>
      </c>
      <c r="E17" s="5">
        <f t="shared" si="3"/>
        <v>17004.166666666668</v>
      </c>
      <c r="F17" s="5">
        <f t="shared" si="1"/>
        <v>17004.166666666668</v>
      </c>
      <c r="G17" s="17">
        <f t="shared" si="2"/>
        <v>0</v>
      </c>
    </row>
    <row r="18" spans="2:7" x14ac:dyDescent="0.2">
      <c r="B18" s="18" t="s">
        <v>3</v>
      </c>
      <c r="C18" s="74">
        <v>180</v>
      </c>
      <c r="D18" s="74">
        <v>185</v>
      </c>
      <c r="E18" s="19">
        <f t="shared" si="3"/>
        <v>21862.5</v>
      </c>
      <c r="F18" s="19">
        <f t="shared" si="1"/>
        <v>22469.791666666668</v>
      </c>
      <c r="G18" s="21">
        <f t="shared" si="2"/>
        <v>607.29166666666788</v>
      </c>
    </row>
    <row r="19" spans="2:7" x14ac:dyDescent="0.2">
      <c r="B19" s="12" t="s">
        <v>4</v>
      </c>
      <c r="C19" s="1">
        <v>180</v>
      </c>
      <c r="D19" s="1">
        <v>185</v>
      </c>
      <c r="E19" s="5">
        <f t="shared" si="3"/>
        <v>21862.5</v>
      </c>
      <c r="F19" s="5">
        <f t="shared" si="1"/>
        <v>22469.791666666668</v>
      </c>
      <c r="G19" s="17">
        <f t="shared" si="2"/>
        <v>607.29166666666788</v>
      </c>
    </row>
    <row r="20" spans="2:7" x14ac:dyDescent="0.2">
      <c r="B20" s="18" t="s">
        <v>5</v>
      </c>
      <c r="C20" s="74">
        <v>190</v>
      </c>
      <c r="D20" s="74">
        <v>185</v>
      </c>
      <c r="E20" s="19">
        <f t="shared" si="3"/>
        <v>23077.083333333336</v>
      </c>
      <c r="F20" s="19">
        <f t="shared" si="1"/>
        <v>22469.791666666668</v>
      </c>
      <c r="G20" s="75">
        <f t="shared" si="2"/>
        <v>-607.29166666666788</v>
      </c>
    </row>
    <row r="21" spans="2:7" x14ac:dyDescent="0.2">
      <c r="B21" s="12" t="s">
        <v>6</v>
      </c>
      <c r="C21" s="1">
        <v>200</v>
      </c>
      <c r="D21" s="1">
        <v>185</v>
      </c>
      <c r="E21" s="5">
        <f>((($E$4/12)*0.55)/100)*$C21</f>
        <v>24291.666666666668</v>
      </c>
      <c r="F21" s="5">
        <f t="shared" si="1"/>
        <v>22469.791666666668</v>
      </c>
      <c r="G21" s="73">
        <f t="shared" si="2"/>
        <v>-1821.875</v>
      </c>
    </row>
    <row r="22" spans="2:7" ht="17" thickBot="1" x14ac:dyDescent="0.25">
      <c r="B22" s="24" t="s">
        <v>7</v>
      </c>
      <c r="C22" s="76">
        <v>200</v>
      </c>
      <c r="D22" s="76">
        <v>185</v>
      </c>
      <c r="E22" s="25">
        <f t="shared" si="3"/>
        <v>24291.666666666668</v>
      </c>
      <c r="F22" s="25">
        <f t="shared" si="1"/>
        <v>22469.791666666668</v>
      </c>
      <c r="G22" s="77">
        <f t="shared" si="2"/>
        <v>-1821.875</v>
      </c>
    </row>
  </sheetData>
  <sheetProtection sheet="1" objects="1" scenarios="1" selectLockedCells="1"/>
  <mergeCells count="4">
    <mergeCell ref="E3:F3"/>
    <mergeCell ref="E4:F4"/>
    <mergeCell ref="C3:D3"/>
    <mergeCell ref="B2:G2"/>
  </mergeCells>
  <phoneticPr fontId="3" type="noConversion"/>
  <conditionalFormatting sqref="G6:G22">
    <cfRule type="cellIs" dxfId="1" priority="1" operator="lessThan">
      <formula>0</formula>
    </cfRule>
    <cfRule type="cellIs" priority="2" operator="greaterThanOr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="_x000a_" xr:uid="{29B53939-4CA4-E04B-A9CA-3D615542B3C6}">
          <x14:formula1>
            <xm:f>'Utenlandstillegg, Satser'!$B$4:$B$21</xm:f>
          </x14:formula1>
          <xm:sqref>E3:F3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94FD1-5AD4-8B4A-937D-77D40625319A}">
  <sheetPr codeName="Ark6"/>
  <dimension ref="B1:E8"/>
  <sheetViews>
    <sheetView workbookViewId="0">
      <selection activeCell="B2" sqref="B2:E8"/>
    </sheetView>
  </sheetViews>
  <sheetFormatPr baseColWidth="10" defaultRowHeight="16" x14ac:dyDescent="0.2"/>
  <cols>
    <col min="2" max="2" width="26.1640625" bestFit="1" customWidth="1"/>
    <col min="3" max="3" width="11.83203125" bestFit="1" customWidth="1"/>
    <col min="4" max="5" width="11.5" bestFit="1" customWidth="1"/>
  </cols>
  <sheetData>
    <row r="1" spans="2:5" ht="17" thickBot="1" x14ac:dyDescent="0.25"/>
    <row r="2" spans="2:5" ht="22" thickBot="1" x14ac:dyDescent="0.3">
      <c r="B2" s="99" t="s">
        <v>28</v>
      </c>
      <c r="C2" s="100"/>
      <c r="D2" s="100"/>
      <c r="E2" s="101"/>
    </row>
    <row r="3" spans="2:5" x14ac:dyDescent="0.2">
      <c r="B3" s="13" t="s">
        <v>26</v>
      </c>
      <c r="C3" s="30" t="s">
        <v>31</v>
      </c>
      <c r="D3" s="30" t="s">
        <v>30</v>
      </c>
      <c r="E3" s="31" t="s">
        <v>33</v>
      </c>
    </row>
    <row r="4" spans="2:5" ht="17" thickBot="1" x14ac:dyDescent="0.25">
      <c r="B4" s="24" t="s">
        <v>27</v>
      </c>
      <c r="C4" s="25">
        <v>0</v>
      </c>
      <c r="D4" s="25">
        <v>2200</v>
      </c>
      <c r="E4" s="42">
        <v>3200</v>
      </c>
    </row>
    <row r="5" spans="2:5" ht="22" thickBot="1" x14ac:dyDescent="0.3">
      <c r="B5" s="99" t="s">
        <v>29</v>
      </c>
      <c r="C5" s="100"/>
      <c r="D5" s="100"/>
      <c r="E5" s="101"/>
    </row>
    <row r="6" spans="2:5" x14ac:dyDescent="0.2">
      <c r="B6" s="13" t="s">
        <v>26</v>
      </c>
      <c r="C6" s="7" t="s">
        <v>34</v>
      </c>
      <c r="D6" s="7" t="s">
        <v>32</v>
      </c>
      <c r="E6" s="33" t="s">
        <v>33</v>
      </c>
    </row>
    <row r="7" spans="2:5" ht="17" thickBot="1" x14ac:dyDescent="0.25">
      <c r="B7" s="43" t="s">
        <v>27</v>
      </c>
      <c r="C7" s="44">
        <v>0</v>
      </c>
      <c r="D7" s="44">
        <v>2300</v>
      </c>
      <c r="E7" s="45">
        <v>3400</v>
      </c>
    </row>
    <row r="8" spans="2:5" ht="17" thickBot="1" x14ac:dyDescent="0.25">
      <c r="B8" s="37" t="s">
        <v>36</v>
      </c>
      <c r="C8" s="39" t="s">
        <v>35</v>
      </c>
      <c r="D8" s="40">
        <v>100</v>
      </c>
      <c r="E8" s="41">
        <v>200</v>
      </c>
    </row>
  </sheetData>
  <sheetProtection sheet="1" objects="1" scenarios="1" selectLockedCells="1"/>
  <mergeCells count="2">
    <mergeCell ref="B2:E2"/>
    <mergeCell ref="B5:E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7D554-E814-2846-8735-BC4360309619}">
  <sheetPr codeName="Ark7"/>
  <dimension ref="A3:F22"/>
  <sheetViews>
    <sheetView topLeftCell="A8" zoomScale="225" workbookViewId="0">
      <selection activeCell="B23" sqref="B23"/>
    </sheetView>
  </sheetViews>
  <sheetFormatPr baseColWidth="10" defaultRowHeight="16" x14ac:dyDescent="0.2"/>
  <cols>
    <col min="2" max="2" width="10.83203125" bestFit="1" customWidth="1"/>
    <col min="3" max="3" width="6" bestFit="1" customWidth="1"/>
    <col min="4" max="4" width="12.5" bestFit="1" customWidth="1"/>
    <col min="5" max="5" width="15.1640625" bestFit="1" customWidth="1"/>
    <col min="6" max="6" width="13.6640625" bestFit="1" customWidth="1"/>
  </cols>
  <sheetData>
    <row r="3" spans="1:6" x14ac:dyDescent="0.2">
      <c r="A3" s="3" t="s">
        <v>44</v>
      </c>
      <c r="B3" s="3" t="s">
        <v>47</v>
      </c>
      <c r="C3" s="3" t="s">
        <v>48</v>
      </c>
      <c r="D3" s="3" t="s">
        <v>52</v>
      </c>
      <c r="E3" s="3" t="s">
        <v>53</v>
      </c>
      <c r="F3" s="3" t="s">
        <v>55</v>
      </c>
    </row>
    <row r="4" spans="1:6" x14ac:dyDescent="0.2">
      <c r="A4" s="3" t="s">
        <v>9</v>
      </c>
      <c r="B4">
        <v>115</v>
      </c>
      <c r="C4">
        <v>120</v>
      </c>
      <c r="D4" s="2" t="e">
        <f>(((B$22/12)*0.55)/100)*$B4</f>
        <v>#N/A</v>
      </c>
      <c r="E4" s="2" t="e">
        <f>(((B$22/12)*0.55)/100)*$C4</f>
        <v>#N/A</v>
      </c>
      <c r="F4" s="48" t="e">
        <f>E4-D4</f>
        <v>#N/A</v>
      </c>
    </row>
    <row r="5" spans="1:6" x14ac:dyDescent="0.2">
      <c r="A5" s="3" t="s">
        <v>10</v>
      </c>
      <c r="B5">
        <v>115</v>
      </c>
      <c r="C5">
        <v>120</v>
      </c>
      <c r="D5" s="2" t="e">
        <f t="shared" ref="D5:D20" si="0">(((B$22/12)*0.55)/100)*$B5</f>
        <v>#N/A</v>
      </c>
      <c r="E5" s="2" t="e">
        <f t="shared" ref="E5:E20" si="1">(((B$22/12)*0.55)/100)*$C5</f>
        <v>#N/A</v>
      </c>
      <c r="F5" s="48" t="e">
        <f t="shared" ref="F5:F20" si="2">E5-D5</f>
        <v>#N/A</v>
      </c>
    </row>
    <row r="6" spans="1:6" x14ac:dyDescent="0.2">
      <c r="A6" s="3" t="s">
        <v>11</v>
      </c>
      <c r="B6">
        <v>115</v>
      </c>
      <c r="C6">
        <v>120</v>
      </c>
      <c r="D6" s="2" t="e">
        <f t="shared" si="0"/>
        <v>#N/A</v>
      </c>
      <c r="E6" s="2" t="e">
        <f t="shared" si="1"/>
        <v>#N/A</v>
      </c>
      <c r="F6" s="48" t="e">
        <f t="shared" si="2"/>
        <v>#N/A</v>
      </c>
    </row>
    <row r="7" spans="1:6" x14ac:dyDescent="0.2">
      <c r="A7" s="3" t="s">
        <v>12</v>
      </c>
      <c r="B7">
        <v>115</v>
      </c>
      <c r="C7">
        <v>120</v>
      </c>
      <c r="D7" s="2" t="e">
        <f t="shared" si="0"/>
        <v>#N/A</v>
      </c>
      <c r="E7" s="2" t="e">
        <f t="shared" si="1"/>
        <v>#N/A</v>
      </c>
      <c r="F7" s="48" t="e">
        <f t="shared" si="2"/>
        <v>#N/A</v>
      </c>
    </row>
    <row r="8" spans="1:6" x14ac:dyDescent="0.2">
      <c r="A8" s="3" t="s">
        <v>49</v>
      </c>
      <c r="B8">
        <v>115</v>
      </c>
      <c r="C8">
        <v>120</v>
      </c>
      <c r="D8" s="2" t="e">
        <f t="shared" si="0"/>
        <v>#N/A</v>
      </c>
      <c r="E8" s="2" t="e">
        <f t="shared" si="1"/>
        <v>#N/A</v>
      </c>
      <c r="F8" s="48" t="e">
        <f t="shared" si="2"/>
        <v>#N/A</v>
      </c>
    </row>
    <row r="9" spans="1:6" x14ac:dyDescent="0.2">
      <c r="A9" s="3" t="s">
        <v>13</v>
      </c>
      <c r="B9">
        <v>140</v>
      </c>
      <c r="C9">
        <v>140</v>
      </c>
      <c r="D9" s="2" t="e">
        <f t="shared" si="0"/>
        <v>#N/A</v>
      </c>
      <c r="E9" s="2" t="e">
        <f t="shared" si="1"/>
        <v>#N/A</v>
      </c>
      <c r="F9" s="48" t="e">
        <f t="shared" si="2"/>
        <v>#N/A</v>
      </c>
    </row>
    <row r="10" spans="1:6" x14ac:dyDescent="0.2">
      <c r="A10" s="3" t="s">
        <v>14</v>
      </c>
      <c r="B10">
        <v>140</v>
      </c>
      <c r="C10">
        <v>140</v>
      </c>
      <c r="D10" s="2" t="e">
        <f t="shared" si="0"/>
        <v>#N/A</v>
      </c>
      <c r="E10" s="2" t="e">
        <f t="shared" si="1"/>
        <v>#N/A</v>
      </c>
      <c r="F10" s="48" t="e">
        <f t="shared" si="2"/>
        <v>#N/A</v>
      </c>
    </row>
    <row r="11" spans="1:6" x14ac:dyDescent="0.2">
      <c r="A11" s="3" t="s">
        <v>15</v>
      </c>
      <c r="B11">
        <v>140</v>
      </c>
      <c r="C11">
        <v>140</v>
      </c>
      <c r="D11" s="2" t="e">
        <f t="shared" si="0"/>
        <v>#N/A</v>
      </c>
      <c r="E11" s="2" t="e">
        <f t="shared" si="1"/>
        <v>#N/A</v>
      </c>
      <c r="F11" s="48" t="e">
        <f t="shared" si="2"/>
        <v>#N/A</v>
      </c>
    </row>
    <row r="12" spans="1:6" x14ac:dyDescent="0.2">
      <c r="A12" s="3" t="s">
        <v>16</v>
      </c>
      <c r="B12">
        <v>180</v>
      </c>
      <c r="C12">
        <v>185</v>
      </c>
      <c r="D12" s="2" t="e">
        <f t="shared" si="0"/>
        <v>#N/A</v>
      </c>
      <c r="E12" s="2" t="e">
        <f t="shared" si="1"/>
        <v>#N/A</v>
      </c>
      <c r="F12" s="48" t="e">
        <f t="shared" si="2"/>
        <v>#N/A</v>
      </c>
    </row>
    <row r="13" spans="1:6" x14ac:dyDescent="0.2">
      <c r="A13" s="3" t="s">
        <v>0</v>
      </c>
      <c r="B13">
        <v>115</v>
      </c>
      <c r="C13">
        <v>140</v>
      </c>
      <c r="D13" s="2" t="e">
        <f t="shared" si="0"/>
        <v>#N/A</v>
      </c>
      <c r="E13" s="2" t="e">
        <f t="shared" si="1"/>
        <v>#N/A</v>
      </c>
      <c r="F13" s="48" t="e">
        <f t="shared" si="2"/>
        <v>#N/A</v>
      </c>
    </row>
    <row r="14" spans="1:6" x14ac:dyDescent="0.2">
      <c r="A14" s="3" t="s">
        <v>1</v>
      </c>
      <c r="B14">
        <v>140</v>
      </c>
      <c r="C14">
        <v>140</v>
      </c>
      <c r="D14" s="2" t="e">
        <f t="shared" si="0"/>
        <v>#N/A</v>
      </c>
      <c r="E14" s="2" t="e">
        <f t="shared" si="1"/>
        <v>#N/A</v>
      </c>
      <c r="F14" s="48" t="e">
        <f t="shared" si="2"/>
        <v>#N/A</v>
      </c>
    </row>
    <row r="15" spans="1:6" x14ac:dyDescent="0.2">
      <c r="A15" s="3" t="s">
        <v>2</v>
      </c>
      <c r="B15">
        <v>140</v>
      </c>
      <c r="C15">
        <v>140</v>
      </c>
      <c r="D15" s="2" t="e">
        <f t="shared" si="0"/>
        <v>#N/A</v>
      </c>
      <c r="E15" s="2" t="e">
        <f t="shared" si="1"/>
        <v>#N/A</v>
      </c>
      <c r="F15" s="48" t="e">
        <f t="shared" si="2"/>
        <v>#N/A</v>
      </c>
    </row>
    <row r="16" spans="1:6" x14ac:dyDescent="0.2">
      <c r="A16" s="3" t="s">
        <v>3</v>
      </c>
      <c r="B16">
        <v>180</v>
      </c>
      <c r="C16">
        <v>185</v>
      </c>
      <c r="D16" s="2" t="e">
        <f t="shared" si="0"/>
        <v>#N/A</v>
      </c>
      <c r="E16" s="2" t="e">
        <f t="shared" si="1"/>
        <v>#N/A</v>
      </c>
      <c r="F16" s="48" t="e">
        <f t="shared" si="2"/>
        <v>#N/A</v>
      </c>
    </row>
    <row r="17" spans="1:6" x14ac:dyDescent="0.2">
      <c r="A17" s="3" t="s">
        <v>4</v>
      </c>
      <c r="B17">
        <v>180</v>
      </c>
      <c r="C17">
        <v>185</v>
      </c>
      <c r="D17" s="2" t="e">
        <f t="shared" si="0"/>
        <v>#N/A</v>
      </c>
      <c r="E17" s="2" t="e">
        <f t="shared" si="1"/>
        <v>#N/A</v>
      </c>
      <c r="F17" s="48" t="e">
        <f t="shared" si="2"/>
        <v>#N/A</v>
      </c>
    </row>
    <row r="18" spans="1:6" x14ac:dyDescent="0.2">
      <c r="A18" s="3" t="s">
        <v>5</v>
      </c>
      <c r="B18">
        <v>190</v>
      </c>
      <c r="C18">
        <v>185</v>
      </c>
      <c r="D18" s="2" t="e">
        <f t="shared" si="0"/>
        <v>#N/A</v>
      </c>
      <c r="E18" s="2" t="e">
        <f t="shared" si="1"/>
        <v>#N/A</v>
      </c>
      <c r="F18" s="49" t="e">
        <f t="shared" si="2"/>
        <v>#N/A</v>
      </c>
    </row>
    <row r="19" spans="1:6" x14ac:dyDescent="0.2">
      <c r="A19" s="3" t="s">
        <v>6</v>
      </c>
      <c r="B19">
        <v>200</v>
      </c>
      <c r="C19">
        <v>185</v>
      </c>
      <c r="D19" s="2" t="e">
        <f t="shared" si="0"/>
        <v>#N/A</v>
      </c>
      <c r="E19" s="2" t="e">
        <f t="shared" si="1"/>
        <v>#N/A</v>
      </c>
      <c r="F19" s="49" t="e">
        <f t="shared" si="2"/>
        <v>#N/A</v>
      </c>
    </row>
    <row r="20" spans="1:6" x14ac:dyDescent="0.2">
      <c r="A20" s="3" t="s">
        <v>7</v>
      </c>
      <c r="B20">
        <v>200</v>
      </c>
      <c r="C20">
        <v>185</v>
      </c>
      <c r="D20" s="2" t="e">
        <f t="shared" si="0"/>
        <v>#N/A</v>
      </c>
      <c r="E20" s="2" t="e">
        <f t="shared" si="1"/>
        <v>#N/A</v>
      </c>
      <c r="F20" s="49" t="e">
        <f t="shared" si="2"/>
        <v>#N/A</v>
      </c>
    </row>
    <row r="22" spans="1:6" x14ac:dyDescent="0.2">
      <c r="A22" s="3" t="s">
        <v>114</v>
      </c>
      <c r="B22" t="e">
        <f>VLOOKUP('Kalkulator ny INTOPS-avtale'!B5,'Utenlandstillegg, Satser'!B4:C23,2,FALSE)</f>
        <v>#N/A</v>
      </c>
    </row>
  </sheetData>
  <sheetProtection sheet="1" objects="1" scenarios="1" selectLockedCells="1"/>
  <conditionalFormatting sqref="F4:F20">
    <cfRule type="cellIs" dxfId="0" priority="1" operator="lessThan">
      <formula>0</formula>
    </cfRule>
    <cfRule type="cellIs" priority="2" operator="greaterThanOr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4F793-CEBE-D749-BD78-985F98EC0A5B}">
  <sheetPr codeName="Ark8"/>
  <dimension ref="A1:F23"/>
  <sheetViews>
    <sheetView workbookViewId="0">
      <selection activeCell="H20" sqref="H20"/>
    </sheetView>
  </sheetViews>
  <sheetFormatPr baseColWidth="10" defaultRowHeight="16" x14ac:dyDescent="0.2"/>
  <cols>
    <col min="2" max="2" width="18.6640625" bestFit="1" customWidth="1"/>
    <col min="3" max="3" width="15" style="2" bestFit="1" customWidth="1"/>
    <col min="4" max="4" width="33.33203125" bestFit="1" customWidth="1"/>
  </cols>
  <sheetData>
    <row r="1" spans="1:6" ht="17" thickBot="1" x14ac:dyDescent="0.25"/>
    <row r="2" spans="1:6" ht="21" x14ac:dyDescent="0.25">
      <c r="B2" s="106" t="s">
        <v>157</v>
      </c>
      <c r="C2" s="107"/>
    </row>
    <row r="3" spans="1:6" x14ac:dyDescent="0.2">
      <c r="B3" s="12" t="s">
        <v>71</v>
      </c>
      <c r="C3" s="70" t="s">
        <v>140</v>
      </c>
      <c r="E3" t="s">
        <v>148</v>
      </c>
      <c r="F3" t="s">
        <v>148</v>
      </c>
    </row>
    <row r="4" spans="1:6" x14ac:dyDescent="0.2">
      <c r="B4" s="71" t="s">
        <v>51</v>
      </c>
      <c r="C4" s="34">
        <v>275000</v>
      </c>
      <c r="D4" t="s">
        <v>145</v>
      </c>
      <c r="E4" s="83">
        <v>44013</v>
      </c>
      <c r="F4" s="83">
        <v>44378</v>
      </c>
    </row>
    <row r="5" spans="1:6" x14ac:dyDescent="0.2">
      <c r="A5" t="s">
        <v>151</v>
      </c>
      <c r="B5" s="71" t="s">
        <v>45</v>
      </c>
      <c r="C5" s="34">
        <v>340000</v>
      </c>
      <c r="D5" t="s">
        <v>145</v>
      </c>
      <c r="E5" s="83">
        <v>44013</v>
      </c>
      <c r="F5" s="83">
        <v>44378</v>
      </c>
    </row>
    <row r="6" spans="1:6" x14ac:dyDescent="0.2">
      <c r="A6" t="s">
        <v>152</v>
      </c>
      <c r="B6" s="71" t="s">
        <v>46</v>
      </c>
      <c r="C6" s="34">
        <v>335000</v>
      </c>
      <c r="D6" t="s">
        <v>145</v>
      </c>
      <c r="E6" s="83">
        <v>44013</v>
      </c>
      <c r="F6" s="83">
        <v>44378</v>
      </c>
    </row>
    <row r="7" spans="1:6" x14ac:dyDescent="0.2">
      <c r="B7" s="71" t="s">
        <v>56</v>
      </c>
      <c r="C7" s="34">
        <v>250000</v>
      </c>
      <c r="D7" t="s">
        <v>145</v>
      </c>
      <c r="E7" s="85">
        <v>44013</v>
      </c>
      <c r="F7" s="83">
        <v>44378</v>
      </c>
    </row>
    <row r="8" spans="1:6" x14ac:dyDescent="0.2">
      <c r="B8" s="71" t="s">
        <v>57</v>
      </c>
      <c r="C8" s="34">
        <v>220000</v>
      </c>
      <c r="D8" t="s">
        <v>145</v>
      </c>
      <c r="E8" s="83">
        <v>44013</v>
      </c>
      <c r="F8" s="84">
        <v>44378</v>
      </c>
    </row>
    <row r="9" spans="1:6" x14ac:dyDescent="0.2">
      <c r="A9" t="s">
        <v>153</v>
      </c>
      <c r="B9" s="71" t="s">
        <v>58</v>
      </c>
      <c r="C9" s="34">
        <v>225000</v>
      </c>
      <c r="D9" t="s">
        <v>145</v>
      </c>
      <c r="E9" s="83">
        <v>44013</v>
      </c>
      <c r="F9" s="84">
        <v>44378</v>
      </c>
    </row>
    <row r="10" spans="1:6" x14ac:dyDescent="0.2">
      <c r="A10" t="s">
        <v>154</v>
      </c>
      <c r="B10" s="71" t="s">
        <v>59</v>
      </c>
      <c r="C10" s="34">
        <v>240000</v>
      </c>
      <c r="D10" t="s">
        <v>145</v>
      </c>
      <c r="E10" s="84">
        <v>44013</v>
      </c>
      <c r="F10" s="84">
        <v>44378</v>
      </c>
    </row>
    <row r="11" spans="1:6" x14ac:dyDescent="0.2">
      <c r="B11" s="71" t="s">
        <v>60</v>
      </c>
      <c r="C11" s="34">
        <v>255000</v>
      </c>
      <c r="D11" t="s">
        <v>145</v>
      </c>
      <c r="E11" s="84">
        <v>44013</v>
      </c>
      <c r="F11" s="84">
        <v>44378</v>
      </c>
    </row>
    <row r="12" spans="1:6" x14ac:dyDescent="0.2">
      <c r="A12" t="s">
        <v>156</v>
      </c>
      <c r="B12" s="71" t="s">
        <v>61</v>
      </c>
      <c r="C12" s="34">
        <v>310000</v>
      </c>
      <c r="D12" t="s">
        <v>145</v>
      </c>
      <c r="E12" s="84">
        <v>44013</v>
      </c>
      <c r="F12" s="84">
        <v>44378</v>
      </c>
    </row>
    <row r="13" spans="1:6" x14ac:dyDescent="0.2">
      <c r="A13" t="s">
        <v>155</v>
      </c>
      <c r="B13" s="71" t="s">
        <v>62</v>
      </c>
      <c r="C13" s="34">
        <v>270000</v>
      </c>
      <c r="D13" t="s">
        <v>145</v>
      </c>
      <c r="E13" s="84">
        <v>44013</v>
      </c>
      <c r="F13" s="84">
        <v>44378</v>
      </c>
    </row>
    <row r="14" spans="1:6" x14ac:dyDescent="0.2">
      <c r="B14" s="71" t="s">
        <v>63</v>
      </c>
      <c r="C14" s="34">
        <v>260000</v>
      </c>
      <c r="D14" t="s">
        <v>158</v>
      </c>
      <c r="E14" s="84">
        <v>44013</v>
      </c>
    </row>
    <row r="15" spans="1:6" x14ac:dyDescent="0.2">
      <c r="B15" s="71" t="s">
        <v>50</v>
      </c>
      <c r="C15" s="34">
        <v>265000</v>
      </c>
      <c r="D15" t="s">
        <v>145</v>
      </c>
      <c r="E15" s="84">
        <v>44013</v>
      </c>
      <c r="F15" s="84">
        <v>44378</v>
      </c>
    </row>
    <row r="16" spans="1:6" x14ac:dyDescent="0.2">
      <c r="B16" s="71" t="s">
        <v>64</v>
      </c>
      <c r="C16" s="34">
        <v>280000</v>
      </c>
      <c r="D16" t="s">
        <v>158</v>
      </c>
      <c r="E16" s="84">
        <v>44013</v>
      </c>
    </row>
    <row r="17" spans="1:6" x14ac:dyDescent="0.2">
      <c r="A17" t="s">
        <v>151</v>
      </c>
      <c r="B17" s="71" t="s">
        <v>65</v>
      </c>
      <c r="C17" s="34">
        <v>340000</v>
      </c>
      <c r="D17" t="s">
        <v>159</v>
      </c>
      <c r="E17" s="84">
        <v>44013</v>
      </c>
      <c r="F17" s="84">
        <v>44378</v>
      </c>
    </row>
    <row r="18" spans="1:6" x14ac:dyDescent="0.2">
      <c r="B18" s="71" t="s">
        <v>66</v>
      </c>
      <c r="C18" s="34">
        <v>265000</v>
      </c>
      <c r="D18" t="s">
        <v>145</v>
      </c>
      <c r="E18" s="84">
        <v>44013</v>
      </c>
      <c r="F18" s="83">
        <v>44378</v>
      </c>
    </row>
    <row r="19" spans="1:6" x14ac:dyDescent="0.2">
      <c r="B19" s="71" t="s">
        <v>67</v>
      </c>
      <c r="C19" s="34">
        <v>260000</v>
      </c>
      <c r="D19" t="s">
        <v>145</v>
      </c>
      <c r="E19" s="84">
        <v>44013</v>
      </c>
      <c r="F19" s="83">
        <v>44378</v>
      </c>
    </row>
    <row r="20" spans="1:6" x14ac:dyDescent="0.2">
      <c r="B20" s="71" t="s">
        <v>69</v>
      </c>
      <c r="C20" s="34">
        <v>265000</v>
      </c>
      <c r="D20" t="s">
        <v>145</v>
      </c>
      <c r="E20" s="84">
        <v>44013</v>
      </c>
      <c r="F20" s="84">
        <v>44378</v>
      </c>
    </row>
    <row r="21" spans="1:6" ht="17" thickBot="1" x14ac:dyDescent="0.25">
      <c r="B21" s="72" t="s">
        <v>68</v>
      </c>
      <c r="C21" s="29">
        <v>275000</v>
      </c>
      <c r="D21" t="s">
        <v>145</v>
      </c>
      <c r="E21" s="84">
        <v>44013</v>
      </c>
      <c r="F21" s="83">
        <v>44378</v>
      </c>
    </row>
    <row r="22" spans="1:6" x14ac:dyDescent="0.2">
      <c r="B22" s="82" t="s">
        <v>146</v>
      </c>
      <c r="C22" s="2">
        <v>285000</v>
      </c>
      <c r="D22" t="s">
        <v>145</v>
      </c>
      <c r="E22" s="84">
        <v>44013</v>
      </c>
      <c r="F22" s="83">
        <v>44378</v>
      </c>
    </row>
    <row r="23" spans="1:6" x14ac:dyDescent="0.2">
      <c r="B23" s="82" t="s">
        <v>147</v>
      </c>
      <c r="C23" s="2">
        <v>310000</v>
      </c>
      <c r="D23" t="s">
        <v>145</v>
      </c>
      <c r="E23" s="84">
        <v>44013</v>
      </c>
      <c r="F23" s="84">
        <v>44378</v>
      </c>
    </row>
  </sheetData>
  <sheetProtection sheet="1" selectLockedCells="1"/>
  <mergeCells count="1">
    <mergeCell ref="B2:C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9DEA7-BF5A-E14D-8F91-3BC6B1799F35}">
  <sheetPr codeName="Ark9"/>
  <dimension ref="B1:E21"/>
  <sheetViews>
    <sheetView workbookViewId="0">
      <selection activeCell="B2" sqref="B2:E21"/>
    </sheetView>
  </sheetViews>
  <sheetFormatPr baseColWidth="10" defaultRowHeight="16" x14ac:dyDescent="0.2"/>
  <cols>
    <col min="3" max="4" width="11.5" bestFit="1" customWidth="1"/>
    <col min="5" max="5" width="11" bestFit="1" customWidth="1"/>
  </cols>
  <sheetData>
    <row r="1" spans="2:5" ht="17" thickBot="1" x14ac:dyDescent="0.25"/>
    <row r="2" spans="2:5" ht="21" x14ac:dyDescent="0.25">
      <c r="B2" s="106" t="s">
        <v>139</v>
      </c>
      <c r="C2" s="108"/>
      <c r="D2" s="108"/>
      <c r="E2" s="107"/>
    </row>
    <row r="3" spans="2:5" x14ac:dyDescent="0.2">
      <c r="B3" s="12" t="s">
        <v>44</v>
      </c>
      <c r="C3" s="4" t="s">
        <v>52</v>
      </c>
      <c r="D3" s="4" t="s">
        <v>53</v>
      </c>
      <c r="E3" s="28" t="s">
        <v>54</v>
      </c>
    </row>
    <row r="4" spans="2:5" x14ac:dyDescent="0.2">
      <c r="B4" s="55" t="s">
        <v>0</v>
      </c>
      <c r="C4" s="5">
        <v>0</v>
      </c>
      <c r="D4" s="5">
        <v>0</v>
      </c>
      <c r="E4" s="34">
        <f>D4-C4</f>
        <v>0</v>
      </c>
    </row>
    <row r="5" spans="2:5" x14ac:dyDescent="0.2">
      <c r="B5" s="55" t="s">
        <v>1</v>
      </c>
      <c r="C5" s="5">
        <v>1733</v>
      </c>
      <c r="D5" s="5">
        <v>1850</v>
      </c>
      <c r="E5" s="34">
        <f t="shared" ref="E5:E21" si="0">D5-C5</f>
        <v>117</v>
      </c>
    </row>
    <row r="6" spans="2:5" x14ac:dyDescent="0.2">
      <c r="B6" s="55" t="s">
        <v>2</v>
      </c>
      <c r="C6" s="5">
        <v>2888</v>
      </c>
      <c r="D6" s="5">
        <v>3100</v>
      </c>
      <c r="E6" s="34">
        <f t="shared" si="0"/>
        <v>212</v>
      </c>
    </row>
    <row r="7" spans="2:5" x14ac:dyDescent="0.2">
      <c r="B7" s="55" t="s">
        <v>3</v>
      </c>
      <c r="C7" s="5">
        <v>2888</v>
      </c>
      <c r="D7" s="5">
        <v>3100</v>
      </c>
      <c r="E7" s="34">
        <f t="shared" si="0"/>
        <v>212</v>
      </c>
    </row>
    <row r="8" spans="2:5" x14ac:dyDescent="0.2">
      <c r="B8" s="55" t="s">
        <v>4</v>
      </c>
      <c r="C8" s="5">
        <v>2888</v>
      </c>
      <c r="D8" s="5">
        <v>3100</v>
      </c>
      <c r="E8" s="34">
        <f t="shared" si="0"/>
        <v>212</v>
      </c>
    </row>
    <row r="9" spans="2:5" x14ac:dyDescent="0.2">
      <c r="B9" s="55" t="s">
        <v>5</v>
      </c>
      <c r="C9" s="5">
        <v>2888</v>
      </c>
      <c r="D9" s="5">
        <v>3100</v>
      </c>
      <c r="E9" s="34">
        <f t="shared" si="0"/>
        <v>212</v>
      </c>
    </row>
    <row r="10" spans="2:5" x14ac:dyDescent="0.2">
      <c r="B10" s="55" t="s">
        <v>6</v>
      </c>
      <c r="C10" s="5">
        <v>2888</v>
      </c>
      <c r="D10" s="5">
        <v>3100</v>
      </c>
      <c r="E10" s="34">
        <f t="shared" si="0"/>
        <v>212</v>
      </c>
    </row>
    <row r="11" spans="2:5" ht="16" customHeight="1" thickBot="1" x14ac:dyDescent="0.25">
      <c r="B11" s="35" t="s">
        <v>7</v>
      </c>
      <c r="C11" s="8">
        <v>2888</v>
      </c>
      <c r="D11" s="8">
        <v>3100</v>
      </c>
      <c r="E11" s="29">
        <f t="shared" si="0"/>
        <v>212</v>
      </c>
    </row>
    <row r="12" spans="2:5" x14ac:dyDescent="0.2">
      <c r="B12" s="57" t="s">
        <v>8</v>
      </c>
      <c r="C12" s="78">
        <v>0</v>
      </c>
      <c r="D12" s="78">
        <v>0</v>
      </c>
      <c r="E12" s="80">
        <f t="shared" si="0"/>
        <v>0</v>
      </c>
    </row>
    <row r="13" spans="2:5" x14ac:dyDescent="0.2">
      <c r="B13" s="55" t="s">
        <v>9</v>
      </c>
      <c r="C13" s="5">
        <v>0</v>
      </c>
      <c r="D13" s="5">
        <v>0</v>
      </c>
      <c r="E13" s="34">
        <f t="shared" si="0"/>
        <v>0</v>
      </c>
    </row>
    <row r="14" spans="2:5" x14ac:dyDescent="0.2">
      <c r="B14" s="55" t="s">
        <v>10</v>
      </c>
      <c r="C14" s="5">
        <v>0</v>
      </c>
      <c r="D14" s="5">
        <v>0</v>
      </c>
      <c r="E14" s="34">
        <f t="shared" si="0"/>
        <v>0</v>
      </c>
    </row>
    <row r="15" spans="2:5" x14ac:dyDescent="0.2">
      <c r="B15" s="55" t="s">
        <v>11</v>
      </c>
      <c r="C15" s="5">
        <v>0</v>
      </c>
      <c r="D15" s="5">
        <v>0</v>
      </c>
      <c r="E15" s="34">
        <f t="shared" si="0"/>
        <v>0</v>
      </c>
    </row>
    <row r="16" spans="2:5" x14ac:dyDescent="0.2">
      <c r="B16" s="55" t="s">
        <v>12</v>
      </c>
      <c r="C16" s="5">
        <v>0</v>
      </c>
      <c r="D16" s="5">
        <v>0</v>
      </c>
      <c r="E16" s="34">
        <f t="shared" si="0"/>
        <v>0</v>
      </c>
    </row>
    <row r="17" spans="2:5" x14ac:dyDescent="0.2">
      <c r="B17" s="55" t="s">
        <v>49</v>
      </c>
      <c r="C17" s="5">
        <v>0</v>
      </c>
      <c r="D17" s="5">
        <v>0</v>
      </c>
      <c r="E17" s="34">
        <f t="shared" ref="E17" si="1">D17-C17</f>
        <v>0</v>
      </c>
    </row>
    <row r="18" spans="2:5" x14ac:dyDescent="0.2">
      <c r="B18" s="55" t="s">
        <v>13</v>
      </c>
      <c r="C18" s="5">
        <v>0</v>
      </c>
      <c r="D18" s="5">
        <v>0</v>
      </c>
      <c r="E18" s="34">
        <f t="shared" si="0"/>
        <v>0</v>
      </c>
    </row>
    <row r="19" spans="2:5" x14ac:dyDescent="0.2">
      <c r="B19" s="55" t="s">
        <v>14</v>
      </c>
      <c r="C19" s="5">
        <v>1733</v>
      </c>
      <c r="D19" s="5">
        <v>1850</v>
      </c>
      <c r="E19" s="34">
        <f t="shared" si="0"/>
        <v>117</v>
      </c>
    </row>
    <row r="20" spans="2:5" x14ac:dyDescent="0.2">
      <c r="B20" s="55" t="s">
        <v>15</v>
      </c>
      <c r="C20" s="5">
        <v>2888</v>
      </c>
      <c r="D20" s="5">
        <v>3100</v>
      </c>
      <c r="E20" s="34">
        <f t="shared" si="0"/>
        <v>212</v>
      </c>
    </row>
    <row r="21" spans="2:5" ht="17" thickBot="1" x14ac:dyDescent="0.25">
      <c r="B21" s="35" t="s">
        <v>16</v>
      </c>
      <c r="C21" s="8">
        <v>2888</v>
      </c>
      <c r="D21" s="8">
        <v>3100</v>
      </c>
      <c r="E21" s="29">
        <f t="shared" si="0"/>
        <v>212</v>
      </c>
    </row>
  </sheetData>
  <sheetProtection sheet="1" objects="1" scenarios="1" selectLockedCells="1"/>
  <mergeCells count="1">
    <mergeCell ref="B2:E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DA176-9685-0141-A9EE-B04DB3C53964}">
  <sheetPr codeName="Ark10"/>
  <dimension ref="A1:D84"/>
  <sheetViews>
    <sheetView workbookViewId="0">
      <selection activeCell="E13" sqref="E13"/>
    </sheetView>
  </sheetViews>
  <sheetFormatPr baseColWidth="10" defaultRowHeight="16" x14ac:dyDescent="0.2"/>
  <cols>
    <col min="1" max="1" width="14.33203125" bestFit="1" customWidth="1"/>
  </cols>
  <sheetData>
    <row r="1" spans="1:4" x14ac:dyDescent="0.2">
      <c r="A1" s="3" t="s">
        <v>104</v>
      </c>
      <c r="C1" s="52" t="s">
        <v>105</v>
      </c>
      <c r="D1" s="52" t="s">
        <v>106</v>
      </c>
    </row>
    <row r="2" spans="1:4" x14ac:dyDescent="0.2">
      <c r="A2" t="s">
        <v>103</v>
      </c>
      <c r="C2">
        <v>19</v>
      </c>
      <c r="D2" s="53">
        <v>309800</v>
      </c>
    </row>
    <row r="3" spans="1:4" x14ac:dyDescent="0.2">
      <c r="A3" t="s">
        <v>72</v>
      </c>
      <c r="C3">
        <v>20</v>
      </c>
      <c r="D3" s="53">
        <v>313300</v>
      </c>
    </row>
    <row r="4" spans="1:4" x14ac:dyDescent="0.2">
      <c r="A4" t="s">
        <v>73</v>
      </c>
      <c r="C4">
        <v>21</v>
      </c>
      <c r="D4" s="53">
        <v>317300</v>
      </c>
    </row>
    <row r="5" spans="1:4" x14ac:dyDescent="0.2">
      <c r="A5" t="s">
        <v>74</v>
      </c>
      <c r="C5">
        <v>22</v>
      </c>
      <c r="D5" s="53">
        <v>320900</v>
      </c>
    </row>
    <row r="6" spans="1:4" x14ac:dyDescent="0.2">
      <c r="A6" t="s">
        <v>75</v>
      </c>
      <c r="C6">
        <v>23</v>
      </c>
      <c r="D6" s="53">
        <v>324800</v>
      </c>
    </row>
    <row r="7" spans="1:4" x14ac:dyDescent="0.2">
      <c r="A7" t="s">
        <v>76</v>
      </c>
      <c r="C7">
        <v>24</v>
      </c>
      <c r="D7" s="53">
        <v>328800</v>
      </c>
    </row>
    <row r="8" spans="1:4" x14ac:dyDescent="0.2">
      <c r="A8" t="s">
        <v>77</v>
      </c>
      <c r="C8">
        <v>25</v>
      </c>
      <c r="D8" s="53">
        <v>333000</v>
      </c>
    </row>
    <row r="9" spans="1:4" x14ac:dyDescent="0.2">
      <c r="A9" t="s">
        <v>78</v>
      </c>
      <c r="C9">
        <v>26</v>
      </c>
      <c r="D9" s="53">
        <v>337300</v>
      </c>
    </row>
    <row r="10" spans="1:4" x14ac:dyDescent="0.2">
      <c r="A10" t="s">
        <v>79</v>
      </c>
      <c r="C10">
        <v>27</v>
      </c>
      <c r="D10" s="53">
        <v>341300</v>
      </c>
    </row>
    <row r="11" spans="1:4" x14ac:dyDescent="0.2">
      <c r="A11" t="s">
        <v>80</v>
      </c>
      <c r="C11">
        <v>28</v>
      </c>
      <c r="D11" s="53">
        <v>345300</v>
      </c>
    </row>
    <row r="12" spans="1:4" x14ac:dyDescent="0.2">
      <c r="A12" t="s">
        <v>81</v>
      </c>
      <c r="C12">
        <v>29</v>
      </c>
      <c r="D12" s="53">
        <v>349100</v>
      </c>
    </row>
    <row r="13" spans="1:4" x14ac:dyDescent="0.2">
      <c r="A13" t="s">
        <v>82</v>
      </c>
      <c r="C13">
        <v>30</v>
      </c>
      <c r="D13" s="53">
        <v>353100</v>
      </c>
    </row>
    <row r="14" spans="1:4" x14ac:dyDescent="0.2">
      <c r="A14" t="s">
        <v>83</v>
      </c>
      <c r="C14">
        <v>31</v>
      </c>
      <c r="D14" s="53">
        <v>356700</v>
      </c>
    </row>
    <row r="15" spans="1:4" x14ac:dyDescent="0.2">
      <c r="A15" t="s">
        <v>84</v>
      </c>
      <c r="C15">
        <v>32</v>
      </c>
      <c r="D15" s="53">
        <v>360900</v>
      </c>
    </row>
    <row r="16" spans="1:4" x14ac:dyDescent="0.2">
      <c r="A16" t="s">
        <v>85</v>
      </c>
      <c r="C16">
        <v>33</v>
      </c>
      <c r="D16" s="53">
        <v>364800</v>
      </c>
    </row>
    <row r="17" spans="1:4" x14ac:dyDescent="0.2">
      <c r="A17" t="s">
        <v>86</v>
      </c>
      <c r="C17">
        <v>34</v>
      </c>
      <c r="D17" s="53">
        <v>369000</v>
      </c>
    </row>
    <row r="18" spans="1:4" x14ac:dyDescent="0.2">
      <c r="A18" t="s">
        <v>87</v>
      </c>
      <c r="C18">
        <v>35</v>
      </c>
      <c r="D18" s="53">
        <v>373200</v>
      </c>
    </row>
    <row r="19" spans="1:4" x14ac:dyDescent="0.2">
      <c r="A19" t="s">
        <v>88</v>
      </c>
      <c r="C19">
        <v>36</v>
      </c>
      <c r="D19" s="53">
        <v>377500</v>
      </c>
    </row>
    <row r="20" spans="1:4" x14ac:dyDescent="0.2">
      <c r="A20" t="s">
        <v>89</v>
      </c>
      <c r="C20">
        <v>37</v>
      </c>
      <c r="D20" s="53">
        <v>382300</v>
      </c>
    </row>
    <row r="21" spans="1:4" x14ac:dyDescent="0.2">
      <c r="A21" t="s">
        <v>90</v>
      </c>
      <c r="C21">
        <v>38</v>
      </c>
      <c r="D21" s="53">
        <v>387100</v>
      </c>
    </row>
    <row r="22" spans="1:4" x14ac:dyDescent="0.2">
      <c r="A22" t="s">
        <v>91</v>
      </c>
      <c r="C22">
        <v>39</v>
      </c>
      <c r="D22" s="53">
        <v>391800</v>
      </c>
    </row>
    <row r="23" spans="1:4" x14ac:dyDescent="0.2">
      <c r="A23" t="s">
        <v>92</v>
      </c>
      <c r="C23">
        <v>40</v>
      </c>
      <c r="D23" s="53">
        <v>396900</v>
      </c>
    </row>
    <row r="24" spans="1:4" x14ac:dyDescent="0.2">
      <c r="A24" t="s">
        <v>93</v>
      </c>
      <c r="C24">
        <v>41</v>
      </c>
      <c r="D24" s="53">
        <v>402000</v>
      </c>
    </row>
    <row r="25" spans="1:4" x14ac:dyDescent="0.2">
      <c r="A25" t="s">
        <v>94</v>
      </c>
      <c r="C25">
        <v>42</v>
      </c>
      <c r="D25" s="53">
        <v>407900</v>
      </c>
    </row>
    <row r="26" spans="1:4" x14ac:dyDescent="0.2">
      <c r="A26" t="s">
        <v>95</v>
      </c>
      <c r="C26">
        <v>43</v>
      </c>
      <c r="D26" s="53">
        <v>413500</v>
      </c>
    </row>
    <row r="27" spans="1:4" x14ac:dyDescent="0.2">
      <c r="A27" t="s">
        <v>96</v>
      </c>
      <c r="C27">
        <v>44</v>
      </c>
      <c r="D27" s="53">
        <v>419600</v>
      </c>
    </row>
    <row r="28" spans="1:4" x14ac:dyDescent="0.2">
      <c r="A28" t="s">
        <v>97</v>
      </c>
      <c r="C28">
        <v>45</v>
      </c>
      <c r="D28" s="53">
        <v>425600</v>
      </c>
    </row>
    <row r="29" spans="1:4" x14ac:dyDescent="0.2">
      <c r="A29" t="s">
        <v>98</v>
      </c>
      <c r="C29">
        <v>46</v>
      </c>
      <c r="D29" s="53">
        <v>431900</v>
      </c>
    </row>
    <row r="30" spans="1:4" x14ac:dyDescent="0.2">
      <c r="A30" t="s">
        <v>99</v>
      </c>
      <c r="C30">
        <v>47</v>
      </c>
      <c r="D30" s="53">
        <v>439900</v>
      </c>
    </row>
    <row r="31" spans="1:4" x14ac:dyDescent="0.2">
      <c r="A31" t="s">
        <v>100</v>
      </c>
      <c r="C31">
        <v>48</v>
      </c>
      <c r="D31" s="53">
        <v>446800</v>
      </c>
    </row>
    <row r="32" spans="1:4" x14ac:dyDescent="0.2">
      <c r="A32" t="s">
        <v>101</v>
      </c>
      <c r="C32">
        <v>49</v>
      </c>
      <c r="D32" s="53">
        <v>454200</v>
      </c>
    </row>
    <row r="33" spans="1:4" x14ac:dyDescent="0.2">
      <c r="A33" t="s">
        <v>102</v>
      </c>
      <c r="C33">
        <v>50</v>
      </c>
      <c r="D33" s="53">
        <v>461300</v>
      </c>
    </row>
    <row r="34" spans="1:4" x14ac:dyDescent="0.2">
      <c r="C34">
        <v>51</v>
      </c>
      <c r="D34" s="53">
        <v>468300</v>
      </c>
    </row>
    <row r="35" spans="1:4" x14ac:dyDescent="0.2">
      <c r="C35">
        <v>52</v>
      </c>
      <c r="D35" s="53">
        <v>475800</v>
      </c>
    </row>
    <row r="36" spans="1:4" x14ac:dyDescent="0.2">
      <c r="C36">
        <v>53</v>
      </c>
      <c r="D36" s="53">
        <v>483700</v>
      </c>
    </row>
    <row r="37" spans="1:4" x14ac:dyDescent="0.2">
      <c r="C37">
        <v>54</v>
      </c>
      <c r="D37" s="53">
        <v>491200</v>
      </c>
    </row>
    <row r="38" spans="1:4" x14ac:dyDescent="0.2">
      <c r="C38">
        <v>55</v>
      </c>
      <c r="D38" s="53">
        <v>499500</v>
      </c>
    </row>
    <row r="39" spans="1:4" x14ac:dyDescent="0.2">
      <c r="C39">
        <v>56</v>
      </c>
      <c r="D39" s="53">
        <v>507600</v>
      </c>
    </row>
    <row r="40" spans="1:4" x14ac:dyDescent="0.2">
      <c r="C40">
        <v>57</v>
      </c>
      <c r="D40" s="53">
        <v>516100</v>
      </c>
    </row>
    <row r="41" spans="1:4" x14ac:dyDescent="0.2">
      <c r="C41">
        <v>58</v>
      </c>
      <c r="D41" s="53">
        <v>524900</v>
      </c>
    </row>
    <row r="42" spans="1:4" x14ac:dyDescent="0.2">
      <c r="C42">
        <v>59</v>
      </c>
      <c r="D42" s="53">
        <v>534400</v>
      </c>
    </row>
    <row r="43" spans="1:4" x14ac:dyDescent="0.2">
      <c r="C43">
        <v>60</v>
      </c>
      <c r="D43" s="53">
        <v>543500</v>
      </c>
    </row>
    <row r="44" spans="1:4" x14ac:dyDescent="0.2">
      <c r="C44">
        <v>61</v>
      </c>
      <c r="D44" s="53">
        <v>553500</v>
      </c>
    </row>
    <row r="45" spans="1:4" x14ac:dyDescent="0.2">
      <c r="C45">
        <v>62</v>
      </c>
      <c r="D45" s="53">
        <v>563900</v>
      </c>
    </row>
    <row r="46" spans="1:4" x14ac:dyDescent="0.2">
      <c r="C46">
        <v>63</v>
      </c>
      <c r="D46" s="53">
        <v>574700</v>
      </c>
    </row>
    <row r="47" spans="1:4" x14ac:dyDescent="0.2">
      <c r="C47">
        <v>64</v>
      </c>
      <c r="D47" s="53">
        <v>583500</v>
      </c>
    </row>
    <row r="48" spans="1:4" x14ac:dyDescent="0.2">
      <c r="C48">
        <v>65</v>
      </c>
      <c r="D48" s="53">
        <v>594300</v>
      </c>
    </row>
    <row r="49" spans="3:4" x14ac:dyDescent="0.2">
      <c r="C49">
        <v>66</v>
      </c>
      <c r="D49" s="53">
        <v>604700</v>
      </c>
    </row>
    <row r="50" spans="3:4" x14ac:dyDescent="0.2">
      <c r="C50">
        <v>67</v>
      </c>
      <c r="D50" s="53">
        <v>615800</v>
      </c>
    </row>
    <row r="51" spans="3:4" x14ac:dyDescent="0.2">
      <c r="C51">
        <v>68</v>
      </c>
      <c r="D51" s="53">
        <v>626100</v>
      </c>
    </row>
    <row r="52" spans="3:4" x14ac:dyDescent="0.2">
      <c r="C52">
        <v>69</v>
      </c>
      <c r="D52" s="53">
        <v>637900</v>
      </c>
    </row>
    <row r="53" spans="3:4" x14ac:dyDescent="0.2">
      <c r="C53">
        <v>70</v>
      </c>
      <c r="D53" s="53">
        <v>650300</v>
      </c>
    </row>
    <row r="54" spans="3:4" x14ac:dyDescent="0.2">
      <c r="C54">
        <v>71</v>
      </c>
      <c r="D54" s="53">
        <v>665700</v>
      </c>
    </row>
    <row r="55" spans="3:4" x14ac:dyDescent="0.2">
      <c r="C55">
        <v>72</v>
      </c>
      <c r="D55" s="53">
        <v>677600</v>
      </c>
    </row>
    <row r="56" spans="3:4" x14ac:dyDescent="0.2">
      <c r="C56">
        <v>73</v>
      </c>
      <c r="D56" s="53">
        <v>689600</v>
      </c>
    </row>
    <row r="57" spans="3:4" x14ac:dyDescent="0.2">
      <c r="C57">
        <v>74</v>
      </c>
      <c r="D57" s="53">
        <v>702100</v>
      </c>
    </row>
    <row r="58" spans="3:4" x14ac:dyDescent="0.2">
      <c r="C58">
        <v>75</v>
      </c>
      <c r="D58" s="53">
        <v>715900</v>
      </c>
    </row>
    <row r="59" spans="3:4" x14ac:dyDescent="0.2">
      <c r="C59">
        <v>76</v>
      </c>
      <c r="D59" s="53">
        <v>734400</v>
      </c>
    </row>
    <row r="60" spans="3:4" x14ac:dyDescent="0.2">
      <c r="C60">
        <v>77</v>
      </c>
      <c r="D60" s="53">
        <v>752800</v>
      </c>
    </row>
    <row r="61" spans="3:4" x14ac:dyDescent="0.2">
      <c r="C61">
        <v>78</v>
      </c>
      <c r="D61" s="53">
        <v>776900</v>
      </c>
    </row>
    <row r="62" spans="3:4" x14ac:dyDescent="0.2">
      <c r="C62">
        <v>79</v>
      </c>
      <c r="D62" s="53">
        <v>801300</v>
      </c>
    </row>
    <row r="63" spans="3:4" x14ac:dyDescent="0.2">
      <c r="C63">
        <v>80</v>
      </c>
      <c r="D63" s="53">
        <v>825900</v>
      </c>
    </row>
    <row r="64" spans="3:4" x14ac:dyDescent="0.2">
      <c r="C64">
        <v>81</v>
      </c>
      <c r="D64" s="53">
        <v>850000</v>
      </c>
    </row>
    <row r="65" spans="3:4" x14ac:dyDescent="0.2">
      <c r="C65">
        <v>82</v>
      </c>
      <c r="D65" s="53">
        <v>873400</v>
      </c>
    </row>
    <row r="66" spans="3:4" x14ac:dyDescent="0.2">
      <c r="C66">
        <v>83</v>
      </c>
      <c r="D66" s="53">
        <v>896500</v>
      </c>
    </row>
    <row r="67" spans="3:4" x14ac:dyDescent="0.2">
      <c r="C67">
        <v>84</v>
      </c>
      <c r="D67" s="53">
        <v>919700</v>
      </c>
    </row>
    <row r="68" spans="3:4" x14ac:dyDescent="0.2">
      <c r="C68">
        <v>85</v>
      </c>
      <c r="D68" s="53">
        <v>948900</v>
      </c>
    </row>
    <row r="69" spans="3:4" x14ac:dyDescent="0.2">
      <c r="C69">
        <v>86</v>
      </c>
      <c r="D69" s="53">
        <v>977600</v>
      </c>
    </row>
    <row r="70" spans="3:4" x14ac:dyDescent="0.2">
      <c r="C70">
        <v>87</v>
      </c>
      <c r="D70" s="53">
        <v>1007100</v>
      </c>
    </row>
    <row r="71" spans="3:4" x14ac:dyDescent="0.2">
      <c r="C71">
        <v>88</v>
      </c>
      <c r="D71" s="53">
        <v>1030100</v>
      </c>
    </row>
    <row r="72" spans="3:4" x14ac:dyDescent="0.2">
      <c r="C72">
        <v>89</v>
      </c>
      <c r="D72" s="53">
        <v>1053300</v>
      </c>
    </row>
    <row r="73" spans="3:4" x14ac:dyDescent="0.2">
      <c r="C73">
        <v>90</v>
      </c>
      <c r="D73" s="53">
        <v>1076500</v>
      </c>
    </row>
    <row r="74" spans="3:4" x14ac:dyDescent="0.2">
      <c r="C74">
        <v>91</v>
      </c>
      <c r="D74" s="53">
        <v>1100000</v>
      </c>
    </row>
    <row r="75" spans="3:4" x14ac:dyDescent="0.2">
      <c r="C75">
        <v>92</v>
      </c>
      <c r="D75" s="53">
        <v>1123000</v>
      </c>
    </row>
    <row r="76" spans="3:4" x14ac:dyDescent="0.2">
      <c r="C76">
        <v>93</v>
      </c>
      <c r="D76" s="53">
        <v>1146300</v>
      </c>
    </row>
    <row r="77" spans="3:4" x14ac:dyDescent="0.2">
      <c r="C77">
        <v>94</v>
      </c>
      <c r="D77" s="53">
        <v>1169500</v>
      </c>
    </row>
    <row r="78" spans="3:4" x14ac:dyDescent="0.2">
      <c r="C78">
        <v>95</v>
      </c>
      <c r="D78" s="53">
        <v>1192900</v>
      </c>
    </row>
    <row r="79" spans="3:4" x14ac:dyDescent="0.2">
      <c r="C79">
        <v>96</v>
      </c>
      <c r="D79" s="53">
        <v>1215600</v>
      </c>
    </row>
    <row r="80" spans="3:4" x14ac:dyDescent="0.2">
      <c r="C80">
        <v>97</v>
      </c>
      <c r="D80" s="53">
        <v>1238400</v>
      </c>
    </row>
    <row r="81" spans="3:4" x14ac:dyDescent="0.2">
      <c r="C81">
        <v>98</v>
      </c>
      <c r="D81" s="53">
        <v>1261200</v>
      </c>
    </row>
    <row r="82" spans="3:4" x14ac:dyDescent="0.2">
      <c r="C82">
        <v>99</v>
      </c>
      <c r="D82" s="53">
        <v>1283000</v>
      </c>
    </row>
    <row r="83" spans="3:4" x14ac:dyDescent="0.2">
      <c r="C83">
        <v>100</v>
      </c>
      <c r="D83" s="53">
        <v>1304700</v>
      </c>
    </row>
    <row r="84" spans="3:4" x14ac:dyDescent="0.2">
      <c r="C84">
        <v>101</v>
      </c>
      <c r="D84" s="53">
        <v>1326500</v>
      </c>
    </row>
  </sheetData>
  <sheetProtection algorithmName="SHA-512" hashValue="Ci9HLqPTCFVWkS5OPu0Acw+0GeOFo6Uf9PaMFVs1x0uMoE8h/HTSeOnKNdFV/Elq8KkFpiq88oVUdiX7wjV1TQ==" saltValue="iT9Sl3WVJyvtsTq/e9z8+g==" spinCount="100000" sheet="1" objects="1" scenarios="1" selectLockedCells="1"/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62299-5235-7440-9D01-6BFC3A3E9330}">
  <sheetPr codeName="Ark11"/>
  <dimension ref="B1:D10"/>
  <sheetViews>
    <sheetView workbookViewId="0">
      <selection activeCell="B2" sqref="B2:D10"/>
    </sheetView>
  </sheetViews>
  <sheetFormatPr baseColWidth="10" defaultRowHeight="16" x14ac:dyDescent="0.2"/>
  <cols>
    <col min="2" max="2" width="33" bestFit="1" customWidth="1"/>
    <col min="3" max="4" width="12.5" bestFit="1" customWidth="1"/>
  </cols>
  <sheetData>
    <row r="1" spans="2:4" ht="17" thickBot="1" x14ac:dyDescent="0.25"/>
    <row r="2" spans="2:4" ht="21" x14ac:dyDescent="0.25">
      <c r="B2" s="106" t="s">
        <v>141</v>
      </c>
      <c r="C2" s="108"/>
      <c r="D2" s="107"/>
    </row>
    <row r="3" spans="2:4" x14ac:dyDescent="0.2">
      <c r="B3" s="12" t="s">
        <v>116</v>
      </c>
      <c r="C3" s="4" t="s">
        <v>52</v>
      </c>
      <c r="D3" s="32" t="s">
        <v>41</v>
      </c>
    </row>
    <row r="4" spans="2:4" x14ac:dyDescent="0.2">
      <c r="B4" s="12" t="s">
        <v>117</v>
      </c>
      <c r="C4" s="5">
        <v>0</v>
      </c>
      <c r="D4" s="34">
        <v>0</v>
      </c>
    </row>
    <row r="5" spans="2:4" ht="17" thickBot="1" x14ac:dyDescent="0.25">
      <c r="B5" s="14" t="s">
        <v>118</v>
      </c>
      <c r="C5" s="8">
        <v>12000</v>
      </c>
      <c r="D5" s="29">
        <v>12500</v>
      </c>
    </row>
    <row r="6" spans="2:4" ht="17" thickBot="1" x14ac:dyDescent="0.25"/>
    <row r="7" spans="2:4" ht="21" x14ac:dyDescent="0.25">
      <c r="B7" s="106" t="s">
        <v>142</v>
      </c>
      <c r="C7" s="108"/>
      <c r="D7" s="107"/>
    </row>
    <row r="8" spans="2:4" x14ac:dyDescent="0.2">
      <c r="B8" s="55" t="s">
        <v>108</v>
      </c>
      <c r="C8" s="4" t="s">
        <v>52</v>
      </c>
      <c r="D8" s="32" t="s">
        <v>53</v>
      </c>
    </row>
    <row r="9" spans="2:4" x14ac:dyDescent="0.2">
      <c r="B9" s="12" t="s">
        <v>110</v>
      </c>
      <c r="C9" s="5">
        <v>4150</v>
      </c>
      <c r="D9" s="34">
        <v>4350</v>
      </c>
    </row>
    <row r="10" spans="2:4" ht="17" thickBot="1" x14ac:dyDescent="0.25">
      <c r="B10" s="14" t="s">
        <v>111</v>
      </c>
      <c r="C10" s="8">
        <v>0</v>
      </c>
      <c r="D10" s="29">
        <v>0</v>
      </c>
    </row>
  </sheetData>
  <sheetProtection sheet="1" objects="1" scenarios="1" selectLockedCells="1"/>
  <mergeCells count="2">
    <mergeCell ref="B2:D2"/>
    <mergeCell ref="B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Kalkulator ny INTOPS-avtale</vt:lpstr>
      <vt:lpstr>MISJONSTILLEGG</vt:lpstr>
      <vt:lpstr>ERFARINGSTILLEGG (2)</vt:lpstr>
      <vt:lpstr>FAMILIETILLEGG</vt:lpstr>
      <vt:lpstr>UTENLANDSTILLEGG</vt:lpstr>
      <vt:lpstr>Erfaringstillegg</vt:lpstr>
      <vt:lpstr>UTENLANDSTILLEGG (2)</vt:lpstr>
      <vt:lpstr>Utenlandstillegg, Satser</vt:lpstr>
      <vt:lpstr>Militærfaglig Tillegg</vt:lpstr>
      <vt:lpstr>Lister</vt:lpstr>
      <vt:lpstr>pkt. 3.7 og 3.9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Magnus Strømsvåg</cp:lastModifiedBy>
  <dcterms:created xsi:type="dcterms:W3CDTF">2020-01-13T08:08:00Z</dcterms:created>
  <dcterms:modified xsi:type="dcterms:W3CDTF">2021-10-04T06:56:26Z</dcterms:modified>
</cp:coreProperties>
</file>