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nesoddenkommune-my.sharepoint.com/personal/signe_raftevold_rue_nesodden_kommune_no/Documents/Dokumenter/01 Klima/002 Klimaplanlegger/Klimaplanlegger/januar 26/"/>
    </mc:Choice>
  </mc:AlternateContent>
  <xr:revisionPtr revIDLastSave="0" documentId="8_{8891346C-968B-4D3A-87CE-3CE7D1E15CF5}" xr6:coauthVersionLast="47" xr6:coauthVersionMax="47" xr10:uidLastSave="{00000000-0000-0000-0000-000000000000}"/>
  <bookViews>
    <workbookView xWindow="-60" yWindow="830" windowWidth="19260" windowHeight="7340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</sheets>
  <definedNames>
    <definedName name="_ftn1" localSheetId="1">Mobilitet!$H$47</definedName>
    <definedName name="_ftnref1" localSheetId="1">Mobilitet!#REF!</definedName>
    <definedName name="_Hlk145586728" localSheetId="0">'Om verktøyet'!$L$4</definedName>
    <definedName name="_Hlk72404721" localSheetId="2">Arealbruk!#REF!</definedName>
    <definedName name="_xlchart.v1.0" hidden="1">Resultater!$N$36:$O$51</definedName>
    <definedName name="_xlchart.v1.1" hidden="1">Resultater!$P$36:$P$51</definedName>
    <definedName name="bev">'Om verktøyet'!$B$25</definedName>
    <definedName name="eks">'Om verktøyet'!$J$25</definedName>
    <definedName name="ny">'Om verktøyet'!$B$24</definedName>
    <definedName name="riv">'Om verktøyet'!$B$26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0" l="1"/>
  <c r="C28" i="9"/>
  <c r="C21" i="9"/>
  <c r="C18" i="5"/>
  <c r="C35" i="5"/>
  <c r="O49" i="6"/>
  <c r="O50" i="6"/>
  <c r="O51" i="6"/>
  <c r="Q50" i="6"/>
  <c r="Q51" i="6"/>
  <c r="C5" i="11" l="1"/>
  <c r="O28" i="6" l="1"/>
  <c r="T28" i="6"/>
  <c r="R28" i="6"/>
  <c r="S28" i="6"/>
  <c r="P28" i="6"/>
  <c r="P27" i="6"/>
  <c r="P26" i="6"/>
  <c r="N28" i="6"/>
  <c r="N27" i="6"/>
  <c r="N26" i="6"/>
  <c r="O27" i="6"/>
  <c r="O26" i="6"/>
  <c r="O46" i="6" s="1"/>
  <c r="T15" i="6"/>
  <c r="R15" i="6"/>
  <c r="S15" i="6"/>
  <c r="C9" i="11"/>
  <c r="C10" i="11" s="1"/>
  <c r="P49" i="6" l="1"/>
  <c r="P46" i="6"/>
  <c r="Q46" i="6"/>
  <c r="N25" i="6" l="1"/>
  <c r="I28" i="14" l="1"/>
  <c r="I26" i="14"/>
  <c r="I24" i="14"/>
  <c r="H28" i="14"/>
  <c r="H26" i="14" l="1"/>
  <c r="H25" i="14"/>
  <c r="H24" i="14"/>
  <c r="V21" i="5"/>
  <c r="U21" i="5"/>
  <c r="W20" i="5"/>
  <c r="S21" i="5"/>
  <c r="T21" i="5"/>
  <c r="W19" i="5"/>
  <c r="W21" i="5" s="1"/>
  <c r="V18" i="5"/>
  <c r="U18" i="5"/>
  <c r="S18" i="5"/>
  <c r="S25" i="6" l="1"/>
  <c r="O48" i="6" s="1"/>
  <c r="S9" i="6"/>
  <c r="Q4" i="6" s="1"/>
  <c r="C9" i="10"/>
  <c r="C10" i="10" s="1"/>
  <c r="O9" i="6" l="1"/>
  <c r="F8" i="11"/>
  <c r="F9" i="11" s="1"/>
  <c r="Q3" i="6" l="1"/>
  <c r="N16" i="6" l="1"/>
  <c r="N15" i="6"/>
  <c r="N14" i="6"/>
  <c r="N13" i="6"/>
  <c r="N12" i="6"/>
  <c r="J25" i="14" l="1"/>
  <c r="P25" i="6"/>
  <c r="Q45" i="6" s="1"/>
  <c r="T14" i="6"/>
  <c r="P38" i="6" s="1"/>
  <c r="S14" i="6"/>
  <c r="R14" i="6"/>
  <c r="C5" i="9" l="1"/>
  <c r="C9" i="9" s="1"/>
  <c r="C10" i="9" s="1"/>
  <c r="C26" i="5"/>
  <c r="R38" i="6"/>
  <c r="P12" i="6"/>
  <c r="Q39" i="6" s="1"/>
  <c r="P13" i="6"/>
  <c r="Q40" i="6" s="1"/>
  <c r="P14" i="6"/>
  <c r="Q41" i="6" s="1"/>
  <c r="P15" i="6"/>
  <c r="Q42" i="6" s="1"/>
  <c r="P16" i="6"/>
  <c r="Q43" i="6" s="1"/>
  <c r="O16" i="6"/>
  <c r="O15" i="6"/>
  <c r="O14" i="6"/>
  <c r="O13" i="6"/>
  <c r="O12" i="6"/>
  <c r="C5" i="5" l="1"/>
  <c r="C9" i="5" s="1"/>
  <c r="C10" i="5" s="1"/>
  <c r="I25" i="14"/>
  <c r="N24" i="6"/>
  <c r="S21" i="6" l="1"/>
  <c r="Q6" i="6" s="1"/>
  <c r="F8" i="5"/>
  <c r="R49" i="6"/>
  <c r="F8" i="9"/>
  <c r="F9" i="9" s="1"/>
  <c r="F9" i="5" l="1"/>
  <c r="P24" i="6"/>
  <c r="Q44" i="6" s="1"/>
  <c r="T27" i="6"/>
  <c r="T26" i="6"/>
  <c r="Q49" i="6" s="1"/>
  <c r="T25" i="6"/>
  <c r="T24" i="6"/>
  <c r="Q47" i="6" s="1"/>
  <c r="P45" i="6"/>
  <c r="P43" i="6"/>
  <c r="P42" i="6"/>
  <c r="P41" i="6"/>
  <c r="P40" i="6"/>
  <c r="P39" i="6"/>
  <c r="T13" i="6"/>
  <c r="P37" i="6" s="1"/>
  <c r="T12" i="6"/>
  <c r="P48" i="6" l="1"/>
  <c r="Q48" i="6"/>
  <c r="P36" i="6"/>
  <c r="Q36" i="6" a="1"/>
  <c r="Q36" i="6" s="1"/>
  <c r="P47" i="6"/>
  <c r="P50" i="6"/>
  <c r="P51" i="6"/>
  <c r="P44" i="6"/>
  <c r="R27" i="6" l="1"/>
  <c r="R51" i="6" s="1"/>
  <c r="S27" i="6"/>
  <c r="R26" i="6"/>
  <c r="R50" i="6" s="1"/>
  <c r="S26" i="6"/>
  <c r="R25" i="6"/>
  <c r="R48" i="6" s="1"/>
  <c r="R24" i="6"/>
  <c r="R47" i="6" s="1"/>
  <c r="S24" i="6"/>
  <c r="O47" i="6" s="1"/>
  <c r="O25" i="6"/>
  <c r="O45" i="6" s="1"/>
  <c r="O24" i="6"/>
  <c r="O44" i="6" s="1"/>
  <c r="O43" i="6"/>
  <c r="O42" i="6"/>
  <c r="O41" i="6"/>
  <c r="O40" i="6"/>
  <c r="O39" i="6"/>
  <c r="O38" i="6"/>
  <c r="R13" i="6"/>
  <c r="R37" i="6" s="1"/>
  <c r="S13" i="6"/>
  <c r="O37" i="6" s="1"/>
  <c r="R12" i="6"/>
  <c r="R36" i="6" s="1"/>
  <c r="S12" i="6"/>
  <c r="O36" i="6" s="1"/>
  <c r="S8" i="6" l="1"/>
  <c r="N36" i="6" s="1"/>
  <c r="O8" i="6"/>
  <c r="O20" i="6"/>
  <c r="N44" i="6" s="1"/>
  <c r="N39" i="6" l="1"/>
  <c r="S20" i="6"/>
  <c r="N47" i="6" s="1"/>
  <c r="R40" i="6" l="1"/>
  <c r="R42" i="6"/>
  <c r="R39" i="6"/>
  <c r="R43" i="6"/>
  <c r="R41" i="6"/>
  <c r="O21" i="6"/>
  <c r="R45" i="6" l="1"/>
  <c r="R46" i="6"/>
  <c r="Q5" i="6"/>
  <c r="B31" i="6"/>
  <c r="R44" i="6"/>
  <c r="D34" i="6" l="1"/>
  <c r="D35" i="6" s="1"/>
  <c r="B34" i="6"/>
  <c r="B35" i="6" s="1"/>
  <c r="Y13" i="6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<sst xmlns="http://schemas.openxmlformats.org/spreadsheetml/2006/main" count="309" uniqueCount="181">
  <si>
    <t>Verktøy for utvikling av klimavennlige reguleringsplaner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</si>
  <si>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</si>
  <si>
    <t>Nybygg</t>
  </si>
  <si>
    <t>Eksisterende bygg som skal bevares / rehabiliteres</t>
  </si>
  <si>
    <t>Eksisterende bygg som rives</t>
  </si>
  <si>
    <t>Mobilitet</t>
  </si>
  <si>
    <t>poeng</t>
  </si>
  <si>
    <t>vektet total poengsum</t>
  </si>
  <si>
    <t>Tilgang til kollektivtransport</t>
  </si>
  <si>
    <t>«Svært dårlig» eller «dårlig» kollektivtilgang etter tabell 1</t>
  </si>
  <si>
    <t>«Middels god» kollektivtilgang etter tabell 1</t>
  </si>
  <si>
    <t>Tilgang til service- og rekreasjonstilbud</t>
  </si>
  <si>
    <t>Sikre god tilgang til service- og rekreasjonstilbud i nærområdet</t>
  </si>
  <si>
    <t>Gangvennlig utforming</t>
  </si>
  <si>
    <t>Sikre trygge, effektive og attraktive gangforbindelser. Sjekkliste av tiltak og vurderinger fremkommer av veilederen</t>
  </si>
  <si>
    <t>Sykkelvennlig utforming</t>
  </si>
  <si>
    <t>Legge til rette for syklende som erstatning for personbiltransport. Sjekkliste av tiltak og vurderinger fremkommer av veilederen</t>
  </si>
  <si>
    <t>Arealbruk</t>
  </si>
  <si>
    <t>Eksisterende karbonlager i natur</t>
  </si>
  <si>
    <t>Minimere utslipp fra arealbruk gjennom å minimere nedbyggingen av karbonbindende natur</t>
  </si>
  <si>
    <t>Etablering av vegetasjon som binder karbon</t>
  </si>
  <si>
    <t>Minimere utslipp fra arealbruk gjennom å tilrettelegge for grønnstruktur som karbonlager. Sjekkliste av tiltak og vurderinger fremkommer av veilederen</t>
  </si>
  <si>
    <t>Mindre enn 20% av planområdet reguleres som ubebygd og vegetert</t>
  </si>
  <si>
    <t>Minimere tomtebearbeidelsen for å redusere behovet for massetransport, og bevaring av eksisterende landskap</t>
  </si>
  <si>
    <t>Materialer</t>
  </si>
  <si>
    <t>Lavutslipp materialbruk</t>
  </si>
  <si>
    <t>Minimere utslipp fra materialbruk til bygg i et livsløpsperspektiv</t>
  </si>
  <si>
    <t>Ombruk og bevaring</t>
  </si>
  <si>
    <t>TOTAL</t>
  </si>
  <si>
    <t>Prosjektets materialer tilsvarer et standardbygg, på nivå med gjeldende TEK</t>
  </si>
  <si>
    <t>(nybygg)</t>
  </si>
  <si>
    <t>Ingen eks. bygninger på tomten</t>
  </si>
  <si>
    <t>Eksisterende bygg</t>
  </si>
  <si>
    <t>Prosjektets materialer oppnår minimum 20 % redusert klimagassutslipp sammenlignet med et standardbygg</t>
  </si>
  <si>
    <t>Prosjektets materialer oppnår minimum 30 % redusert klimagassutslipp sammenlignet med et standardbygg</t>
  </si>
  <si>
    <t>Prosjektets materialer oppnår minimum 50 % redusert klimagassutslipp sammenlignet med et standardbygg</t>
  </si>
  <si>
    <t>Redusere mengden produsert avfall og sikre at produsert avfall håndteres på en miljøvennlig måte</t>
  </si>
  <si>
    <t>Legge til rette for at bygg skal ha lang levetid gjennom at de kan brukes til andre formål i femtiden uten store ombygginger eller riving og nybygg. Sjekkliste av tiltak og vurderinger fremkommer av veilederen</t>
  </si>
  <si>
    <t>Energi</t>
  </si>
  <si>
    <t>Redusere byggets netto energibehov og oppfordre til utnyttelse av fornybare, lavutslipps energikilder i planområdet</t>
  </si>
  <si>
    <t>Netto energibehov tilsvarer nivå i gjeldende TEK</t>
  </si>
  <si>
    <t>*Poengene fordeles basert på størrelsen på nybygg og eksisterende bebyggelse</t>
  </si>
  <si>
    <t>Ingen tiltak for å forbedre byggets energiytelser</t>
  </si>
  <si>
    <t>Utslippsfri bygge- og anleggsfase</t>
  </si>
  <si>
    <t>Minimere utslipp i bygge- og anleggsfasen</t>
  </si>
  <si>
    <t>Ingen tiltak for å redusere utslipp fra energibruk i bygge- og anleggsfase</t>
  </si>
  <si>
    <t>Det er utarbeidet en plan for å redusere klimagassutslipp i bygge- og anleggsfase</t>
  </si>
  <si>
    <t>Byggvarme og tørk: fossilfritt ved bruk av f.eks. pellets, varmepumpe, fjernvarme. Bygge- og anleggsplass: fossilfritt</t>
  </si>
  <si>
    <t>Resultater</t>
  </si>
  <si>
    <t>Mob</t>
  </si>
  <si>
    <t>Areal</t>
  </si>
  <si>
    <t>Material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</si>
  <si>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</si>
  <si>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</si>
  <si>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</si>
  <si>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</si>
  <si>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</si>
  <si>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</si>
  <si>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</si>
  <si>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</si>
  <si>
    <t>Massehåndtering</t>
  </si>
  <si>
    <t>Avfallsmengde i byggefase</t>
  </si>
  <si>
    <t>Klimaplanlegger for kommunene i Follo</t>
  </si>
  <si>
    <t>Viderutviklet etter utgangspunkt fra Trondheim, Bergen og Drammen kommuner av</t>
  </si>
  <si>
    <t>Sikre god tilgang til kollektivtransport.</t>
  </si>
  <si>
    <t>Mulig</t>
  </si>
  <si>
    <t>Actual</t>
  </si>
  <si>
    <t>Coverup</t>
  </si>
  <si>
    <t>«God» kollektivtilgang etter tabell 1</t>
  </si>
  <si>
    <t>«Svært god» kollektivtilgang etter tabell 1</t>
  </si>
  <si>
    <t>«Særdeles god» kollektivtilgang  etter tabell 1</t>
  </si>
  <si>
    <t>Få eller ingen tilbud innenfor 500 m gangavstand</t>
  </si>
  <si>
    <t>2 eller flere ulike tilbud innenfor 500 m gangavstand</t>
  </si>
  <si>
    <t>4 eller flere ulike tilbud innenfor 500 m gangavstand, hvorav 1 skal være skole eller barnehage</t>
  </si>
  <si>
    <t>6 eller flere ulike tilbud innenfor 500 m gangavstand, hvorav 1 skal være skole eller barnehage</t>
  </si>
  <si>
    <t>8 eller flere ulike tilbud innenfor 500 m gangavstand, hvorav 1 skal være skole eller barnehage</t>
  </si>
  <si>
    <t>Det er mer enn 70 m avstand til nærmeste gangforbindelse.</t>
  </si>
  <si>
    <t>Gangnettet innenfor planområdet ivaretar hensynet til sammenheng, effektivitet (korte ruter), sikkerhet, trygghet, og er tilrettelagt for drift og vedlikehold hele året. Minst 3 av punktene i sjekklisten oppfylt.</t>
  </si>
  <si>
    <t>Som 1 poeng, og i tillegg er minst 5 av punktene i sjekklisten oppfylt</t>
  </si>
  <si>
    <t>Som 1 poeng, og i tillegg er minst 7 av punktene i sjekklisten oppfylt</t>
  </si>
  <si>
    <t>Som 1 poeng, og i tillegg er minst 10 punktene i sjekklisten oppfylt</t>
  </si>
  <si>
    <t>Som 1 poeng og i tillegg er minst 3 av punktene i sjekklisten oppfylt</t>
  </si>
  <si>
    <t>Som 1 poeng og i tillegg er minst 5 av punktene i sjekklisten oppfylt</t>
  </si>
  <si>
    <t>Som 1 poeng og i tillegg er minst 7 av punktene i sjekklisten oppfylt</t>
  </si>
  <si>
    <t>Plan for sykkelparkeringen vises minst like mange plasser som anbefalt i Tabell 3</t>
  </si>
  <si>
    <t>Krav til sykkelparkering utarbeides i tråd med overordnet plan, dersom det er mindre enn antall plassene som er anbefalt i Tabell 3</t>
  </si>
  <si>
    <t>Bilparkering</t>
  </si>
  <si>
    <t>Begrense bruk av privatbil gjennom reduksjon av parkeringsdekning og valg av delebil-løsninger.</t>
  </si>
  <si>
    <t>Ingen tiltak for å redusere bilbruk.</t>
  </si>
  <si>
    <t>Parkeringsdekningen er redusert med 20 % i forhold til makskravet i gjeldene overordnet plan og i tillegg er minst 2 av punktene i sjekklisten oppfylt.</t>
  </si>
  <si>
    <t>Parkeringsdekningen er redusert med 20 % i forhold til maksimumskravet i gjeldene overordnet plan. I tillegg er minst 1 av punktene i sjekklisten oppfylt.</t>
  </si>
  <si>
    <t>Parkeringsdekningen er redusert med 30 % i forhold til makskravet i gjeldene overordnet plan, og i tillegg er minst 3 av punktene i sjekklisten oppfylt.</t>
  </si>
  <si>
    <t>Parkeringsdekningen er redusert med 40 % i forhold til makskravet i gjeldene overordnet plan, og i tillegg er alle punktene i sjekklisten oppfylt.</t>
  </si>
  <si>
    <t>Bonuspoeng for bolig: Fellefunksjoner</t>
  </si>
  <si>
    <t xml:space="preserve">Karbontap fra middels til svært store karbonbeholdninger (&gt;600 tCO2e/ha). </t>
  </si>
  <si>
    <t>Karbontap av middels store karbonbeholdninger (200 - 600 tCO2e/ha)</t>
  </si>
  <si>
    <t>Karbontap av små til middels store karbonbeholdninger (60 – 200 tCO2e/ha)</t>
  </si>
  <si>
    <t>Arealendring på mineraljord uten trær og lite vegetasjon (6 - 60 tCO2e/ha)</t>
  </si>
  <si>
    <t>Bygger på allerede bebygd område/bearbeidede flater og bevaring av eksisterende natur innenfor planområdet (&lt; 6 tCO2/ha)</t>
  </si>
  <si>
    <t>Minimum 20 % av planområdet reguleres som ubebygd og vegetert</t>
  </si>
  <si>
    <t>Minimum 20 % av planområdet reguleres som ubebygd og vegetert, og minimum 1 av tiltakene i sjekklisten for å øke karbonbindingen er sikret.</t>
  </si>
  <si>
    <t>Minimum 30 % av planområdet reguleres som ubebygd og vegetert, og minimum 2 av tiltakene i sjekklisten for å øke karbonbindingen er sikret</t>
  </si>
  <si>
    <t>Minimum 30 % av planområdet reguleres som ubebygd og vegetert .(Minimum 40 % på rekkehus / enebolig.) Alle tiltak i sjekklisten for å øke karbonbindingen er sikret</t>
  </si>
  <si>
    <t>Tiltaket medfører uttak/deponering/tilføring av masser med volum over 1000 m3, som berører areal over 1 da</t>
  </si>
  <si>
    <t>Tiltaket medfører uttak/deponering/tilføring av masser med volum under 1000 m3, som berører areal mindre enn 1 da</t>
  </si>
  <si>
    <t>Massebalanse er oppnådd, overskuddsmasser behandles/gjenbrukes lokalt i planområdet. Avstand til eventuelt areal for mellomlagring er mindre enn 10 km.</t>
  </si>
  <si>
    <t>Minimum 30 % av planområdet forblir uberørt. For resterende del av planområdet er massebalanse oppnådd samt overskuddsmasser behandlet/gjenbrukt lokalt i planområdet. Avstand til eventuelt areal for mellomlagring er mindre enn 10 km.</t>
  </si>
  <si>
    <t>Ingen tilrettelegging</t>
  </si>
  <si>
    <t>Opptil 15 boenheter: Minimum 1 m² fellesareal per boenhet til fellesfunksjoner. Over 15 boenheter: Minimum 20 m² fellesareal</t>
  </si>
  <si>
    <t>Opptil 15 boenheter: Minimum 3 m² fellesareal per boenhet til fellesfunksjoner. Over 15 boenheter: Minimum 50 m² fellesareal</t>
  </si>
  <si>
    <t>Opptil 15 boenheter: Minimum 10 m² fellesareal per boenhet til fellesfunksjoner. Over 15 boenheter: Minimum 150 m² fellesareal</t>
  </si>
  <si>
    <t>Opptil 15 boenheter: Minimum 5 m² fellesareal per boenhet til fellesfunksjoner. Over 15 boenheter: Minimum 75 m² fellesareal</t>
  </si>
  <si>
    <t>Prosjektets materialer oppnår minimum 40 % redusert klimagassutslipp sammenlignet med et standardbygg</t>
  </si>
  <si>
    <t>Bevaring av eksisterende bygg*</t>
  </si>
  <si>
    <t>Oppfordre til bevaring av eksisterende bygg</t>
  </si>
  <si>
    <t>Bevaring ikke vurdert. Eksisterende bebyggelse rives og materialer behandles som avfall.</t>
  </si>
  <si>
    <t>Det er gjort en vurdering av bygningsmassen som grunnlag for en klima- og miljøbasert beslutning om bevaring, riving eller rehabilitering.</t>
  </si>
  <si>
    <t>Som 1 poeng, og i tillegg bevares minst 25 % m² BTA av eksisterende bygg.</t>
  </si>
  <si>
    <t>Som 1 poeng, og i tillegg bevares minst 50 % m² BTA av eksisterende bygg.</t>
  </si>
  <si>
    <t>Som 1 poeng, og i tillegg bevares minst 75 % m² BTA av eksisterende bygg.</t>
  </si>
  <si>
    <t>Fundamentering</t>
  </si>
  <si>
    <t xml:space="preserve">Minimere utslipp fra produksjon av betong og stål til fundamentering. </t>
  </si>
  <si>
    <t>Bygges på leire eller løsmasser</t>
  </si>
  <si>
    <t>-</t>
  </si>
  <si>
    <t>Har gjennomført en geoteknisk undersøkelse for å kartlegge grunnforhold på tomten, og valgt å bygge på arealet med det beste grunnforholdet</t>
  </si>
  <si>
    <t>Bygge på ubesudlet grunn/uten å grave/direkte på fjell</t>
  </si>
  <si>
    <t>Det er utarbeidet en plan for avfalls-/ressurshåndtering. Andel sortert 70 %</t>
  </si>
  <si>
    <t>Mengden byggavfall generert er maks 30 kg/m2 BRA , andel sortert 75 %</t>
  </si>
  <si>
    <t xml:space="preserve">Mengden byggavfall generert er maks 25 kg/m2 BRA, andel sortert 80 % </t>
  </si>
  <si>
    <t>Mengden byggavfall generert er maks 20 kg/m2 BRA, andel sortert 85 %</t>
  </si>
  <si>
    <t>Mengden byggavfall generert er maks 15 kg/m2 BRA , andel sortert 90 %</t>
  </si>
  <si>
    <t xml:space="preserve">Ingen tiltak utover TEK  </t>
  </si>
  <si>
    <t>Minimum 2 punkt i sjekklisten er utført</t>
  </si>
  <si>
    <t>Minimum 4 punkt i sjekklisten er utført</t>
  </si>
  <si>
    <t>Minimum 6 punkt i sjekklisten er utført</t>
  </si>
  <si>
    <t>Minimum 8 punkt i sjekklisten er utført</t>
  </si>
  <si>
    <t>Legge til rette for bruk av felles infrastruktur for energi i området. Basert på sjekkliste med tiltak beskrevet i veiledningen:</t>
  </si>
  <si>
    <t>Ingen spesielle tiltak utover krav i KDP.  </t>
  </si>
  <si>
    <t>Punkt 1 i sjekklisten er utført.</t>
  </si>
  <si>
    <t>Punkt 1 og 2 i sjekklisten er utført. </t>
  </si>
  <si>
    <t>Punkt 1, 2 og 3 i sjekklisten er utført.</t>
  </si>
  <si>
    <t>Reduksjon av effektbehovet for å begrense behovet for utbygging av mer nettkapasitet. Basert på sjekkliste med tiltak beskrevet i veiledningen:</t>
  </si>
  <si>
    <t>Netto energibehov tilsvarer 10 % lavere enn nivå i gjeldende TEK</t>
  </si>
  <si>
    <t>Netto energibehov tilsvarer 15 % lavere enn nivå i gjeldende TEK (tilsvarer Energimerke A fra 01.01.2026)</t>
  </si>
  <si>
    <t>Primærenergibehovet til nesten nullenergibygg (nZEB)</t>
  </si>
  <si>
    <t xml:space="preserve">Futurebuilt nZEB nivå </t>
  </si>
  <si>
    <t>Energiytelser i driftsfase av bygg*</t>
  </si>
  <si>
    <t>Oppgradert til Energikarakter C</t>
  </si>
  <si>
    <t xml:space="preserve">Netto energibehov skal ivareta kravene i TEK 17 eller Energikarakter B </t>
  </si>
  <si>
    <t>Forbedring av 1 karakter på energimerkeskalaen (eks. bygning har Energikarakter E eller lavere)</t>
  </si>
  <si>
    <t>Forbedring av 2 karakterer på energimerkeskalaen (eks.bygning har Energikarakter F eller lavere)</t>
  </si>
  <si>
    <t>Byggvarme og tørk: utslippsfritt ved bruk av f.eks. varmepumpe, fjernvarme. Bygge- og anleggsplass: delvis utslippsfritt for anleggsmaskiner</t>
  </si>
  <si>
    <t>Byggvarme og tørk: utslippsfritt ved bruk av f.eks. varmepumpe, fjernvarme. Bygge- og anleggsplass: utslippsfritt</t>
  </si>
  <si>
    <t>Bonuspoeng: Fellesinfrastruktur for energi  </t>
  </si>
  <si>
    <t>Ingen lokal fornybar energiforsyning  </t>
  </si>
  <si>
    <t>Lokal fornybar energiforsyning og/eller spillvarme dekker minst 10% av energibruken i området </t>
  </si>
  <si>
    <t>Lokal fornybar energiforsyning og/eller spillvarme dekker minst 25% av energibruken i området </t>
  </si>
  <si>
    <t>Lokal fornybar energiforsyning og/eller spillvarme dekker minst 50% av energibruken i området </t>
  </si>
  <si>
    <t>Lokal fornybar energiforsyning og/eller spillvarme dekker 75% av energibruken i området</t>
  </si>
  <si>
    <t xml:space="preserve">Utnyttelse av lokale fornybare energikilder </t>
  </si>
  <si>
    <t>Oppfordre til etablering / utnyttelse av fornybare energikilder og spillvarmekilder i området.</t>
  </si>
  <si>
    <t>Ingen spesielle tiltak utover krav i gjeldene overordnet plan.</t>
  </si>
  <si>
    <t>Punkt 1 og 2 i sjekklisten er utført.</t>
  </si>
  <si>
    <t>Bonuspoeng: Infrastruktur for effektbehov</t>
  </si>
  <si>
    <t xml:space="preserve">Som 1 poeng, men overskuddsmasser tilgjengeliggjøres og benyttes i andre nærliggende prosjekt eller pukk, grus, sand o.l. </t>
  </si>
  <si>
    <t>Fleksible bygg i fremtiden</t>
  </si>
  <si>
    <t>Andel nybygg</t>
  </si>
  <si>
    <t>*Poengene fordeles til lavutslipps materialbruk og bevaring,  basert på ratio på nybygg og eksisterende bebyggelse</t>
  </si>
  <si>
    <t>Veiledning</t>
  </si>
  <si>
    <t xml:space="preserve">Verktøyet inneholder en arkfane for hver av de fire kategoriene: </t>
  </si>
  <si>
    <t xml:space="preserve">• Mobilitet </t>
  </si>
  <si>
    <t>• Arealbruk</t>
  </si>
  <si>
    <t>• Materialer</t>
  </si>
  <si>
    <t>• Energi</t>
  </si>
  <si>
    <t>Du kan bla mellom disse fire nederst på siden i exceldokumentet.</t>
  </si>
  <si>
    <t>Her kan man enkelt legge inn poeng for hvert av kriteriene under de 4 kategoriene ved hjelp av en nedtrekksmeny, se figuren under.</t>
  </si>
  <si>
    <t xml:space="preserve">Vektingen for hver kategori vises i grått under nedtrekksmeny. Denne verdien er fastsatt og skal ikke endres. </t>
  </si>
  <si>
    <t>Se veilederen for detaljer om vekting.</t>
  </si>
  <si>
    <t xml:space="preserve">Resultatet av poengberegningen vises i et «termometer» for hver kategori. Høye klimaambisjoner gir grønn farge. På samme måte vil lav score gi rød farge.  </t>
  </si>
  <si>
    <t>Verktøyet viser både en vektet poengsum for hver av kategoriene og en total vektet poengsum, som vises på fanen 'Resultater.'</t>
  </si>
  <si>
    <r>
      <rPr>
        <sz val="14"/>
        <color theme="1"/>
        <rFont val="Avenir Next LT Pro"/>
        <family val="2"/>
        <scheme val="minor"/>
      </rPr>
      <t>Om verktøyet</t>
    </r>
    <r>
      <rPr>
        <sz val="11"/>
        <color theme="1"/>
        <rFont val="Avenir Next LT Pro"/>
        <family val="2"/>
        <scheme val="minor"/>
      </rPr>
      <t xml:space="preserve">
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 xml:space="preserve"> er et verktøy for å få inn klimaambisjonene tidlig i reguleringsplanarbeidet. Resultater (siste ark) skal gjenngis med en kort beskrivelse i planinitiativet utarbeidet til oppstartsmøte.  Klimaambisjonene skal konkretiseres i videre planarbeid. Klimaplanleggeren skal sikre at Follo utvikles som en lavutslippssamfunn. 
Verktøyet skal brukes sammen med veilederen «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>» som hjelp til å beregne sammenlagt poengsum. Vekting av hver kategori er vist i figuren til høyre, og bakgrunnen for vektingen er beskrevet i veilederen.
I noen kategorier er det nødvendig å velge skala for eksisterende og nye bygninger. Poeng for disse kategoriene er basert på at bruker av verktøyet legger inn følgende data (i m²):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</si>
</sst>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  <numFmt numFmtId="170" formatCode="0&quot; m²&quot;"/>
  </numFmts>
  <fonts count="51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b/>
      <sz val="9"/>
      <name val="Avenir Next LT Pro"/>
      <family val="2"/>
      <scheme val="minor"/>
    </font>
    <font>
      <u/>
      <sz val="11"/>
      <color theme="10"/>
      <name val="Avenir Next LT Pro"/>
      <family val="2"/>
      <scheme val="minor"/>
    </font>
    <font>
      <u/>
      <sz val="9"/>
      <color theme="10"/>
      <name val="Avenir Next LT Pro"/>
      <family val="2"/>
      <scheme val="minor"/>
    </font>
    <font>
      <sz val="11"/>
      <color rgb="FF49635B"/>
      <name val="Avenir Next LT Pro"/>
      <family val="2"/>
      <scheme val="minor"/>
    </font>
    <font>
      <b/>
      <sz val="9"/>
      <color rgb="FF49635B"/>
      <name val="Avenir Next LT Pro"/>
      <family val="2"/>
      <scheme val="minor"/>
    </font>
    <font>
      <sz val="14"/>
      <color theme="1"/>
      <name val="Avenir Next LT Pro"/>
      <family val="2"/>
      <scheme val="minor"/>
    </font>
    <font>
      <sz val="14"/>
      <color rgb="FF000000"/>
      <name val="Avenir Next LT Pro"/>
      <family val="2"/>
      <scheme val="minor"/>
    </font>
    <font>
      <sz val="11"/>
      <color rgb="FF000000"/>
      <name val="Avenir Next LT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166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4" fillId="0" borderId="0" xfId="0" applyFont="1"/>
    <xf numFmtId="0" fontId="25" fillId="0" borderId="0" xfId="0" applyFont="1"/>
    <xf numFmtId="9" fontId="24" fillId="0" borderId="0" xfId="0" applyNumberFormat="1" applyFont="1"/>
    <xf numFmtId="0" fontId="26" fillId="0" borderId="0" xfId="0" applyFont="1"/>
    <xf numFmtId="0" fontId="10" fillId="0" borderId="0" xfId="0" applyFont="1" applyAlignment="1">
      <alignment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32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3" fillId="0" borderId="0" xfId="0" applyFont="1"/>
    <xf numFmtId="0" fontId="33" fillId="0" borderId="0" xfId="0" applyFont="1"/>
    <xf numFmtId="0" fontId="14" fillId="2" borderId="0" xfId="0" applyFont="1" applyFill="1"/>
    <xf numFmtId="0" fontId="10" fillId="2" borderId="0" xfId="0" applyFont="1" applyFill="1"/>
    <xf numFmtId="0" fontId="34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5" fillId="0" borderId="0" xfId="0" applyFont="1"/>
    <xf numFmtId="164" fontId="19" fillId="0" borderId="0" xfId="0" applyNumberFormat="1" applyFont="1"/>
    <xf numFmtId="0" fontId="36" fillId="0" borderId="0" xfId="0" applyFont="1"/>
    <xf numFmtId="0" fontId="17" fillId="0" borderId="0" xfId="0" applyFont="1" applyAlignment="1">
      <alignment horizontal="left"/>
    </xf>
    <xf numFmtId="0" fontId="37" fillId="0" borderId="0" xfId="0" applyFont="1"/>
    <xf numFmtId="0" fontId="3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168" fontId="39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3" fillId="0" borderId="0" xfId="0" applyNumberFormat="1" applyFont="1" applyAlignment="1">
      <alignment horizontal="center" vertical="center"/>
    </xf>
    <xf numFmtId="165" fontId="43" fillId="0" borderId="0" xfId="0" applyNumberFormat="1" applyFont="1"/>
    <xf numFmtId="0" fontId="10" fillId="0" borderId="0" xfId="0" applyFont="1" applyAlignment="1">
      <alignment horizontal="center"/>
    </xf>
    <xf numFmtId="0" fontId="45" fillId="0" borderId="0" xfId="2" applyFont="1"/>
    <xf numFmtId="0" fontId="4" fillId="2" borderId="0" xfId="0" applyFont="1" applyFill="1"/>
    <xf numFmtId="0" fontId="10" fillId="2" borderId="0" xfId="0" applyFont="1" applyFill="1" applyAlignment="1">
      <alignment horizontal="left"/>
    </xf>
    <xf numFmtId="0" fontId="33" fillId="2" borderId="0" xfId="0" applyFont="1" applyFill="1"/>
    <xf numFmtId="0" fontId="30" fillId="2" borderId="0" xfId="0" applyFont="1" applyFill="1"/>
    <xf numFmtId="0" fontId="26" fillId="2" borderId="0" xfId="0" applyFont="1" applyFill="1"/>
    <xf numFmtId="0" fontId="14" fillId="0" borderId="9" xfId="0" applyFont="1" applyBorder="1"/>
    <xf numFmtId="170" fontId="4" fillId="3" borderId="1" xfId="0" applyNumberFormat="1" applyFont="1" applyFill="1" applyBorder="1" applyProtection="1">
      <protection locked="0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6" fillId="0" borderId="0" xfId="0" applyFont="1"/>
    <xf numFmtId="1" fontId="4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8" fillId="0" borderId="0" xfId="0" applyFont="1"/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6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9" fontId="10" fillId="0" borderId="0" xfId="0" applyNumberFormat="1" applyFont="1" applyAlignment="1">
      <alignment horizontal="left"/>
    </xf>
    <xf numFmtId="165" fontId="46" fillId="0" borderId="0" xfId="0" applyNumberFormat="1" applyFont="1"/>
    <xf numFmtId="0" fontId="49" fillId="0" borderId="0" xfId="0" applyFont="1"/>
    <xf numFmtId="0" fontId="50" fillId="0" borderId="0" xfId="0" applyFont="1"/>
    <xf numFmtId="0" fontId="50" fillId="0" borderId="0" xfId="0" applyFont="1" applyAlignment="1">
      <alignment horizontal="left" vertical="center" indent="4"/>
    </xf>
    <xf numFmtId="0" fontId="41" fillId="0" borderId="0" xfId="0" applyFont="1" applyAlignment="1">
      <alignment horizontal="right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66" fontId="3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8" xfId="0" applyNumberFormat="1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166" fontId="11" fillId="0" borderId="3" xfId="0" applyNumberFormat="1" applyFont="1" applyBorder="1" applyAlignment="1">
      <alignment horizontal="center" vertical="center"/>
    </xf>
    <xf numFmtId="166" fontId="11" fillId="0" borderId="4" xfId="0" applyNumberFormat="1" applyFont="1" applyBorder="1" applyAlignment="1">
      <alignment horizontal="center" vertical="center"/>
    </xf>
    <xf numFmtId="166" fontId="11" fillId="0" borderId="7" xfId="0" applyNumberFormat="1" applyFont="1" applyBorder="1" applyAlignment="1">
      <alignment horizontal="center" vertical="center"/>
    </xf>
    <xf numFmtId="166" fontId="11" fillId="0" borderId="8" xfId="0" applyNumberFormat="1" applyFont="1" applyBorder="1" applyAlignment="1">
      <alignment horizontal="center" vertical="center"/>
    </xf>
    <xf numFmtId="166" fontId="11" fillId="0" borderId="9" xfId="0" applyNumberFormat="1" applyFont="1" applyBorder="1" applyAlignment="1">
      <alignment horizontal="center" vertical="center"/>
    </xf>
    <xf numFmtId="166" fontId="16" fillId="0" borderId="0" xfId="0" applyNumberFormat="1" applyFont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166" fontId="16" fillId="0" borderId="4" xfId="0" applyNumberFormat="1" applyFont="1" applyBorder="1" applyAlignment="1">
      <alignment horizontal="center" vertical="center"/>
    </xf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</cellXfs>
  <cellStyles count="3">
    <cellStyle name="Hyperkobling" xfId="2" builtinId="8"/>
    <cellStyle name="Normal" xfId="0" builtinId="0"/>
    <cellStyle name="Prosent" xfId="1" builtinId="5"/>
  </cellStyles>
  <dxfs count="138"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D6DCD6"/>
      <color rgb="FF49635B"/>
      <color rgb="FFA3B0A2"/>
      <color rgb="FFEDEFED"/>
      <color rgb="FFFFFFFF"/>
      <color rgb="FFE6824E"/>
      <color rgb="FFEFB97B"/>
      <color rgb="FFEAD175"/>
      <color rgb="FFC9CD61"/>
      <color rgb="FFA2A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Mobilitet!$B$9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Mobilitet!$C$9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86-47D4-B76C-A82AA0E6B060}"/>
            </c:ext>
          </c:extLst>
        </c:ser>
        <c:ser>
          <c:idx val="1"/>
          <c:order val="1"/>
          <c:tx>
            <c:strRef>
              <c:f>Mobilitet!$B$10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(Mobilitet!$C$10,Mobilitet!$C$9)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86-47D4-B76C-A82AA0E6B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Arealbruk!$B$9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Arealbruk!$C$9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26-4BBA-9D9E-00ED4F72FDC6}"/>
            </c:ext>
          </c:extLst>
        </c:ser>
        <c:ser>
          <c:idx val="1"/>
          <c:order val="1"/>
          <c:tx>
            <c:strRef>
              <c:f>Arealbruk!$B$10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(Arealbruk!$C$10,Arealbruk!$C$9)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6-4BBA-9D9E-00ED4F72F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Materialer!$B$9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Materialer!$C$9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7-43C6-B945-436D7EA83AC1}"/>
            </c:ext>
          </c:extLst>
        </c:ser>
        <c:ser>
          <c:idx val="1"/>
          <c:order val="1"/>
          <c:tx>
            <c:strRef>
              <c:f>Materialer!$B$10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(Materialer!$C$10,Materialer!$C$9)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7-43C6-B945-436D7EA83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Energi!$B$9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Energi!$C$9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C-4F2A-8C25-609840AF14C9}"/>
            </c:ext>
          </c:extLst>
        </c:ser>
        <c:ser>
          <c:idx val="1"/>
          <c:order val="1"/>
          <c:tx>
            <c:strRef>
              <c:f>Energi!$B$10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(Energi!$C$10,Energi!$C$9)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C-4F2A-8C25-609840AF1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Resultater!$A$34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Resultater!$B$34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2-445D-AFCD-AF96EC52A5F0}"/>
            </c:ext>
          </c:extLst>
        </c:ser>
        <c:ser>
          <c:idx val="1"/>
          <c:order val="1"/>
          <c:tx>
            <c:strRef>
              <c:f>Resultater!$A$35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(Resultater!$B$35,Resultater!$B$34)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2-445D-AFCD-AF96EC52A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chemeClr val="accent5">
                <a:lumMod val="75000"/>
              </a:schemeClr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3-444B-8FC7-5580359FBE34}"/>
            </c:ext>
          </c:extLst>
        </c:ser>
        <c:ser>
          <c:idx val="4"/>
          <c:order val="1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4B-8FC7-5580359FBE34}"/>
            </c:ext>
          </c:extLst>
        </c:ser>
        <c:ser>
          <c:idx val="6"/>
          <c:order val="2"/>
          <c:spPr>
            <a:solidFill>
              <a:schemeClr val="accent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3-444B-8FC7-5580359FBE34}"/>
            </c:ext>
          </c:extLst>
        </c:ser>
        <c:ser>
          <c:idx val="0"/>
          <c:order val="3"/>
          <c:spPr>
            <a:solidFill>
              <a:schemeClr val="accent4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strRef>
              <c:f>Resultater!$N$60:$N$63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(Resultater!$O$9,Resultater!$S$9,Resultater!$O$21,Resultater!$S$21)</c:f>
              <c:numCache>
                <c:formatCode>0.0" poeng"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002060"/>
              </a:solidFill>
            </cx:spPr>
          </cx:dataPt>
          <cx:dataPt idx="4">
            <cx:spPr>
              <a:solidFill>
                <a:srgbClr val="00B0F0"/>
              </a:solidFill>
            </cx:spPr>
          </cx:dataPt>
          <cx:dataPt idx="10">
            <cx:spPr>
              <a:solidFill>
                <a:srgbClr val="49635B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>
                    <a:solidFill>
                      <a:sysClr val="windowText" lastClr="000000"/>
                    </a:solidFill>
                  </a:defRPr>
                </a:pPr>
                <a:endParaRPr lang="en-US" sz="900" b="1" i="0" u="none" strike="noStrike" baseline="0">
                  <a:solidFill>
                    <a:sysClr val="windowText" lastClr="000000"/>
                  </a:solidFill>
                  <a:latin typeface="Avenir Next LT Pro"/>
                </a:endParaRPr>
              </a:p>
            </cx:txPr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  <cx:visibility seriesName="0" categoryName="1" value="0"/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  <cx:visibility seriesName="0" categoryName="1" value="0"/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  <cx:visibility seriesName="0" categoryName="1" value="0"/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  <cx:visibility seriesName="0" categoryName="1" value="0"/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  <cx:visibility seriesName="0" categoryName="1" value="0"/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kollektivtransport</a:t>
                  </a:r>
                </a:p>
              </cx:txPr>
              <cx:visibility seriesName="0" categoryName="1" value="0"/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Bilparkering</a:t>
                  </a:r>
                </a:p>
              </cx:txPr>
              <cx:visibility seriesName="0" categoryName="1" value="0"/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  <cx:visibility seriesName="0" categoryName="1" value="0"/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  <cx:visibility seriesName="0" categoryName="1" value="0"/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  <cx:visibility seriesName="0" categoryName="1" value="0"/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  <cx:visibility seriesName="0" categoryName="1" value="0"/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bygg*</a:t>
                  </a:r>
                </a:p>
              </cx:txPr>
              <cx:visibility seriesName="0" categoryName="1" value="0"/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Utnyttelse av lokale fornybare energikilder </a:t>
                  </a:r>
                </a:p>
              </cx:txPr>
              <cx:visibility seriesName="0" categoryName="1" value="0"/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  <cx:visibility seriesName="0" categoryName="1" value="0"/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en-US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  <cx:visibility seriesName="0" categoryName="1" value="0"/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  <cx:visibility seriesName="0" categoryName="1" value="0"/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Bevaring av eksisterende bygg*</a:t>
                  </a:r>
                </a:p>
              </cx:txPr>
              <cx:visibility seriesName="0" categoryName="1" value="0"/>
            </cx:dataLabel>
            <cx:dataLabel idx="1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 i="0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Fundamentering</a:t>
                  </a:r>
                </a:p>
              </cx:txPr>
              <cx:visibility seriesName="0" categoryName="1" value="0"/>
            </cx:dataLabel>
            <cx:dataLabel idx="1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900" b="1">
                      <a:solidFill>
                        <a:schemeClr val="bg1"/>
                      </a:solidFill>
                    </a:defRPr>
                  </a:pPr>
                  <a:r>
                    <a:rPr lang="nb-NO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  <cx:separator>, </cx:separator>
            </cx:dataLabel>
            <cx:dataLabel idx="1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Fleksible bygg i fremtiden</a:t>
                  </a:r>
                </a:p>
              </cx:txPr>
              <cx:visibility seriesName="0" categoryName="1" value="0"/>
              <cx:separator>, </cx:separator>
            </cx:dataLabel>
            <cx:dataLabel idx="2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image" Target="../media/image9.png"/><Relationship Id="rId4" Type="http://schemas.openxmlformats.org/officeDocument/2006/relationships/image" Target="../media/image11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2.png"/><Relationship Id="rId1" Type="http://schemas.openxmlformats.org/officeDocument/2006/relationships/chart" Target="../charts/chart3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2.png"/><Relationship Id="rId1" Type="http://schemas.openxmlformats.org/officeDocument/2006/relationships/chart" Target="../charts/chart5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7.xml"/><Relationship Id="rId1" Type="http://schemas.openxmlformats.org/officeDocument/2006/relationships/image" Target="../media/image12.png"/><Relationship Id="rId4" Type="http://schemas.openxmlformats.org/officeDocument/2006/relationships/image" Target="../media/image11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8.xml"/><Relationship Id="rId1" Type="http://schemas.openxmlformats.org/officeDocument/2006/relationships/image" Target="../media/image13.png"/><Relationship Id="rId5" Type="http://schemas.openxmlformats.org/officeDocument/2006/relationships/chart" Target="../charts/chart9.xml"/><Relationship Id="rId4" Type="http://schemas.openxmlformats.org/officeDocument/2006/relationships/image" Target="../media/image1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210185</xdr:colOff>
      <xdr:row>5</xdr:row>
      <xdr:rowOff>125731</xdr:rowOff>
    </xdr:from>
    <xdr:to>
      <xdr:col>25</xdr:col>
      <xdr:colOff>497637</xdr:colOff>
      <xdr:row>52</xdr:row>
      <xdr:rowOff>155575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263823" y="1078231"/>
              <a:ext cx="8917102" cy="88118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  <xdr:twoCellAnchor>
    <xdr:from>
      <xdr:col>29</xdr:col>
      <xdr:colOff>357187</xdr:colOff>
      <xdr:row>41</xdr:row>
      <xdr:rowOff>135842</xdr:rowOff>
    </xdr:from>
    <xdr:to>
      <xdr:col>35</xdr:col>
      <xdr:colOff>357187</xdr:colOff>
      <xdr:row>56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123825</xdr:colOff>
      <xdr:row>0</xdr:row>
      <xdr:rowOff>104775</xdr:rowOff>
    </xdr:from>
    <xdr:to>
      <xdr:col>6</xdr:col>
      <xdr:colOff>190500</xdr:colOff>
      <xdr:row>3</xdr:row>
      <xdr:rowOff>170451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D2D7E191-7454-4EE2-10DC-A41D8828AC53}"/>
            </a:ext>
          </a:extLst>
        </xdr:cNvPr>
        <xdr:cNvGrpSpPr/>
      </xdr:nvGrpSpPr>
      <xdr:grpSpPr>
        <a:xfrm>
          <a:off x="841375" y="107950"/>
          <a:ext cx="3635375" cy="665751"/>
          <a:chOff x="800100" y="104775"/>
          <a:chExt cx="3448050" cy="675276"/>
        </a:xfrm>
      </xdr:grpSpPr>
      <xdr:pic>
        <xdr:nvPicPr>
          <xdr:cNvPr id="6" name="Picture 4" descr="Våpen">
            <a:extLst>
              <a:ext uri="{FF2B5EF4-FFF2-40B4-BE49-F238E27FC236}">
                <a16:creationId xmlns:a16="http://schemas.microsoft.com/office/drawing/2014/main" id="{10217740-C40C-F0E4-078E-DF5C9A0E2E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0100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5" descr="Våpen">
            <a:extLst>
              <a:ext uri="{FF2B5EF4-FFF2-40B4-BE49-F238E27FC236}">
                <a16:creationId xmlns:a16="http://schemas.microsoft.com/office/drawing/2014/main" id="{AEABD092-16E3-3159-23D1-27DB2BAF31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1061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Picture 6" descr="Våpen">
            <a:extLst>
              <a:ext uri="{FF2B5EF4-FFF2-40B4-BE49-F238E27FC236}">
                <a16:creationId xmlns:a16="http://schemas.microsoft.com/office/drawing/2014/main" id="{53FBA617-68DF-1A6A-C3FB-2E6D845E807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62022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Picture 2" descr="Våpen">
            <a:extLst>
              <a:ext uri="{FF2B5EF4-FFF2-40B4-BE49-F238E27FC236}">
                <a16:creationId xmlns:a16="http://schemas.microsoft.com/office/drawing/2014/main" id="{A4859301-65E2-A76D-8E60-E434CE26EF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42983" y="104775"/>
            <a:ext cx="543247" cy="67527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4" name="Picture 1" descr="Våpen">
            <a:extLst>
              <a:ext uri="{FF2B5EF4-FFF2-40B4-BE49-F238E27FC236}">
                <a16:creationId xmlns:a16="http://schemas.microsoft.com/office/drawing/2014/main" id="{EFC4D9DE-3E06-657D-B477-29C8294B519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-784"/>
          <a:stretch>
            <a:fillRect/>
          </a:stretch>
        </xdr:blipFill>
        <xdr:spPr bwMode="auto">
          <a:xfrm>
            <a:off x="3129445" y="104775"/>
            <a:ext cx="526744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5" name="Picture 3" descr="Våpen">
            <a:extLst>
              <a:ext uri="{FF2B5EF4-FFF2-40B4-BE49-F238E27FC236}">
                <a16:creationId xmlns:a16="http://schemas.microsoft.com/office/drawing/2014/main" id="{FC10D773-7495-E149-E575-01B2F0768DF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99402" y="104775"/>
            <a:ext cx="548748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10</xdr:col>
      <xdr:colOff>1</xdr:colOff>
      <xdr:row>0</xdr:row>
      <xdr:rowOff>97971</xdr:rowOff>
    </xdr:from>
    <xdr:to>
      <xdr:col>12</xdr:col>
      <xdr:colOff>2</xdr:colOff>
      <xdr:row>3</xdr:row>
      <xdr:rowOff>77602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97075C1-EBA7-ABF8-7CDC-2C3998707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2287" y="97971"/>
          <a:ext cx="1349829" cy="589231"/>
        </a:xfrm>
        <a:prstGeom prst="rect">
          <a:avLst/>
        </a:prstGeom>
      </xdr:spPr>
    </xdr:pic>
    <xdr:clientData/>
  </xdr:twoCellAnchor>
  <xdr:twoCellAnchor editAs="oneCell">
    <xdr:from>
      <xdr:col>0</xdr:col>
      <xdr:colOff>614968</xdr:colOff>
      <xdr:row>39</xdr:row>
      <xdr:rowOff>91347</xdr:rowOff>
    </xdr:from>
    <xdr:to>
      <xdr:col>8</xdr:col>
      <xdr:colOff>588524</xdr:colOff>
      <xdr:row>47</xdr:row>
      <xdr:rowOff>30191</xdr:rowOff>
    </xdr:to>
    <xdr:pic>
      <xdr:nvPicPr>
        <xdr:cNvPr id="5" name="Picture 31">
          <a:extLst>
            <a:ext uri="{FF2B5EF4-FFF2-40B4-BE49-F238E27FC236}">
              <a16:creationId xmlns:a16="http://schemas.microsoft.com/office/drawing/2014/main" id="{117E2089-C1C3-4A83-886E-45CDC37DA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14968" y="7425598"/>
          <a:ext cx="5723192" cy="1324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173041</xdr:colOff>
      <xdr:row>1</xdr:row>
      <xdr:rowOff>137160</xdr:rowOff>
    </xdr:from>
    <xdr:to>
      <xdr:col>7</xdr:col>
      <xdr:colOff>196906</xdr:colOff>
      <xdr:row>15</xdr:row>
      <xdr:rowOff>110503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07D07D66-9659-4D7B-B309-DE6B85000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56221" y="320040"/>
          <a:ext cx="801105" cy="2739403"/>
        </a:xfrm>
        <a:prstGeom prst="rect">
          <a:avLst/>
        </a:prstGeom>
      </xdr:spPr>
    </xdr:pic>
    <xdr:clientData/>
  </xdr:twoCellAnchor>
  <xdr:twoCellAnchor>
    <xdr:from>
      <xdr:col>6</xdr:col>
      <xdr:colOff>26894</xdr:colOff>
      <xdr:row>2</xdr:row>
      <xdr:rowOff>48923</xdr:rowOff>
    </xdr:from>
    <xdr:to>
      <xdr:col>9</xdr:col>
      <xdr:colOff>103657</xdr:colOff>
      <xdr:row>11</xdr:row>
      <xdr:rowOff>115950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883A0B1-DB81-5B39-BD96-AC71AD43E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176021</xdr:colOff>
      <xdr:row>2</xdr:row>
      <xdr:rowOff>86105</xdr:rowOff>
    </xdr:from>
    <xdr:to>
      <xdr:col>7</xdr:col>
      <xdr:colOff>319025</xdr:colOff>
      <xdr:row>15</xdr:row>
      <xdr:rowOff>13516</xdr:rowOff>
    </xdr:to>
    <xdr:pic>
      <xdr:nvPicPr>
        <xdr:cNvPr id="3" name="Graphic 21">
          <a:extLst>
            <a:ext uri="{FF2B5EF4-FFF2-40B4-BE49-F238E27FC236}">
              <a16:creationId xmlns:a16="http://schemas.microsoft.com/office/drawing/2014/main" id="{C23D7790-3D8D-439D-9B14-F2F3FB2E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759201" y="451865"/>
          <a:ext cx="920244" cy="2510591"/>
        </a:xfrm>
        <a:prstGeom prst="rect">
          <a:avLst/>
        </a:prstGeom>
      </xdr:spPr>
    </xdr:pic>
    <xdr:clientData/>
  </xdr:twoCellAnchor>
  <xdr:twoCellAnchor>
    <xdr:from>
      <xdr:col>7</xdr:col>
      <xdr:colOff>411480</xdr:colOff>
      <xdr:row>2</xdr:row>
      <xdr:rowOff>251460</xdr:rowOff>
    </xdr:from>
    <xdr:to>
      <xdr:col>11</xdr:col>
      <xdr:colOff>1371600</xdr:colOff>
      <xdr:row>12</xdr:row>
      <xdr:rowOff>53340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80FA1E1-9B07-8CF0-5723-3FF3F43489CB}"/>
            </a:ext>
          </a:extLst>
        </xdr:cNvPr>
        <xdr:cNvSpPr txBox="1"/>
      </xdr:nvSpPr>
      <xdr:spPr>
        <a:xfrm>
          <a:off x="3771900" y="617220"/>
          <a:ext cx="3368040" cy="18364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199487</xdr:colOff>
      <xdr:row>1</xdr:row>
      <xdr:rowOff>121920</xdr:rowOff>
    </xdr:from>
    <xdr:to>
      <xdr:col>7</xdr:col>
      <xdr:colOff>226041</xdr:colOff>
      <xdr:row>14</xdr:row>
      <xdr:rowOff>175049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6F22956F-6EBC-409E-9FE6-0CF11965BB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67427" y="304800"/>
          <a:ext cx="803794" cy="2689649"/>
        </a:xfrm>
        <a:prstGeom prst="rect">
          <a:avLst/>
        </a:prstGeom>
      </xdr:spPr>
    </xdr:pic>
    <xdr:clientData/>
  </xdr:twoCellAnchor>
  <xdr:twoCellAnchor>
    <xdr:from>
      <xdr:col>6</xdr:col>
      <xdr:colOff>53340</xdr:colOff>
      <xdr:row>1</xdr:row>
      <xdr:rowOff>212977</xdr:rowOff>
    </xdr:from>
    <xdr:to>
      <xdr:col>9</xdr:col>
      <xdr:colOff>147584</xdr:colOff>
      <xdr:row>11</xdr:row>
      <xdr:rowOff>11960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ECF6D-5813-4CF8-AC0C-DE96F57EB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202467</xdr:colOff>
      <xdr:row>2</xdr:row>
      <xdr:rowOff>13939</xdr:rowOff>
    </xdr:from>
    <xdr:to>
      <xdr:col>7</xdr:col>
      <xdr:colOff>348160</xdr:colOff>
      <xdr:row>14</xdr:row>
      <xdr:rowOff>78062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B58CFD8E-F520-4816-AD02-34F2BA230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0407" y="433039"/>
          <a:ext cx="922933" cy="2464423"/>
        </a:xfrm>
        <a:prstGeom prst="rect">
          <a:avLst/>
        </a:prstGeom>
      </xdr:spPr>
    </xdr:pic>
    <xdr:clientData/>
  </xdr:twoCellAnchor>
  <xdr:twoCellAnchor>
    <xdr:from>
      <xdr:col>7</xdr:col>
      <xdr:colOff>440615</xdr:colOff>
      <xdr:row>2</xdr:row>
      <xdr:rowOff>179294</xdr:rowOff>
    </xdr:from>
    <xdr:to>
      <xdr:col>13</xdr:col>
      <xdr:colOff>63201</xdr:colOff>
      <xdr:row>11</xdr:row>
      <xdr:rowOff>128644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C4D79D7-4420-46E5-BC62-9A8B9B15EAAA}"/>
            </a:ext>
          </a:extLst>
        </xdr:cNvPr>
        <xdr:cNvSpPr txBox="1"/>
      </xdr:nvSpPr>
      <xdr:spPr>
        <a:xfrm>
          <a:off x="3785795" y="598394"/>
          <a:ext cx="3371626" cy="18010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244759</xdr:colOff>
      <xdr:row>1</xdr:row>
      <xdr:rowOff>80682</xdr:rowOff>
    </xdr:from>
    <xdr:to>
      <xdr:col>7</xdr:col>
      <xdr:colOff>271313</xdr:colOff>
      <xdr:row>13</xdr:row>
      <xdr:rowOff>160705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251F258D-F0ED-49F6-84AF-33A2BEB1CC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72806" y="259976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98612</xdr:colOff>
      <xdr:row>1</xdr:row>
      <xdr:rowOff>171739</xdr:rowOff>
    </xdr:from>
    <xdr:to>
      <xdr:col>9</xdr:col>
      <xdr:colOff>228714</xdr:colOff>
      <xdr:row>10</xdr:row>
      <xdr:rowOff>51405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E8440A-6010-4E9C-B58D-65366A1819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247739</xdr:colOff>
      <xdr:row>1</xdr:row>
      <xdr:rowOff>205783</xdr:rowOff>
    </xdr:from>
    <xdr:to>
      <xdr:col>7</xdr:col>
      <xdr:colOff>393432</xdr:colOff>
      <xdr:row>13</xdr:row>
      <xdr:rowOff>63718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778A855F-626C-4C76-B4E7-2D06102CB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5786" y="385077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1792</xdr:colOff>
      <xdr:row>2</xdr:row>
      <xdr:rowOff>164950</xdr:rowOff>
    </xdr:from>
    <xdr:to>
      <xdr:col>12</xdr:col>
      <xdr:colOff>879437</xdr:colOff>
      <xdr:row>10</xdr:row>
      <xdr:rowOff>168089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94F0461-5831-4D82-92D6-81FD62ABD528}"/>
            </a:ext>
          </a:extLst>
        </xdr:cNvPr>
        <xdr:cNvSpPr txBox="1"/>
      </xdr:nvSpPr>
      <xdr:spPr>
        <a:xfrm>
          <a:off x="3793863" y="550432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389987</xdr:colOff>
      <xdr:row>1</xdr:row>
      <xdr:rowOff>7620</xdr:rowOff>
    </xdr:from>
    <xdr:to>
      <xdr:col>7</xdr:col>
      <xdr:colOff>518290</xdr:colOff>
      <xdr:row>13</xdr:row>
      <xdr:rowOff>45509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D9ED2F2A-AF6F-4DFD-B752-1A65DF6991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957927" y="190500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243840</xdr:colOff>
      <xdr:row>1</xdr:row>
      <xdr:rowOff>98677</xdr:rowOff>
    </xdr:from>
    <xdr:to>
      <xdr:col>9</xdr:col>
      <xdr:colOff>255160</xdr:colOff>
      <xdr:row>9</xdr:row>
      <xdr:rowOff>144638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E6F4C21-067C-4B38-AFB0-2A450D9D7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392967</xdr:colOff>
      <xdr:row>1</xdr:row>
      <xdr:rowOff>132721</xdr:rowOff>
    </xdr:from>
    <xdr:to>
      <xdr:col>7</xdr:col>
      <xdr:colOff>640409</xdr:colOff>
      <xdr:row>12</xdr:row>
      <xdr:rowOff>131402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1041C25B-3556-4FC3-9A7B-5A440095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960907" y="315601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16584</xdr:colOff>
      <xdr:row>2</xdr:row>
      <xdr:rowOff>122816</xdr:rowOff>
    </xdr:from>
    <xdr:to>
      <xdr:col>12</xdr:col>
      <xdr:colOff>897366</xdr:colOff>
      <xdr:row>10</xdr:row>
      <xdr:rowOff>78442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BBBA163-ADA6-4BD4-9AEE-7393881ADEEB}"/>
            </a:ext>
          </a:extLst>
        </xdr:cNvPr>
        <xdr:cNvSpPr txBox="1"/>
      </xdr:nvSpPr>
      <xdr:spPr>
        <a:xfrm>
          <a:off x="3978984" y="480956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108857</xdr:colOff>
      <xdr:row>4</xdr:row>
      <xdr:rowOff>21772</xdr:rowOff>
    </xdr:from>
    <xdr:to>
      <xdr:col>8</xdr:col>
      <xdr:colOff>381002</xdr:colOff>
      <xdr:row>28</xdr:row>
      <xdr:rowOff>21771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EC741AA7-DA50-CBFE-A804-65F17556FDEE}"/>
            </a:ext>
          </a:extLst>
        </xdr:cNvPr>
        <xdr:cNvGrpSpPr/>
      </xdr:nvGrpSpPr>
      <xdr:grpSpPr>
        <a:xfrm>
          <a:off x="832757" y="1088572"/>
          <a:ext cx="4405997" cy="4933951"/>
          <a:chOff x="674914" y="1230087"/>
          <a:chExt cx="2165397" cy="2689649"/>
        </a:xfrm>
      </xdr:grpSpPr>
      <xdr:pic>
        <xdr:nvPicPr>
          <xdr:cNvPr id="8" name="Picture 7" descr="Icon&#10;&#10;Description automatically generated">
            <a:extLst>
              <a:ext uri="{FF2B5EF4-FFF2-40B4-BE49-F238E27FC236}">
                <a16:creationId xmlns:a16="http://schemas.microsoft.com/office/drawing/2014/main" id="{687743BC-84FD-48F7-A4B9-A551587830B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7139" r="41035"/>
          <a:stretch/>
        </xdr:blipFill>
        <xdr:spPr>
          <a:xfrm>
            <a:off x="821061" y="1230087"/>
            <a:ext cx="803794" cy="2689649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FC4E945D-1F33-4041-B3CF-C110F352FCAB}"/>
              </a:ext>
            </a:extLst>
          </xdr:cNvPr>
          <xdr:cNvGraphicFramePr>
            <a:graphicFrameLocks/>
          </xdr:cNvGraphicFramePr>
        </xdr:nvGraphicFramePr>
        <xdr:xfrm>
          <a:off x="674914" y="1321144"/>
          <a:ext cx="1869704" cy="18868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10" name="Graphic 21">
            <a:extLst>
              <a:ext uri="{FF2B5EF4-FFF2-40B4-BE49-F238E27FC236}">
                <a16:creationId xmlns:a16="http://schemas.microsoft.com/office/drawing/2014/main" id="{7F89627F-F1BB-4C4D-BE0B-DEC5A42C5B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824041" y="1358326"/>
            <a:ext cx="922933" cy="2464423"/>
          </a:xfrm>
          <a:prstGeom prst="rect">
            <a:avLst/>
          </a:prstGeom>
        </xdr:spPr>
      </xdr:pic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E164DD1-9472-4AAF-8453-6FBDB82E0B33}"/>
              </a:ext>
            </a:extLst>
          </xdr:cNvPr>
          <xdr:cNvSpPr txBox="1"/>
        </xdr:nvSpPr>
        <xdr:spPr>
          <a:xfrm>
            <a:off x="1771049" y="1586365"/>
            <a:ext cx="1069262" cy="18010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4 poeng - Fremragende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3 poeng - Meget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2 poeng -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1 poeng - Nokså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0 poeng - Tilstrekkelig</a:t>
            </a:r>
          </a:p>
        </xdr:txBody>
      </xdr:sp>
    </xdr:grpSp>
    <xdr:clientData/>
  </xdr:twoCellAnchor>
  <xdr:twoCellAnchor>
    <xdr:from>
      <xdr:col>7</xdr:col>
      <xdr:colOff>424543</xdr:colOff>
      <xdr:row>2</xdr:row>
      <xdr:rowOff>272144</xdr:rowOff>
    </xdr:from>
    <xdr:to>
      <xdr:col>13</xdr:col>
      <xdr:colOff>411645</xdr:colOff>
      <xdr:row>31</xdr:row>
      <xdr:rowOff>163287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B27F31F1-5D12-4319-94CB-0AC2D5786905}"/>
            </a:ext>
          </a:extLst>
        </xdr:cNvPr>
        <xdr:cNvGrpSpPr/>
      </xdr:nvGrpSpPr>
      <xdr:grpSpPr>
        <a:xfrm>
          <a:off x="4767943" y="615044"/>
          <a:ext cx="7740454" cy="6101443"/>
          <a:chOff x="3295650" y="419100"/>
          <a:chExt cx="8437459" cy="6543675"/>
        </a:xfrm>
      </xdr:grpSpPr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F1400AF7-806B-3D8C-F3E2-DAFE5B41FA95}"/>
              </a:ext>
            </a:extLst>
          </xdr:cNvPr>
          <xdr:cNvSpPr/>
        </xdr:nvSpPr>
        <xdr:spPr>
          <a:xfrm>
            <a:off x="5686312" y="2704026"/>
            <a:ext cx="3142568" cy="2037551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b-NO" sz="1100"/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E0AB64AA-A007-3D06-DCA3-155213D8DFCF}"/>
              </a:ext>
            </a:extLst>
          </xdr:cNvPr>
          <xdr:cNvGraphicFramePr>
            <a:graphicFrameLocks/>
          </xdr:cNvGraphicFramePr>
        </xdr:nvGraphicFramePr>
        <xdr:xfrm>
          <a:off x="3295650" y="419100"/>
          <a:ext cx="8437459" cy="6543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67"/>
  <sheetViews>
    <sheetView showGridLines="0" tabSelected="1" zoomScale="40" zoomScaleNormal="40" workbookViewId="0">
      <selection activeCell="B24" sqref="B24"/>
    </sheetView>
  </sheetViews>
  <sheetFormatPr baseColWidth="10" defaultColWidth="8.87890625" defaultRowHeight="13.9" x14ac:dyDescent="0.4"/>
  <cols>
    <col min="1" max="2" width="8.87890625" customWidth="1"/>
    <col min="8" max="8" width="8.87890625" style="27"/>
    <col min="9" max="9" width="12.234375" bestFit="1" customWidth="1"/>
    <col min="10" max="10" width="14.234375" customWidth="1"/>
  </cols>
  <sheetData>
    <row r="2" spans="2:12" ht="19.5" customHeight="1" x14ac:dyDescent="0.4">
      <c r="I2" s="140" t="s">
        <v>63</v>
      </c>
      <c r="J2" s="140"/>
    </row>
    <row r="3" spans="2:12" x14ac:dyDescent="0.4">
      <c r="I3" s="140"/>
      <c r="J3" s="140"/>
    </row>
    <row r="6" spans="2:12" ht="42.75" customHeight="1" x14ac:dyDescent="1.2">
      <c r="B6" s="51" t="s">
        <v>62</v>
      </c>
    </row>
    <row r="8" spans="2:12" ht="26.25" customHeight="1" x14ac:dyDescent="0.7">
      <c r="B8" s="69" t="s">
        <v>0</v>
      </c>
    </row>
    <row r="9" spans="2:12" x14ac:dyDescent="0.4">
      <c r="B9" s="141" t="s">
        <v>180</v>
      </c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2:12" x14ac:dyDescent="0.4"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2:12" x14ac:dyDescent="0.4"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2:12" x14ac:dyDescent="0.4"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2:12" x14ac:dyDescent="0.4"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2:12" x14ac:dyDescent="0.4"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2:12" x14ac:dyDescent="0.4"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2:12" x14ac:dyDescent="0.4"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2:13" ht="1.35" customHeight="1" x14ac:dyDescent="0.4"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2:13" ht="0.75" hidden="1" customHeight="1" x14ac:dyDescent="0.4"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2:13" x14ac:dyDescent="0.4"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7"/>
    </row>
    <row r="20" spans="2:13" ht="18.75" customHeight="1" x14ac:dyDescent="0.4"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7"/>
    </row>
    <row r="21" spans="2:13" ht="21.75" customHeight="1" x14ac:dyDescent="0.4"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7"/>
    </row>
    <row r="22" spans="2:13" ht="7.5" customHeight="1" x14ac:dyDescent="0.4">
      <c r="I22" s="17"/>
      <c r="J22" s="17"/>
      <c r="K22" s="17"/>
      <c r="L22" s="17"/>
      <c r="M22" s="17"/>
    </row>
    <row r="23" spans="2:13" s="65" customFormat="1" ht="23.25" customHeight="1" x14ac:dyDescent="0.4">
      <c r="B23" s="72" t="s">
        <v>1</v>
      </c>
      <c r="C23" s="73"/>
      <c r="D23" s="73"/>
      <c r="E23" s="73"/>
      <c r="F23" s="73"/>
      <c r="G23" s="74"/>
      <c r="H23" s="75"/>
      <c r="I23" s="74"/>
      <c r="J23" s="66"/>
      <c r="K23" s="66"/>
      <c r="L23" s="66"/>
      <c r="M23" s="93"/>
    </row>
    <row r="24" spans="2:13" ht="15.6" customHeight="1" x14ac:dyDescent="0.4">
      <c r="B24" s="116">
        <v>0</v>
      </c>
      <c r="C24" s="17" t="s">
        <v>2</v>
      </c>
      <c r="G24" s="17"/>
      <c r="H24" s="41" t="str">
        <f>IF($B$44=0," ",B24/(B24+B25))</f>
        <v xml:space="preserve"> </v>
      </c>
      <c r="I24" s="42" t="e">
        <f>B24/SUM(B24:B25)</f>
        <v>#DIV/0!</v>
      </c>
      <c r="J24" s="4"/>
      <c r="K24" s="4"/>
      <c r="L24" s="4"/>
      <c r="M24" s="4"/>
    </row>
    <row r="25" spans="2:13" x14ac:dyDescent="0.4">
      <c r="B25" s="116">
        <v>0</v>
      </c>
      <c r="C25" s="17" t="s">
        <v>3</v>
      </c>
      <c r="G25" s="17"/>
      <c r="H25" s="41" t="str">
        <f>IF($B$44=0," ",B25/(B24+B25))</f>
        <v xml:space="preserve"> </v>
      </c>
      <c r="I25" s="42" t="e">
        <f>B25/(B24+B25)</f>
        <v>#DIV/0!</v>
      </c>
      <c r="J25" s="40">
        <f>B25+B26</f>
        <v>0</v>
      </c>
      <c r="K25" s="4"/>
      <c r="L25" s="4"/>
      <c r="M25" s="4"/>
    </row>
    <row r="26" spans="2:13" x14ac:dyDescent="0.4">
      <c r="B26" s="116">
        <v>0</v>
      </c>
      <c r="C26" s="17" t="s">
        <v>4</v>
      </c>
      <c r="G26" s="17"/>
      <c r="H26" s="41" t="str">
        <f>IF($B$44=0," ",(B26+B25)/(B25+B26+B24))</f>
        <v xml:space="preserve"> </v>
      </c>
      <c r="I26" s="4" t="e">
        <f>(B26+B25)/(B25+B26+B24)</f>
        <v>#DIV/0!</v>
      </c>
      <c r="J26" s="4"/>
      <c r="K26" s="4"/>
      <c r="L26" s="4"/>
      <c r="M26" s="4"/>
    </row>
    <row r="27" spans="2:13" x14ac:dyDescent="0.4">
      <c r="C27" s="17"/>
      <c r="D27" s="41"/>
      <c r="E27" s="17"/>
      <c r="F27" s="17"/>
      <c r="G27" s="17"/>
      <c r="H27" s="17"/>
      <c r="I27" s="4"/>
      <c r="J27" s="4"/>
      <c r="K27" s="4"/>
      <c r="L27" s="4"/>
      <c r="M27" s="4"/>
    </row>
    <row r="28" spans="2:13" ht="17.649999999999999" x14ac:dyDescent="0.5">
      <c r="B28" s="137" t="s">
        <v>168</v>
      </c>
      <c r="G28" s="17"/>
      <c r="H28" s="41" t="str">
        <f>IF($B$44=0," ",(B24)/(B26+B24+B25))</f>
        <v xml:space="preserve"> </v>
      </c>
      <c r="I28" s="4" t="e">
        <f>(B24)/(B26+B24+B25)</f>
        <v>#DIV/0!</v>
      </c>
      <c r="J28" s="4" t="s">
        <v>166</v>
      </c>
      <c r="K28" s="4"/>
      <c r="L28" s="4"/>
      <c r="M28" s="4"/>
    </row>
    <row r="29" spans="2:13" x14ac:dyDescent="0.4">
      <c r="B29" s="138" t="s">
        <v>169</v>
      </c>
      <c r="G29" s="27"/>
      <c r="I29" s="4"/>
      <c r="J29" s="4"/>
      <c r="K29" s="4"/>
      <c r="L29" s="4"/>
      <c r="M29" s="4"/>
    </row>
    <row r="30" spans="2:13" x14ac:dyDescent="0.4">
      <c r="B30" s="139" t="s">
        <v>170</v>
      </c>
      <c r="I30" s="4"/>
      <c r="J30" s="4"/>
      <c r="K30" s="4"/>
      <c r="L30" s="4"/>
      <c r="M30" s="4"/>
    </row>
    <row r="31" spans="2:13" x14ac:dyDescent="0.4">
      <c r="B31" s="139" t="s">
        <v>171</v>
      </c>
      <c r="I31" s="17"/>
      <c r="J31" s="17"/>
      <c r="K31" s="17"/>
      <c r="L31" s="17"/>
      <c r="M31" s="17"/>
    </row>
    <row r="32" spans="2:13" x14ac:dyDescent="0.4">
      <c r="B32" s="139" t="s">
        <v>172</v>
      </c>
      <c r="I32" s="17"/>
      <c r="J32" s="17"/>
      <c r="K32" s="17"/>
      <c r="L32" s="17"/>
      <c r="M32" s="17"/>
    </row>
    <row r="33" spans="1:13" x14ac:dyDescent="0.4">
      <c r="B33" s="139" t="s">
        <v>173</v>
      </c>
    </row>
    <row r="35" spans="1:13" x14ac:dyDescent="0.4">
      <c r="B35" s="138" t="s">
        <v>174</v>
      </c>
    </row>
    <row r="36" spans="1:13" x14ac:dyDescent="0.4">
      <c r="B36" s="138" t="s">
        <v>175</v>
      </c>
    </row>
    <row r="37" spans="1:13" x14ac:dyDescent="0.4">
      <c r="D37" s="27"/>
      <c r="E37" s="27"/>
      <c r="F37" s="27"/>
      <c r="G37" s="27"/>
      <c r="I37" s="27"/>
      <c r="J37" s="27"/>
      <c r="K37" s="27"/>
      <c r="L37" s="27"/>
      <c r="M37" s="27"/>
    </row>
    <row r="38" spans="1:13" x14ac:dyDescent="0.4">
      <c r="B38" s="138" t="s">
        <v>176</v>
      </c>
      <c r="D38" s="27"/>
      <c r="E38" s="27"/>
      <c r="F38" s="27"/>
      <c r="G38" s="27"/>
      <c r="I38" s="27"/>
      <c r="J38" s="27"/>
      <c r="K38" s="27"/>
      <c r="L38" s="27"/>
      <c r="M38" s="27"/>
    </row>
    <row r="39" spans="1:13" x14ac:dyDescent="0.4">
      <c r="B39" s="138" t="s">
        <v>177</v>
      </c>
      <c r="D39" s="27"/>
      <c r="E39" s="27"/>
      <c r="F39" s="27"/>
      <c r="G39" s="27"/>
      <c r="I39" s="27"/>
      <c r="J39" s="27"/>
      <c r="K39" s="27"/>
      <c r="L39" s="27"/>
      <c r="M39" s="27"/>
    </row>
    <row r="40" spans="1:13" x14ac:dyDescent="0.4">
      <c r="D40" s="27"/>
      <c r="E40" s="27"/>
      <c r="F40" s="27"/>
      <c r="G40" s="27"/>
      <c r="I40" s="27"/>
      <c r="J40" s="27"/>
      <c r="K40" s="27"/>
      <c r="L40" s="27"/>
      <c r="M40" s="27"/>
    </row>
    <row r="41" spans="1:13" x14ac:dyDescent="0.4">
      <c r="D41" s="27"/>
      <c r="E41" s="27"/>
      <c r="F41" s="27"/>
      <c r="G41" s="27"/>
      <c r="J41" s="27"/>
      <c r="K41" s="27"/>
      <c r="L41" s="27"/>
      <c r="M41" s="27"/>
    </row>
    <row r="42" spans="1:13" x14ac:dyDescent="0.4">
      <c r="A42" s="52"/>
      <c r="B42" s="52"/>
      <c r="C42" s="52"/>
      <c r="D42" s="52"/>
      <c r="E42" s="52"/>
      <c r="F42" s="52"/>
      <c r="G42" s="27"/>
      <c r="J42" s="27"/>
      <c r="K42" s="27"/>
      <c r="L42" s="27"/>
      <c r="M42" s="27"/>
    </row>
    <row r="43" spans="1:13" x14ac:dyDescent="0.4">
      <c r="A43" s="52"/>
      <c r="B43" s="52"/>
      <c r="C43" s="52"/>
      <c r="D43" s="52"/>
      <c r="E43" s="52"/>
      <c r="F43" s="52"/>
      <c r="G43" s="27"/>
      <c r="J43" s="27"/>
      <c r="K43" s="27"/>
      <c r="L43" s="27"/>
      <c r="M43" s="27"/>
    </row>
    <row r="44" spans="1:13" x14ac:dyDescent="0.4">
      <c r="A44" s="4"/>
      <c r="B44" s="76"/>
      <c r="C44" s="4"/>
      <c r="D44" s="52"/>
      <c r="E44" s="52"/>
      <c r="F44" s="52"/>
      <c r="G44" s="27"/>
      <c r="I44" s="27"/>
      <c r="J44" s="27"/>
      <c r="K44" s="27"/>
      <c r="L44" s="27"/>
      <c r="M44" s="27"/>
    </row>
    <row r="45" spans="1:13" x14ac:dyDescent="0.4">
      <c r="A45" s="4"/>
      <c r="B45" s="76"/>
      <c r="C45" s="4"/>
      <c r="D45" s="52"/>
      <c r="E45" s="52"/>
      <c r="F45" s="52"/>
      <c r="G45" s="27"/>
      <c r="I45" s="27"/>
      <c r="J45" s="27"/>
      <c r="K45" s="27"/>
      <c r="L45" s="27"/>
      <c r="M45" s="27"/>
    </row>
    <row r="46" spans="1:13" x14ac:dyDescent="0.4">
      <c r="A46" s="4"/>
      <c r="B46" s="4"/>
      <c r="C46" s="4"/>
      <c r="D46" s="27"/>
      <c r="E46" s="27"/>
      <c r="F46" s="27"/>
      <c r="G46" s="27"/>
      <c r="I46" s="27"/>
      <c r="J46" s="27"/>
      <c r="K46" s="27"/>
      <c r="L46" s="27"/>
      <c r="M46" s="27"/>
    </row>
    <row r="47" spans="1:13" x14ac:dyDescent="0.4">
      <c r="D47" s="27"/>
      <c r="E47" s="27"/>
      <c r="F47" s="27"/>
      <c r="G47" s="27"/>
      <c r="I47" s="27"/>
      <c r="J47" s="27"/>
      <c r="K47" s="27"/>
      <c r="L47" s="27"/>
      <c r="M47" s="27"/>
    </row>
    <row r="48" spans="1:13" x14ac:dyDescent="0.4">
      <c r="D48" s="27"/>
      <c r="E48" s="27"/>
      <c r="F48" s="27"/>
      <c r="G48" s="27"/>
      <c r="I48" s="27"/>
      <c r="J48" s="27"/>
      <c r="K48" s="27"/>
      <c r="L48" s="27"/>
      <c r="M48" s="27"/>
    </row>
    <row r="49" spans="2:13" ht="17.649999999999999" x14ac:dyDescent="0.5">
      <c r="B49" s="137" t="s">
        <v>48</v>
      </c>
      <c r="D49" s="27"/>
      <c r="E49" s="27"/>
      <c r="F49" s="27"/>
      <c r="G49" s="27"/>
      <c r="I49" s="27"/>
      <c r="J49" s="27"/>
      <c r="K49" s="27"/>
      <c r="L49" s="27"/>
      <c r="M49" s="27"/>
    </row>
    <row r="51" spans="2:13" x14ac:dyDescent="0.4">
      <c r="B51" s="138" t="s">
        <v>178</v>
      </c>
    </row>
    <row r="52" spans="2:13" x14ac:dyDescent="0.4">
      <c r="B52" s="138" t="s">
        <v>179</v>
      </c>
    </row>
    <row r="64" spans="2:13" x14ac:dyDescent="0.4">
      <c r="E64" s="44"/>
    </row>
    <row r="67" spans="3:3" x14ac:dyDescent="0.4">
      <c r="C67" s="38"/>
    </row>
  </sheetData>
  <sheetProtection algorithmName="SHA-512" hashValue="xPdauJDERq6tHcBNt/9NqiH3O7NNBpJSCYuoAKIJXYFc3hljVU/+UXeCLUCEfuI24zrxB1RbvK0v6aQILwZLFQ==" saltValue="E/c2B7xCGi01kYxwBNpceg==" spinCount="100000" sheet="1" selectLockedCells="1"/>
  <mergeCells count="2">
    <mergeCell ref="I2:J3"/>
    <mergeCell ref="B9:L21"/>
  </mergeCells>
  <dataValidations count="1">
    <dataValidation type="whole" allowBlank="1" showInputMessage="1" showErrorMessage="1" error="You must enter a whole number" sqref="B24:B26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24" fitToHeight="0" orientation="portrait" r:id="rId1"/>
  <ignoredErrors>
    <ignoredError sqref="I25:I26 I28" evalError="1"/>
    <ignoredError sqref="I24" evalError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topLeftCell="A2" zoomScale="85" zoomScaleNormal="85" workbookViewId="0">
      <selection activeCell="C17" sqref="C17"/>
    </sheetView>
  </sheetViews>
  <sheetFormatPr baseColWidth="10" defaultColWidth="8.87890625" defaultRowHeight="13.9" x14ac:dyDescent="0.4"/>
  <cols>
    <col min="1" max="1" width="8.87890625" customWidth="1"/>
    <col min="2" max="2" width="4.234375" customWidth="1"/>
    <col min="3" max="3" width="9.4101562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.234375" customWidth="1"/>
    <col min="9" max="9" width="6.1171875" style="61" customWidth="1"/>
    <col min="10" max="10" width="9.41015625" style="61" bestFit="1" customWidth="1"/>
    <col min="12" max="12" width="20.41015625" bestFit="1" customWidth="1"/>
    <col min="18" max="18" width="16.234375" bestFit="1" customWidth="1"/>
  </cols>
  <sheetData>
    <row r="1" spans="1:18" s="17" customFormat="1" x14ac:dyDescent="0.4">
      <c r="I1" s="60"/>
      <c r="J1" s="60"/>
      <c r="K1" s="4"/>
      <c r="L1" s="4"/>
      <c r="M1" s="4"/>
      <c r="N1" s="4"/>
      <c r="O1" s="4"/>
      <c r="P1" s="4"/>
      <c r="Q1" s="4"/>
      <c r="R1" s="4"/>
    </row>
    <row r="2" spans="1:18" s="17" customFormat="1" ht="14.45" customHeight="1" x14ac:dyDescent="0.85">
      <c r="D2" s="32"/>
      <c r="I2" s="60"/>
      <c r="J2" s="60"/>
      <c r="K2" s="4"/>
      <c r="L2" s="4"/>
      <c r="M2" s="4"/>
      <c r="N2" s="4"/>
      <c r="O2" s="4"/>
      <c r="P2" s="4"/>
      <c r="Q2" s="4"/>
      <c r="R2" s="4"/>
    </row>
    <row r="3" spans="1:18" s="17" customFormat="1" ht="30.4" x14ac:dyDescent="0.85">
      <c r="C3" s="32" t="s">
        <v>5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18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18" s="17" customFormat="1" x14ac:dyDescent="0.4">
      <c r="B5" s="124"/>
      <c r="C5" s="143">
        <f>(C49*C50)+(C33*C34)+(C41*C42)+(C25*C26)+(C17*C18)</f>
        <v>0</v>
      </c>
      <c r="D5" s="143"/>
      <c r="E5" s="143"/>
      <c r="F5" s="143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18" s="17" customFormat="1" x14ac:dyDescent="0.4">
      <c r="B6" s="126"/>
      <c r="C6" s="143"/>
      <c r="D6" s="143"/>
      <c r="E6" s="143"/>
      <c r="F6" s="143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18" s="17" customFormat="1" x14ac:dyDescent="0.4">
      <c r="B7" s="126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18" s="17" customFormat="1" x14ac:dyDescent="0.4">
      <c r="A8" s="4"/>
      <c r="B8" s="127" t="s">
        <v>65</v>
      </c>
      <c r="C8" s="128">
        <v>4.5</v>
      </c>
      <c r="D8" s="122"/>
      <c r="E8" s="122"/>
      <c r="F8" s="123"/>
      <c r="G8" s="122"/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18" s="17" customFormat="1" x14ac:dyDescent="0.4">
      <c r="A9" s="4"/>
      <c r="B9" s="127" t="s">
        <v>66</v>
      </c>
      <c r="C9" s="128">
        <f>C5</f>
        <v>0</v>
      </c>
      <c r="D9" s="122"/>
      <c r="E9" s="122"/>
      <c r="F9" s="123"/>
      <c r="G9" s="122"/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18" s="17" customFormat="1" x14ac:dyDescent="0.4">
      <c r="A10" s="4"/>
      <c r="B10" s="127" t="s">
        <v>67</v>
      </c>
      <c r="C10" s="128">
        <f>C8-C9</f>
        <v>4.5</v>
      </c>
      <c r="D10" s="122"/>
      <c r="E10" s="122"/>
      <c r="F10" s="122"/>
      <c r="G10" s="122"/>
      <c r="K10" s="4"/>
      <c r="L10" s="4"/>
      <c r="M10" s="4"/>
      <c r="N10" s="4"/>
      <c r="O10" s="4"/>
      <c r="P10" s="4"/>
      <c r="Q10" s="4"/>
      <c r="R10" s="4"/>
    </row>
    <row r="11" spans="1:18" s="27" customFormat="1" x14ac:dyDescent="0.4">
      <c r="B11" s="126"/>
      <c r="C11" s="122"/>
      <c r="D11" s="122"/>
      <c r="E11" s="122"/>
      <c r="F11" s="122"/>
      <c r="G11" s="122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18" s="27" customFormat="1" x14ac:dyDescent="0.4">
      <c r="B12" s="126"/>
      <c r="C12" s="122"/>
      <c r="D12" s="122"/>
      <c r="E12" s="122"/>
      <c r="F12" s="122"/>
      <c r="G12" s="122"/>
      <c r="K12" s="4"/>
      <c r="L12" s="4"/>
      <c r="M12" s="4"/>
      <c r="N12" s="4"/>
      <c r="O12" s="4"/>
      <c r="P12" s="4"/>
      <c r="Q12" s="4"/>
      <c r="R12" s="4"/>
    </row>
    <row r="13" spans="1:18" s="27" customFormat="1" x14ac:dyDescent="0.4">
      <c r="B13" s="125"/>
      <c r="C13" s="122"/>
      <c r="D13" s="122"/>
      <c r="E13" s="122"/>
      <c r="F13" s="122"/>
      <c r="G13" s="122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18" s="27" customFormat="1" x14ac:dyDescent="0.4">
      <c r="C14" s="136"/>
      <c r="D14" s="122"/>
      <c r="E14" s="122"/>
      <c r="F14" s="122"/>
      <c r="G14" s="122"/>
      <c r="I14" s="60"/>
      <c r="J14" s="60"/>
      <c r="K14" s="4"/>
      <c r="L14" s="4"/>
      <c r="M14" s="4"/>
      <c r="N14" s="4"/>
      <c r="O14" s="4"/>
      <c r="P14" s="4"/>
      <c r="Q14" s="4"/>
      <c r="R14" s="4"/>
    </row>
    <row r="15" spans="1:18" s="27" customFormat="1" x14ac:dyDescent="0.4">
      <c r="C15" s="122"/>
      <c r="D15" s="122"/>
      <c r="E15" s="122"/>
      <c r="F15" s="122"/>
      <c r="G15" s="122"/>
      <c r="I15" s="60"/>
      <c r="J15" s="60"/>
      <c r="K15" s="4"/>
      <c r="L15" s="4"/>
      <c r="M15" s="4"/>
      <c r="N15" s="4"/>
      <c r="O15" s="4"/>
      <c r="P15" s="4"/>
      <c r="Q15" s="4"/>
      <c r="R15" s="4"/>
    </row>
    <row r="16" spans="1:18" s="27" customFormat="1" ht="28.35" customHeight="1" x14ac:dyDescent="0.4">
      <c r="I16" s="60"/>
      <c r="J16" s="60"/>
      <c r="K16" s="4"/>
      <c r="L16" s="4"/>
      <c r="M16" s="4"/>
      <c r="N16" s="4"/>
      <c r="O16" s="4"/>
      <c r="P16" s="4"/>
      <c r="Q16" s="4"/>
      <c r="R16" s="4"/>
    </row>
    <row r="17" spans="3:17" x14ac:dyDescent="0.4">
      <c r="C17" s="31"/>
      <c r="E17" s="20" t="s">
        <v>8</v>
      </c>
      <c r="H17" s="17"/>
    </row>
    <row r="18" spans="3:17" s="65" customFormat="1" ht="15" customHeight="1" x14ac:dyDescent="0.4">
      <c r="C18" s="92">
        <v>0.3</v>
      </c>
      <c r="E18" s="93" t="s">
        <v>64</v>
      </c>
      <c r="H18" s="93"/>
      <c r="I18" s="73"/>
      <c r="J18" s="73"/>
      <c r="P18" s="93"/>
    </row>
    <row r="19" spans="3:17" x14ac:dyDescent="0.4">
      <c r="C19" s="2"/>
      <c r="E19" s="17"/>
      <c r="F19" s="119">
        <v>0</v>
      </c>
      <c r="G19" s="34" t="s">
        <v>6</v>
      </c>
      <c r="H19" s="35" t="s">
        <v>9</v>
      </c>
      <c r="P19" s="19"/>
    </row>
    <row r="20" spans="3:17" ht="14.25" customHeight="1" x14ac:dyDescent="0.4">
      <c r="E20" s="17"/>
      <c r="F20" s="120">
        <v>1</v>
      </c>
      <c r="G20" s="34" t="s">
        <v>6</v>
      </c>
      <c r="H20" s="35" t="s">
        <v>10</v>
      </c>
      <c r="P20" s="19"/>
    </row>
    <row r="21" spans="3:17" x14ac:dyDescent="0.4">
      <c r="E21" s="17"/>
      <c r="F21" s="121">
        <v>2</v>
      </c>
      <c r="G21" s="34" t="s">
        <v>6</v>
      </c>
      <c r="H21" s="35" t="s">
        <v>68</v>
      </c>
      <c r="P21" s="19"/>
    </row>
    <row r="22" spans="3:17" x14ac:dyDescent="0.4">
      <c r="E22" s="17"/>
      <c r="F22" s="118">
        <v>3</v>
      </c>
      <c r="G22" s="34" t="s">
        <v>6</v>
      </c>
      <c r="H22" s="35" t="s">
        <v>69</v>
      </c>
      <c r="P22" s="19"/>
    </row>
    <row r="23" spans="3:17" x14ac:dyDescent="0.4">
      <c r="E23" s="17"/>
      <c r="F23" s="117">
        <v>4</v>
      </c>
      <c r="G23" s="34" t="s">
        <v>6</v>
      </c>
      <c r="H23" s="35" t="s">
        <v>70</v>
      </c>
      <c r="P23" s="19"/>
    </row>
    <row r="25" spans="3:17" x14ac:dyDescent="0.4">
      <c r="C25" s="31"/>
      <c r="E25" s="20" t="s">
        <v>86</v>
      </c>
      <c r="F25" s="12"/>
    </row>
    <row r="26" spans="3:17" s="65" customFormat="1" ht="15" customHeight="1" x14ac:dyDescent="0.4">
      <c r="C26" s="92">
        <v>0.25</v>
      </c>
      <c r="E26" s="93" t="s">
        <v>87</v>
      </c>
      <c r="F26" s="95"/>
      <c r="I26" s="73"/>
      <c r="J26" s="73"/>
    </row>
    <row r="27" spans="3:17" x14ac:dyDescent="0.4">
      <c r="C27" s="2"/>
      <c r="E27" s="17"/>
      <c r="F27" s="119">
        <v>0</v>
      </c>
      <c r="G27" s="34" t="s">
        <v>6</v>
      </c>
      <c r="H27" s="18" t="s">
        <v>88</v>
      </c>
    </row>
    <row r="28" spans="3:17" x14ac:dyDescent="0.4">
      <c r="E28" s="17"/>
      <c r="F28" s="120">
        <v>1</v>
      </c>
      <c r="G28" s="34" t="s">
        <v>6</v>
      </c>
      <c r="H28" s="110" t="s">
        <v>90</v>
      </c>
    </row>
    <row r="29" spans="3:17" x14ac:dyDescent="0.4">
      <c r="C29" s="1"/>
      <c r="E29" s="17"/>
      <c r="F29" s="121">
        <v>2</v>
      </c>
      <c r="G29" s="34" t="s">
        <v>6</v>
      </c>
      <c r="H29" s="18" t="s">
        <v>89</v>
      </c>
      <c r="Q29" s="44"/>
    </row>
    <row r="30" spans="3:17" x14ac:dyDescent="0.4">
      <c r="C30" s="1"/>
      <c r="E30" s="17"/>
      <c r="F30" s="118">
        <v>3</v>
      </c>
      <c r="G30" s="34" t="s">
        <v>6</v>
      </c>
      <c r="H30" s="18" t="s">
        <v>91</v>
      </c>
      <c r="O30" s="44"/>
      <c r="P30" s="44"/>
      <c r="Q30" s="44"/>
    </row>
    <row r="31" spans="3:17" x14ac:dyDescent="0.4">
      <c r="C31" s="1"/>
      <c r="E31" s="17"/>
      <c r="F31" s="117">
        <v>4</v>
      </c>
      <c r="G31" s="34" t="s">
        <v>6</v>
      </c>
      <c r="H31" s="18" t="s">
        <v>92</v>
      </c>
      <c r="Q31" s="44"/>
    </row>
    <row r="33" spans="3:18" x14ac:dyDescent="0.4">
      <c r="C33" s="31"/>
      <c r="E33" s="20" t="s">
        <v>11</v>
      </c>
      <c r="H33" s="17"/>
      <c r="Q33" s="44"/>
    </row>
    <row r="34" spans="3:18" s="65" customFormat="1" ht="15" customHeight="1" x14ac:dyDescent="0.4">
      <c r="C34" s="92">
        <v>0.15</v>
      </c>
      <c r="E34" s="93" t="s">
        <v>12</v>
      </c>
      <c r="H34" s="93"/>
      <c r="I34" s="73"/>
      <c r="J34" s="73"/>
      <c r="M34" s="36"/>
      <c r="Q34" s="94"/>
    </row>
    <row r="35" spans="3:18" x14ac:dyDescent="0.4">
      <c r="C35" s="2"/>
      <c r="E35" s="17"/>
      <c r="F35" s="119">
        <v>0</v>
      </c>
      <c r="G35" s="34" t="s">
        <v>6</v>
      </c>
      <c r="H35" s="35" t="s">
        <v>71</v>
      </c>
    </row>
    <row r="36" spans="3:18" x14ac:dyDescent="0.4">
      <c r="E36" s="17"/>
      <c r="F36" s="120">
        <v>1</v>
      </c>
      <c r="G36" s="34" t="s">
        <v>6</v>
      </c>
      <c r="H36" s="19" t="s">
        <v>72</v>
      </c>
    </row>
    <row r="37" spans="3:18" x14ac:dyDescent="0.4">
      <c r="E37" s="17"/>
      <c r="F37" s="121">
        <v>2</v>
      </c>
      <c r="G37" s="34" t="s">
        <v>6</v>
      </c>
      <c r="H37" s="19" t="s">
        <v>73</v>
      </c>
    </row>
    <row r="38" spans="3:18" x14ac:dyDescent="0.4">
      <c r="E38" s="17"/>
      <c r="F38" s="118">
        <v>3</v>
      </c>
      <c r="G38" s="34" t="s">
        <v>6</v>
      </c>
      <c r="H38" s="19" t="s">
        <v>74</v>
      </c>
    </row>
    <row r="39" spans="3:18" x14ac:dyDescent="0.4">
      <c r="E39" s="17"/>
      <c r="F39" s="117">
        <v>4</v>
      </c>
      <c r="G39" s="34" t="s">
        <v>6</v>
      </c>
      <c r="H39" s="19" t="s">
        <v>75</v>
      </c>
    </row>
    <row r="40" spans="3:18" x14ac:dyDescent="0.4">
      <c r="E40" s="17"/>
      <c r="H40" s="17"/>
    </row>
    <row r="41" spans="3:18" x14ac:dyDescent="0.4">
      <c r="C41" s="31"/>
      <c r="E41" s="20" t="s">
        <v>13</v>
      </c>
      <c r="H41" s="17"/>
    </row>
    <row r="42" spans="3:18" s="65" customFormat="1" ht="15" customHeight="1" x14ac:dyDescent="0.4">
      <c r="C42" s="92">
        <v>0.15</v>
      </c>
      <c r="E42" s="93" t="s">
        <v>14</v>
      </c>
      <c r="H42" s="93"/>
      <c r="I42" s="73"/>
      <c r="J42" s="73"/>
    </row>
    <row r="43" spans="3:18" x14ac:dyDescent="0.4">
      <c r="E43" s="17"/>
      <c r="F43" s="119">
        <v>0</v>
      </c>
      <c r="G43" s="34" t="s">
        <v>6</v>
      </c>
      <c r="H43" s="19" t="s">
        <v>76</v>
      </c>
      <c r="R43" s="44"/>
    </row>
    <row r="44" spans="3:18" x14ac:dyDescent="0.4">
      <c r="E44" s="17"/>
      <c r="F44" s="120">
        <v>1</v>
      </c>
      <c r="G44" s="34" t="s">
        <v>6</v>
      </c>
      <c r="H44" s="19" t="s">
        <v>77</v>
      </c>
    </row>
    <row r="45" spans="3:18" x14ac:dyDescent="0.4">
      <c r="E45" s="17"/>
      <c r="F45" s="121">
        <v>2</v>
      </c>
      <c r="G45" s="34" t="s">
        <v>6</v>
      </c>
      <c r="H45" s="19" t="s">
        <v>78</v>
      </c>
      <c r="R45" s="44"/>
    </row>
    <row r="46" spans="3:18" x14ac:dyDescent="0.4">
      <c r="E46" s="17"/>
      <c r="F46" s="118">
        <v>3</v>
      </c>
      <c r="G46" s="34" t="s">
        <v>6</v>
      </c>
      <c r="H46" s="19" t="s">
        <v>79</v>
      </c>
    </row>
    <row r="47" spans="3:18" x14ac:dyDescent="0.4">
      <c r="E47" s="17"/>
      <c r="F47" s="117">
        <v>4</v>
      </c>
      <c r="G47" s="34" t="s">
        <v>6</v>
      </c>
      <c r="H47" s="19" t="s">
        <v>80</v>
      </c>
    </row>
    <row r="48" spans="3:18" x14ac:dyDescent="0.4">
      <c r="E48" s="17"/>
      <c r="H48" s="17"/>
    </row>
    <row r="49" spans="3:10" x14ac:dyDescent="0.4">
      <c r="C49" s="31"/>
      <c r="E49" s="20" t="s">
        <v>15</v>
      </c>
      <c r="H49" s="17"/>
    </row>
    <row r="50" spans="3:10" s="65" customFormat="1" ht="15" customHeight="1" x14ac:dyDescent="0.4">
      <c r="C50" s="92">
        <v>0.15</v>
      </c>
      <c r="E50" s="93" t="s">
        <v>16</v>
      </c>
      <c r="H50" s="93"/>
      <c r="I50" s="73"/>
      <c r="J50" s="73"/>
    </row>
    <row r="51" spans="3:10" x14ac:dyDescent="0.4">
      <c r="C51" s="2"/>
      <c r="E51" s="17"/>
      <c r="F51" s="119">
        <v>0</v>
      </c>
      <c r="G51" s="34" t="s">
        <v>6</v>
      </c>
      <c r="H51" s="18" t="s">
        <v>85</v>
      </c>
      <c r="J51" s="21"/>
    </row>
    <row r="52" spans="3:10" x14ac:dyDescent="0.4">
      <c r="E52" s="17"/>
      <c r="F52" s="120">
        <v>1</v>
      </c>
      <c r="G52" s="34" t="s">
        <v>6</v>
      </c>
      <c r="H52" s="18" t="s">
        <v>84</v>
      </c>
      <c r="J52" s="21"/>
    </row>
    <row r="53" spans="3:10" x14ac:dyDescent="0.4">
      <c r="E53" s="17"/>
      <c r="F53" s="121">
        <v>2</v>
      </c>
      <c r="G53" s="34" t="s">
        <v>6</v>
      </c>
      <c r="H53" s="110" t="s">
        <v>81</v>
      </c>
      <c r="J53" s="21"/>
    </row>
    <row r="54" spans="3:10" x14ac:dyDescent="0.4">
      <c r="E54" s="17"/>
      <c r="F54" s="118">
        <v>3</v>
      </c>
      <c r="G54" s="34" t="s">
        <v>6</v>
      </c>
      <c r="H54" s="110" t="s">
        <v>82</v>
      </c>
      <c r="J54" s="21"/>
    </row>
    <row r="55" spans="3:10" x14ac:dyDescent="0.4">
      <c r="E55" s="17"/>
      <c r="F55" s="117">
        <v>4</v>
      </c>
      <c r="G55" s="34" t="s">
        <v>6</v>
      </c>
      <c r="H55" s="110" t="s">
        <v>83</v>
      </c>
    </row>
    <row r="56" spans="3:10" x14ac:dyDescent="0.4">
      <c r="E56" s="17"/>
      <c r="H56" s="17"/>
    </row>
    <row r="57" spans="3:10" x14ac:dyDescent="0.4">
      <c r="C57" s="61"/>
      <c r="I57"/>
      <c r="J57"/>
    </row>
    <row r="58" spans="3:10" x14ac:dyDescent="0.4">
      <c r="C58" s="61"/>
      <c r="I58"/>
      <c r="J58"/>
    </row>
    <row r="59" spans="3:10" x14ac:dyDescent="0.4">
      <c r="C59" s="61"/>
      <c r="I59"/>
      <c r="J59"/>
    </row>
    <row r="60" spans="3:10" x14ac:dyDescent="0.4">
      <c r="C60" s="61"/>
      <c r="I60"/>
      <c r="J60"/>
    </row>
    <row r="61" spans="3:10" x14ac:dyDescent="0.4">
      <c r="C61" s="61"/>
      <c r="I61"/>
      <c r="J61"/>
    </row>
    <row r="62" spans="3:10" x14ac:dyDescent="0.4">
      <c r="C62" s="61"/>
      <c r="I62"/>
      <c r="J62"/>
    </row>
    <row r="63" spans="3:10" x14ac:dyDescent="0.4">
      <c r="C63" s="61"/>
      <c r="I63"/>
      <c r="J63" s="44"/>
    </row>
  </sheetData>
  <sheetProtection algorithmName="SHA-512" hashValue="H4SZG/sN8/wWK4hxQItVwUYzxRizjHQJNBIN3VnAHWFgivbXDjWuFiJFsRgbPWeyICr6TOu/CGQGhXCIqYMtdQ==" saltValue="pLJwKDcGbhKLiJru4A4KEQ==" spinCount="100000" sheet="1" selectLockedCells="1"/>
  <mergeCells count="1">
    <mergeCell ref="C5:F6"/>
  </mergeCells>
  <conditionalFormatting sqref="B4">
    <cfRule type="colorScale" priority="6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37" priority="56" stopIfTrue="1">
      <formula>LEN(TRIM(C17))=0</formula>
    </cfRule>
    <cfRule type="cellIs" dxfId="136" priority="57" operator="equal">
      <formula>4</formula>
    </cfRule>
    <cfRule type="cellIs" dxfId="135" priority="58" operator="equal">
      <formula>3</formula>
    </cfRule>
    <cfRule type="cellIs" dxfId="134" priority="59" operator="equal">
      <formula>2</formula>
    </cfRule>
    <cfRule type="cellIs" dxfId="133" priority="60" operator="equal">
      <formula>1</formula>
    </cfRule>
    <cfRule type="cellIs" dxfId="132" priority="61" operator="equal">
      <formula>0</formula>
    </cfRule>
  </conditionalFormatting>
  <conditionalFormatting sqref="C25">
    <cfRule type="containsBlanks" dxfId="131" priority="19" stopIfTrue="1">
      <formula>LEN(TRIM(C25))=0</formula>
    </cfRule>
    <cfRule type="cellIs" dxfId="130" priority="20" operator="equal">
      <formula>4</formula>
    </cfRule>
    <cfRule type="cellIs" dxfId="129" priority="21" operator="equal">
      <formula>3</formula>
    </cfRule>
    <cfRule type="cellIs" dxfId="128" priority="22" operator="equal">
      <formula>2</formula>
    </cfRule>
    <cfRule type="cellIs" dxfId="127" priority="23" operator="equal">
      <formula>1</formula>
    </cfRule>
    <cfRule type="cellIs" dxfId="126" priority="24" operator="equal">
      <formula>0</formula>
    </cfRule>
  </conditionalFormatting>
  <conditionalFormatting sqref="C33">
    <cfRule type="containsBlanks" dxfId="125" priority="1" stopIfTrue="1">
      <formula>LEN(TRIM(C33))=0</formula>
    </cfRule>
    <cfRule type="cellIs" dxfId="124" priority="2" operator="equal">
      <formula>4</formula>
    </cfRule>
    <cfRule type="cellIs" dxfId="123" priority="3" operator="equal">
      <formula>3</formula>
    </cfRule>
    <cfRule type="cellIs" dxfId="122" priority="4" operator="equal">
      <formula>2</formula>
    </cfRule>
    <cfRule type="cellIs" dxfId="121" priority="5" operator="equal">
      <formula>1</formula>
    </cfRule>
    <cfRule type="cellIs" dxfId="120" priority="6" operator="equal">
      <formula>0</formula>
    </cfRule>
  </conditionalFormatting>
  <conditionalFormatting sqref="C41">
    <cfRule type="containsBlanks" dxfId="119" priority="7" stopIfTrue="1">
      <formula>LEN(TRIM(C41))=0</formula>
    </cfRule>
    <cfRule type="cellIs" dxfId="118" priority="8" operator="equal">
      <formula>4</formula>
    </cfRule>
    <cfRule type="cellIs" dxfId="117" priority="9" operator="equal">
      <formula>3</formula>
    </cfRule>
    <cfRule type="cellIs" dxfId="116" priority="10" operator="equal">
      <formula>2</formula>
    </cfRule>
    <cfRule type="cellIs" dxfId="115" priority="11" operator="equal">
      <formula>1</formula>
    </cfRule>
    <cfRule type="cellIs" dxfId="114" priority="12" operator="equal">
      <formula>0</formula>
    </cfRule>
  </conditionalFormatting>
  <conditionalFormatting sqref="C49">
    <cfRule type="containsBlanks" dxfId="113" priority="13" stopIfTrue="1">
      <formula>LEN(TRIM(C49))=0</formula>
    </cfRule>
    <cfRule type="cellIs" dxfId="112" priority="14" operator="equal">
      <formula>4</formula>
    </cfRule>
    <cfRule type="cellIs" dxfId="111" priority="15" operator="equal">
      <formula>3</formula>
    </cfRule>
    <cfRule type="cellIs" dxfId="110" priority="16" operator="equal">
      <formula>2</formula>
    </cfRule>
    <cfRule type="cellIs" dxfId="109" priority="17" operator="equal">
      <formula>1</formula>
    </cfRule>
    <cfRule type="cellIs" dxfId="108" priority="18" operator="equal">
      <formula>0</formula>
    </cfRule>
  </conditionalFormatting>
  <dataValidations count="1">
    <dataValidation type="list" allowBlank="1" showInputMessage="1" showErrorMessage="1" sqref="C17 C41 C49 C25 C33" xr:uid="{94DC9C7E-F293-4BDE-A8C8-A346270D2F39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zoomScale="85" zoomScaleNormal="85" workbookViewId="0">
      <selection activeCell="C41" sqref="C41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" customWidth="1"/>
    <col min="9" max="9" width="6.1171875" style="61" customWidth="1"/>
    <col min="10" max="10" width="9.41015625" style="61" bestFit="1" customWidth="1"/>
    <col min="14" max="14" width="11.87890625" customWidth="1"/>
    <col min="24" max="24" width="9.234375" bestFit="1" customWidth="1"/>
  </cols>
  <sheetData>
    <row r="1" spans="1:26" s="17" customFormat="1" x14ac:dyDescent="0.4">
      <c r="I1" s="60"/>
      <c r="J1" s="60"/>
      <c r="K1" s="4"/>
    </row>
    <row r="2" spans="1:26" s="17" customFormat="1" ht="18.600000000000001" customHeight="1" x14ac:dyDescent="0.85">
      <c r="D2" s="32"/>
      <c r="I2" s="60"/>
      <c r="J2" s="60"/>
      <c r="K2" s="4"/>
    </row>
    <row r="3" spans="1:26" s="17" customFormat="1" ht="30.4" x14ac:dyDescent="0.85">
      <c r="C3" s="32" t="s">
        <v>17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26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26" s="17" customFormat="1" x14ac:dyDescent="0.4">
      <c r="B5" s="124"/>
      <c r="C5" s="144">
        <f>(C17*C18)+(C25*C26)+(C33*C34)+C41*C42</f>
        <v>0</v>
      </c>
      <c r="D5" s="145"/>
      <c r="E5" s="145"/>
      <c r="F5" s="146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26" s="17" customFormat="1" x14ac:dyDescent="0.4">
      <c r="B6" s="124"/>
      <c r="C6" s="147"/>
      <c r="D6" s="148"/>
      <c r="E6" s="148"/>
      <c r="F6" s="149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26" s="17" customFormat="1" x14ac:dyDescent="0.4">
      <c r="B7" s="124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26" s="17" customFormat="1" x14ac:dyDescent="0.4">
      <c r="B8" s="127" t="s">
        <v>65</v>
      </c>
      <c r="C8" s="128">
        <v>4.5</v>
      </c>
      <c r="D8"/>
      <c r="F8" s="49">
        <f>25*C5+25</f>
        <v>25</v>
      </c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26" s="17" customFormat="1" x14ac:dyDescent="0.4">
      <c r="B9" s="127" t="s">
        <v>66</v>
      </c>
      <c r="C9" s="128">
        <f>C5</f>
        <v>0</v>
      </c>
      <c r="D9"/>
      <c r="F9" s="49">
        <f>F7-F8</f>
        <v>75</v>
      </c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26" s="17" customFormat="1" x14ac:dyDescent="0.4">
      <c r="B10" s="127" t="s">
        <v>67</v>
      </c>
      <c r="C10" s="128">
        <f>C8-C9</f>
        <v>4.5</v>
      </c>
      <c r="D10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x14ac:dyDescent="0.4">
      <c r="B11" s="129"/>
      <c r="C11"/>
      <c r="D11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4">
      <c r="B12" s="124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4">
      <c r="B13" s="124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4">
      <c r="A14" s="27"/>
      <c r="G14" s="27"/>
      <c r="H14" s="27"/>
      <c r="I14" s="60"/>
      <c r="J14" s="60"/>
      <c r="K14" s="4"/>
      <c r="P14" s="50"/>
      <c r="Z14" s="50"/>
    </row>
    <row r="15" spans="1:26" s="17" customFormat="1" x14ac:dyDescent="0.4">
      <c r="G15" s="27"/>
      <c r="H15" s="27"/>
      <c r="I15" s="60"/>
      <c r="J15" s="60"/>
      <c r="K15" s="4"/>
      <c r="P15" s="50"/>
      <c r="Z15" s="50"/>
    </row>
    <row r="16" spans="1:26" s="17" customFormat="1" ht="28.35" customHeight="1" x14ac:dyDescent="0.4">
      <c r="G16" s="27"/>
      <c r="H16" s="27"/>
      <c r="I16" s="60"/>
      <c r="J16" s="60"/>
      <c r="K16" s="4"/>
    </row>
    <row r="17" spans="3:17" x14ac:dyDescent="0.4">
      <c r="C17" s="31"/>
      <c r="E17" s="20" t="s">
        <v>18</v>
      </c>
      <c r="H17" s="17"/>
    </row>
    <row r="18" spans="3:17" ht="14.25" x14ac:dyDescent="0.45">
      <c r="C18" s="33">
        <v>0.5</v>
      </c>
      <c r="E18" s="47" t="s">
        <v>19</v>
      </c>
      <c r="H18" s="17"/>
    </row>
    <row r="19" spans="3:17" x14ac:dyDescent="0.4">
      <c r="F19" s="119">
        <v>0</v>
      </c>
      <c r="G19" s="34" t="s">
        <v>6</v>
      </c>
      <c r="H19" s="35" t="s">
        <v>94</v>
      </c>
      <c r="N19" s="44"/>
    </row>
    <row r="20" spans="3:17" x14ac:dyDescent="0.4">
      <c r="F20" s="120">
        <v>1</v>
      </c>
      <c r="G20" s="34" t="s">
        <v>6</v>
      </c>
      <c r="H20" s="111" t="s">
        <v>95</v>
      </c>
    </row>
    <row r="21" spans="3:17" x14ac:dyDescent="0.4">
      <c r="C21" s="1"/>
      <c r="F21" s="121">
        <v>2</v>
      </c>
      <c r="G21" s="34" t="s">
        <v>6</v>
      </c>
      <c r="H21" s="111" t="s">
        <v>96</v>
      </c>
      <c r="N21" s="44"/>
      <c r="Q21" s="44"/>
    </row>
    <row r="22" spans="3:17" x14ac:dyDescent="0.4">
      <c r="C22" s="1"/>
      <c r="F22" s="118">
        <v>3</v>
      </c>
      <c r="G22" s="34" t="s">
        <v>6</v>
      </c>
      <c r="H22" s="35" t="s">
        <v>97</v>
      </c>
      <c r="N22" s="44"/>
    </row>
    <row r="23" spans="3:17" x14ac:dyDescent="0.4">
      <c r="C23" s="1"/>
      <c r="F23" s="117">
        <v>4</v>
      </c>
      <c r="G23" s="34" t="s">
        <v>6</v>
      </c>
      <c r="H23" s="35" t="s">
        <v>98</v>
      </c>
      <c r="N23" s="44"/>
    </row>
    <row r="25" spans="3:17" x14ac:dyDescent="0.4">
      <c r="C25" s="31"/>
      <c r="E25" s="37" t="s">
        <v>20</v>
      </c>
      <c r="H25" s="17"/>
    </row>
    <row r="26" spans="3:17" ht="14.25" x14ac:dyDescent="0.45">
      <c r="C26" s="33">
        <v>0.3</v>
      </c>
      <c r="E26" s="47" t="s">
        <v>21</v>
      </c>
      <c r="H26" s="17"/>
    </row>
    <row r="27" spans="3:17" x14ac:dyDescent="0.4">
      <c r="C27" s="8"/>
      <c r="F27" s="119">
        <v>0</v>
      </c>
      <c r="G27" s="34" t="s">
        <v>6</v>
      </c>
      <c r="H27" s="19" t="s">
        <v>22</v>
      </c>
      <c r="N27" s="44"/>
      <c r="Q27" s="44"/>
    </row>
    <row r="28" spans="3:17" x14ac:dyDescent="0.4">
      <c r="F28" s="120">
        <v>1</v>
      </c>
      <c r="G28" s="34" t="s">
        <v>6</v>
      </c>
      <c r="H28" s="19" t="s">
        <v>99</v>
      </c>
    </row>
    <row r="29" spans="3:17" x14ac:dyDescent="0.4">
      <c r="F29" s="121">
        <v>2</v>
      </c>
      <c r="G29" s="34" t="s">
        <v>6</v>
      </c>
      <c r="H29" s="19" t="s">
        <v>100</v>
      </c>
      <c r="N29" s="44"/>
    </row>
    <row r="30" spans="3:17" x14ac:dyDescent="0.4">
      <c r="F30" s="118">
        <v>3</v>
      </c>
      <c r="G30" s="34" t="s">
        <v>6</v>
      </c>
      <c r="H30" s="19" t="s">
        <v>101</v>
      </c>
    </row>
    <row r="31" spans="3:17" x14ac:dyDescent="0.4">
      <c r="F31" s="117">
        <v>4</v>
      </c>
      <c r="G31" s="34" t="s">
        <v>6</v>
      </c>
      <c r="H31" s="19" t="s">
        <v>102</v>
      </c>
    </row>
    <row r="33" spans="1:22" x14ac:dyDescent="0.4">
      <c r="C33" s="31"/>
      <c r="D33" s="12"/>
      <c r="E33" s="20" t="s">
        <v>60</v>
      </c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4">
      <c r="C34" s="33">
        <v>0.2</v>
      </c>
      <c r="D34" s="12"/>
      <c r="E34" s="17" t="s">
        <v>23</v>
      </c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4">
      <c r="A35" s="27"/>
      <c r="C35" s="13"/>
      <c r="D35" s="12"/>
      <c r="E35" s="17"/>
      <c r="F35" s="119">
        <v>0</v>
      </c>
      <c r="G35" s="34" t="s">
        <v>6</v>
      </c>
      <c r="H35" s="19" t="s">
        <v>103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4">
      <c r="A36" s="27"/>
      <c r="B36" s="44"/>
      <c r="C36" s="12"/>
      <c r="D36" s="12"/>
      <c r="E36" s="17"/>
      <c r="F36" s="120">
        <v>1</v>
      </c>
      <c r="G36" s="34" t="s">
        <v>6</v>
      </c>
      <c r="H36" s="19" t="s">
        <v>104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ht="14.25" customHeight="1" x14ac:dyDescent="0.4">
      <c r="A37" s="27"/>
      <c r="C37" s="12"/>
      <c r="D37" s="12"/>
      <c r="E37" s="17"/>
      <c r="F37" s="121">
        <v>2</v>
      </c>
      <c r="G37" s="34" t="s">
        <v>6</v>
      </c>
      <c r="H37" s="19" t="s">
        <v>164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4">
      <c r="A38" s="27"/>
      <c r="C38" s="12"/>
      <c r="D38" s="12"/>
      <c r="E38" s="17"/>
      <c r="F38" s="118">
        <v>3</v>
      </c>
      <c r="G38" s="34" t="s">
        <v>6</v>
      </c>
      <c r="H38" s="19" t="s">
        <v>105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4">
      <c r="A39" s="27"/>
      <c r="C39" s="12"/>
      <c r="D39" s="12"/>
      <c r="E39" s="17"/>
      <c r="F39" s="117">
        <v>4</v>
      </c>
      <c r="G39" s="34" t="s">
        <v>6</v>
      </c>
      <c r="H39" s="19" t="s">
        <v>106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4">
      <c r="H40" s="19"/>
    </row>
    <row r="41" spans="1:22" x14ac:dyDescent="0.4">
      <c r="C41" s="31"/>
      <c r="D41" s="12"/>
      <c r="E41" s="20" t="s">
        <v>93</v>
      </c>
      <c r="H41" s="17"/>
    </row>
    <row r="42" spans="1:22" x14ac:dyDescent="0.4">
      <c r="C42" s="33">
        <v>0.05</v>
      </c>
      <c r="D42" s="12"/>
      <c r="E42" s="17" t="s">
        <v>23</v>
      </c>
      <c r="H42" s="17"/>
    </row>
    <row r="43" spans="1:22" x14ac:dyDescent="0.4">
      <c r="C43" s="13"/>
      <c r="D43" s="12"/>
      <c r="E43" s="17"/>
      <c r="F43" s="119">
        <v>0</v>
      </c>
      <c r="G43" s="34" t="s">
        <v>6</v>
      </c>
      <c r="H43" s="19" t="s">
        <v>107</v>
      </c>
    </row>
    <row r="44" spans="1:22" x14ac:dyDescent="0.4">
      <c r="C44" s="12"/>
      <c r="D44" s="12"/>
      <c r="E44" s="17"/>
      <c r="F44" s="120">
        <v>1</v>
      </c>
      <c r="G44" s="34" t="s">
        <v>6</v>
      </c>
      <c r="H44" s="19" t="s">
        <v>108</v>
      </c>
    </row>
    <row r="45" spans="1:22" x14ac:dyDescent="0.4">
      <c r="C45" s="12"/>
      <c r="D45" s="12"/>
      <c r="E45" s="17"/>
      <c r="F45" s="121">
        <v>2</v>
      </c>
      <c r="G45" s="34" t="s">
        <v>6</v>
      </c>
      <c r="H45" s="19" t="s">
        <v>109</v>
      </c>
    </row>
    <row r="46" spans="1:22" x14ac:dyDescent="0.4">
      <c r="C46" s="12"/>
      <c r="D46" s="12"/>
      <c r="E46" s="17"/>
      <c r="F46" s="118">
        <v>3</v>
      </c>
      <c r="G46" s="34" t="s">
        <v>6</v>
      </c>
      <c r="H46" s="19" t="s">
        <v>111</v>
      </c>
    </row>
    <row r="47" spans="1:22" x14ac:dyDescent="0.4">
      <c r="C47" s="12"/>
      <c r="D47" s="12"/>
      <c r="E47" s="17"/>
      <c r="F47" s="117">
        <v>4</v>
      </c>
      <c r="G47" s="34" t="s">
        <v>6</v>
      </c>
      <c r="H47" s="19" t="s">
        <v>110</v>
      </c>
    </row>
    <row r="48" spans="1:22" x14ac:dyDescent="0.4">
      <c r="H48" s="19"/>
    </row>
    <row r="49" spans="4:10" ht="15.4" x14ac:dyDescent="0.45">
      <c r="D49" s="45"/>
      <c r="H49" s="19"/>
    </row>
    <row r="50" spans="4:10" x14ac:dyDescent="0.4">
      <c r="H50" s="19"/>
    </row>
    <row r="51" spans="4:10" x14ac:dyDescent="0.4">
      <c r="G51" s="34"/>
      <c r="H51" s="19"/>
      <c r="I51" s="21"/>
      <c r="J51" s="21"/>
    </row>
    <row r="52" spans="4:10" x14ac:dyDescent="0.4">
      <c r="G52" s="34"/>
      <c r="H52" s="18"/>
      <c r="I52" s="21"/>
      <c r="J52" s="21"/>
    </row>
    <row r="53" spans="4:10" x14ac:dyDescent="0.4">
      <c r="G53" s="34"/>
      <c r="H53" s="18"/>
      <c r="I53" s="21"/>
      <c r="J53" s="21"/>
    </row>
    <row r="54" spans="4:10" x14ac:dyDescent="0.4">
      <c r="G54" s="34"/>
      <c r="H54" s="18"/>
      <c r="I54" s="21"/>
      <c r="J54" s="21"/>
    </row>
    <row r="55" spans="4:10" x14ac:dyDescent="0.4">
      <c r="G55" s="34"/>
      <c r="H55" s="18"/>
    </row>
    <row r="56" spans="4:10" x14ac:dyDescent="0.4">
      <c r="H56" s="17"/>
    </row>
  </sheetData>
  <sheetProtection algorithmName="SHA-512" hashValue="j81sSrdkovVV6fnwXB071FCSxUXlkXfvo1lQUKRkMcAh3TxO75+5S8PW6TDt42W0j+tbQ0/Gpjiqs0lqhymtuQ==" saltValue="R7xiZo492fv9fi1PKfnCcA==" spinCount="100000" sheet="1" selectLockedCells="1"/>
  <mergeCells count="1">
    <mergeCell ref="C5:F6"/>
  </mergeCells>
  <conditionalFormatting sqref="B4">
    <cfRule type="colorScale" priority="3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07" priority="19" stopIfTrue="1">
      <formula>LEN(TRIM(C17))=0</formula>
    </cfRule>
    <cfRule type="cellIs" dxfId="106" priority="20" operator="equal">
      <formula>4</formula>
    </cfRule>
    <cfRule type="cellIs" dxfId="105" priority="21" operator="equal">
      <formula>3</formula>
    </cfRule>
    <cfRule type="cellIs" dxfId="104" priority="22" operator="equal">
      <formula>2</formula>
    </cfRule>
    <cfRule type="cellIs" dxfId="103" priority="23" operator="equal">
      <formula>1</formula>
    </cfRule>
    <cfRule type="cellIs" dxfId="102" priority="24" operator="equal">
      <formula>0</formula>
    </cfRule>
  </conditionalFormatting>
  <conditionalFormatting sqref="C25">
    <cfRule type="containsBlanks" dxfId="101" priority="13" stopIfTrue="1">
      <formula>LEN(TRIM(C25))=0</formula>
    </cfRule>
    <cfRule type="cellIs" dxfId="100" priority="14" operator="equal">
      <formula>4</formula>
    </cfRule>
    <cfRule type="cellIs" dxfId="99" priority="15" operator="equal">
      <formula>3</formula>
    </cfRule>
    <cfRule type="cellIs" dxfId="98" priority="16" operator="equal">
      <formula>2</formula>
    </cfRule>
    <cfRule type="cellIs" dxfId="97" priority="17" operator="equal">
      <formula>1</formula>
    </cfRule>
    <cfRule type="cellIs" dxfId="96" priority="18" operator="equal">
      <formula>0</formula>
    </cfRule>
  </conditionalFormatting>
  <conditionalFormatting sqref="C33">
    <cfRule type="containsBlanks" dxfId="95" priority="7" stopIfTrue="1">
      <formula>LEN(TRIM(C33))=0</formula>
    </cfRule>
    <cfRule type="cellIs" dxfId="94" priority="8" operator="equal">
      <formula>4</formula>
    </cfRule>
    <cfRule type="cellIs" dxfId="93" priority="9" operator="equal">
      <formula>3</formula>
    </cfRule>
    <cfRule type="cellIs" dxfId="92" priority="10" operator="equal">
      <formula>2</formula>
    </cfRule>
    <cfRule type="cellIs" dxfId="91" priority="11" operator="equal">
      <formula>1</formula>
    </cfRule>
    <cfRule type="cellIs" dxfId="90" priority="12" operator="equal">
      <formula>0</formula>
    </cfRule>
  </conditionalFormatting>
  <conditionalFormatting sqref="C41">
    <cfRule type="containsBlanks" dxfId="89" priority="1" stopIfTrue="1">
      <formula>LEN(TRIM(C41))=0</formula>
    </cfRule>
    <cfRule type="cellIs" dxfId="88" priority="2" operator="equal">
      <formula>4</formula>
    </cfRule>
    <cfRule type="cellIs" dxfId="87" priority="3" operator="equal">
      <formula>3</formula>
    </cfRule>
    <cfRule type="cellIs" dxfId="86" priority="4" operator="equal">
      <formula>2</formula>
    </cfRule>
    <cfRule type="cellIs" dxfId="85" priority="5" operator="equal">
      <formula>1</formula>
    </cfRule>
    <cfRule type="cellIs" dxfId="84" priority="6" operator="equal">
      <formula>0</formula>
    </cfRule>
  </conditionalFormatting>
  <conditionalFormatting sqref="P14:P15 Z14:Z15">
    <cfRule type="colorScale" priority="145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33 C25 C41" xr:uid="{49A0AA5D-6C5D-4FE4-8807-E0F56C50EA78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6"/>
  <sheetViews>
    <sheetView showGridLines="0" zoomScale="85" zoomScaleNormal="85" workbookViewId="0">
      <selection activeCell="C50" sqref="C50"/>
    </sheetView>
  </sheetViews>
  <sheetFormatPr baseColWidth="10" defaultColWidth="8.41015625" defaultRowHeight="13.9" x14ac:dyDescent="0.4"/>
  <cols>
    <col min="1" max="1" width="8.41015625" style="12"/>
    <col min="2" max="2" width="4.234375" style="12" customWidth="1"/>
    <col min="3" max="3" width="9.234375" style="12" customWidth="1"/>
    <col min="4" max="4" width="5.234375" style="12" customWidth="1"/>
    <col min="5" max="5" width="3" style="12" customWidth="1"/>
    <col min="6" max="6" width="3.234375" style="12" customWidth="1"/>
    <col min="7" max="7" width="10.234375" customWidth="1"/>
    <col min="8" max="9" width="6.41015625" customWidth="1"/>
    <col min="10" max="10" width="6.1171875" style="61" customWidth="1"/>
    <col min="11" max="11" width="9.41015625" style="61" bestFit="1" customWidth="1"/>
    <col min="12" max="12" width="11" bestFit="1" customWidth="1"/>
    <col min="13" max="13" width="18.41015625" style="52" bestFit="1" customWidth="1"/>
    <col min="14" max="14" width="25" style="52" bestFit="1" customWidth="1"/>
    <col min="15" max="15" width="39.234375" style="52" bestFit="1" customWidth="1"/>
    <col min="16" max="16" width="40.1171875" style="12" bestFit="1" customWidth="1"/>
    <col min="17" max="17" width="13.41015625" style="12" customWidth="1"/>
    <col min="18" max="16384" width="8.41015625" style="12"/>
  </cols>
  <sheetData>
    <row r="1" spans="2:19" s="17" customFormat="1" x14ac:dyDescent="0.4">
      <c r="J1" s="60"/>
      <c r="K1" s="60"/>
      <c r="L1" s="4"/>
      <c r="M1" s="52"/>
      <c r="N1" s="52"/>
      <c r="O1" s="52"/>
    </row>
    <row r="2" spans="2:19" s="17" customFormat="1" ht="16.350000000000001" customHeight="1" x14ac:dyDescent="0.85">
      <c r="D2" s="32"/>
      <c r="J2" s="60"/>
      <c r="K2" s="60"/>
      <c r="L2" s="4"/>
      <c r="M2" s="52"/>
      <c r="N2" s="52"/>
      <c r="O2" s="52"/>
    </row>
    <row r="3" spans="2:19" s="17" customFormat="1" ht="27" customHeight="1" x14ac:dyDescent="0.85">
      <c r="C3" s="32" t="s">
        <v>24</v>
      </c>
      <c r="H3" s="58"/>
      <c r="I3" s="21"/>
      <c r="J3" s="70"/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4">
      <c r="B4" s="124"/>
      <c r="H4" s="59"/>
      <c r="I4" s="21"/>
      <c r="K4" s="60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4">
      <c r="B5" s="124"/>
      <c r="C5" s="150">
        <f>C17*C18+C25*C26+C34*C35+C42*C43+C50*C51</f>
        <v>0</v>
      </c>
      <c r="D5" s="151"/>
      <c r="E5" s="151"/>
      <c r="F5" s="152"/>
      <c r="H5" s="58"/>
      <c r="I5" s="21"/>
      <c r="J5" s="21"/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4">
      <c r="B6" s="125"/>
      <c r="C6" s="153"/>
      <c r="D6" s="154"/>
      <c r="E6" s="154"/>
      <c r="F6" s="155"/>
      <c r="H6" s="59"/>
      <c r="I6" s="21"/>
      <c r="J6" s="21"/>
      <c r="K6" s="60"/>
      <c r="Q6" s="4"/>
      <c r="R6" s="4"/>
      <c r="S6" s="4"/>
    </row>
    <row r="7" spans="2:19" s="17" customFormat="1" ht="18.75" customHeight="1" x14ac:dyDescent="0.4">
      <c r="B7" s="125"/>
      <c r="C7" s="48" t="s">
        <v>7</v>
      </c>
      <c r="F7" s="49">
        <v>100</v>
      </c>
      <c r="H7" s="58"/>
      <c r="I7" s="21"/>
      <c r="J7" s="21"/>
      <c r="K7" s="21"/>
      <c r="Q7" s="4"/>
      <c r="R7" s="4"/>
      <c r="S7" s="4"/>
    </row>
    <row r="8" spans="2:19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Q8" s="4"/>
      <c r="R8" s="4"/>
      <c r="S8" s="4"/>
    </row>
    <row r="9" spans="2:19" s="17" customFormat="1" ht="20.25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</row>
    <row r="10" spans="2:19" s="17" customFormat="1" ht="16.5" customHeight="1" x14ac:dyDescent="0.4">
      <c r="B10" s="127" t="s">
        <v>67</v>
      </c>
      <c r="C10" s="128">
        <f>C8-C9</f>
        <v>4.5</v>
      </c>
    </row>
    <row r="11" spans="2:19" s="17" customFormat="1" ht="18" customHeight="1" x14ac:dyDescent="0.4">
      <c r="B11" s="125"/>
      <c r="I11" s="21"/>
      <c r="J11" s="21"/>
    </row>
    <row r="12" spans="2:19" s="17" customFormat="1" x14ac:dyDescent="0.4">
      <c r="B12" s="125"/>
    </row>
    <row r="13" spans="2:19" s="17" customFormat="1" x14ac:dyDescent="0.4">
      <c r="B13" s="125"/>
    </row>
    <row r="14" spans="2:19" s="17" customFormat="1" x14ac:dyDescent="0.4">
      <c r="K14" s="19"/>
      <c r="L14" s="19"/>
      <c r="M14" s="19"/>
      <c r="N14" s="19"/>
      <c r="O14" s="107"/>
    </row>
    <row r="15" spans="2:19" s="17" customFormat="1" x14ac:dyDescent="0.4">
      <c r="J15" s="21"/>
      <c r="K15" s="21"/>
    </row>
    <row r="16" spans="2:19" s="17" customFormat="1" ht="28.35" customHeight="1" x14ac:dyDescent="0.4">
      <c r="J16" s="21"/>
      <c r="K16" s="21"/>
    </row>
    <row r="17" spans="1:23" s="17" customFormat="1" x14ac:dyDescent="0.4">
      <c r="C17" s="31"/>
      <c r="E17" s="20" t="s">
        <v>25</v>
      </c>
      <c r="J17" s="21"/>
      <c r="K17" s="21"/>
      <c r="Q17" s="4"/>
      <c r="R17" s="4"/>
      <c r="S17" s="4"/>
      <c r="T17" s="4"/>
      <c r="U17" s="4"/>
      <c r="V17" s="4"/>
      <c r="W17" s="4"/>
    </row>
    <row r="18" spans="1:23" s="93" customFormat="1" ht="15.6" customHeight="1" x14ac:dyDescent="0.4">
      <c r="C18" s="96">
        <f>IF(bev=0,0.7,0.4*ny/(ny+bev)+0.4*bev/(ny+bev))</f>
        <v>0.7</v>
      </c>
      <c r="E18" s="93" t="s">
        <v>26</v>
      </c>
      <c r="J18" s="105"/>
      <c r="K18" s="105"/>
      <c r="P18" s="66"/>
      <c r="Q18" s="66"/>
      <c r="R18" s="102"/>
      <c r="S18" s="102" t="str">
        <f>E17</f>
        <v>Lavutslipp materialbruk</v>
      </c>
      <c r="T18" s="102" t="s">
        <v>27</v>
      </c>
      <c r="U18" s="102" t="str">
        <f>E34</f>
        <v>Fundamentering</v>
      </c>
      <c r="V18" s="102" t="str">
        <f>E42</f>
        <v>Avfallsmengde i byggefase</v>
      </c>
      <c r="W18" s="103" t="s">
        <v>28</v>
      </c>
    </row>
    <row r="19" spans="1:23" s="17" customFormat="1" x14ac:dyDescent="0.4">
      <c r="F19" s="130">
        <v>0</v>
      </c>
      <c r="G19" s="22" t="s">
        <v>6</v>
      </c>
      <c r="H19" s="35" t="s">
        <v>29</v>
      </c>
      <c r="I19" s="35"/>
      <c r="J19" s="21"/>
      <c r="K19" s="21"/>
      <c r="P19" s="81" t="s">
        <v>30</v>
      </c>
      <c r="Q19" s="4"/>
      <c r="R19" s="80" t="s">
        <v>31</v>
      </c>
      <c r="S19" s="82">
        <v>0.7</v>
      </c>
      <c r="T19" s="82">
        <v>0.1</v>
      </c>
      <c r="U19" s="82">
        <v>0.05</v>
      </c>
      <c r="V19" s="82">
        <v>0.05</v>
      </c>
      <c r="W19" s="83">
        <f>SUM(S19:V19)</f>
        <v>0.9</v>
      </c>
    </row>
    <row r="20" spans="1:23" s="17" customFormat="1" x14ac:dyDescent="0.4">
      <c r="C20" s="108"/>
      <c r="F20" s="131">
        <v>1</v>
      </c>
      <c r="G20" s="22" t="s">
        <v>6</v>
      </c>
      <c r="H20" s="35" t="s">
        <v>33</v>
      </c>
      <c r="I20" s="35"/>
      <c r="J20" s="21"/>
      <c r="K20" s="21"/>
      <c r="P20" s="4"/>
      <c r="Q20" s="4"/>
      <c r="R20" s="80" t="s">
        <v>32</v>
      </c>
      <c r="S20" s="82">
        <v>0</v>
      </c>
      <c r="T20" s="82">
        <v>0</v>
      </c>
      <c r="U20" s="82">
        <v>0.05</v>
      </c>
      <c r="V20" s="82">
        <v>0.05</v>
      </c>
      <c r="W20" s="83">
        <f>SUM(S20:V20)</f>
        <v>0.1</v>
      </c>
    </row>
    <row r="21" spans="1:23" s="17" customFormat="1" x14ac:dyDescent="0.4">
      <c r="C21" s="108"/>
      <c r="F21" s="132">
        <v>2</v>
      </c>
      <c r="G21" s="22" t="s">
        <v>6</v>
      </c>
      <c r="H21" s="35" t="s">
        <v>34</v>
      </c>
      <c r="I21" s="35"/>
      <c r="J21" s="21"/>
      <c r="K21" s="21"/>
      <c r="P21" s="4"/>
      <c r="Q21" s="4"/>
      <c r="R21" s="80"/>
      <c r="S21" s="84">
        <f>SUM(S19:S20)</f>
        <v>0.7</v>
      </c>
      <c r="T21" s="84">
        <f>SUM(T19:T20)</f>
        <v>0.1</v>
      </c>
      <c r="U21" s="84">
        <f>SUM(U19:U20)</f>
        <v>0.1</v>
      </c>
      <c r="V21" s="84">
        <f>SUM(V19:V20)</f>
        <v>0.1</v>
      </c>
      <c r="W21" s="85">
        <f>SUM(W19:W20)</f>
        <v>1</v>
      </c>
    </row>
    <row r="22" spans="1:23" s="17" customFormat="1" x14ac:dyDescent="0.4">
      <c r="C22" s="108"/>
      <c r="F22" s="133">
        <v>3</v>
      </c>
      <c r="G22" s="22" t="s">
        <v>6</v>
      </c>
      <c r="H22" s="35" t="s">
        <v>112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4">
      <c r="F23" s="134">
        <v>4</v>
      </c>
      <c r="G23" s="22" t="s">
        <v>6</v>
      </c>
      <c r="H23" s="35" t="s">
        <v>35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4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4">
      <c r="C25" s="31"/>
      <c r="E25" s="20" t="s">
        <v>113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65" customFormat="1" ht="15.6" customHeight="1" x14ac:dyDescent="0.4">
      <c r="A26" s="100"/>
      <c r="C26" s="96">
        <f>IF(eks=0,0,0.4*eks/(ny+eks))</f>
        <v>0</v>
      </c>
      <c r="E26" s="93" t="s">
        <v>114</v>
      </c>
      <c r="F26" s="101"/>
      <c r="H26" s="93"/>
      <c r="I26" s="93"/>
      <c r="J26" s="73"/>
      <c r="K26" s="73"/>
      <c r="M26" s="99"/>
      <c r="N26" s="99"/>
      <c r="O26" s="99"/>
      <c r="P26" s="95"/>
      <c r="Q26" s="95"/>
      <c r="R26" s="95"/>
      <c r="S26" s="95"/>
    </row>
    <row r="27" spans="1:23" customFormat="1" ht="14.25" x14ac:dyDescent="0.45">
      <c r="E27" s="17"/>
      <c r="F27" s="130">
        <v>0</v>
      </c>
      <c r="G27" s="22" t="s">
        <v>6</v>
      </c>
      <c r="H27" s="47" t="s">
        <v>115</v>
      </c>
      <c r="I27" s="35"/>
      <c r="J27" s="61"/>
      <c r="K27" s="61"/>
      <c r="M27" s="52"/>
      <c r="N27" s="52"/>
      <c r="O27" s="52"/>
      <c r="P27" s="12"/>
      <c r="Q27" s="12"/>
      <c r="R27" s="12"/>
      <c r="S27" s="12"/>
    </row>
    <row r="28" spans="1:23" customFormat="1" ht="14.25" x14ac:dyDescent="0.45">
      <c r="B28" s="12"/>
      <c r="C28" s="12"/>
      <c r="E28" s="17"/>
      <c r="F28" s="131">
        <v>1</v>
      </c>
      <c r="G28" s="22" t="s">
        <v>6</v>
      </c>
      <c r="H28" s="47" t="s">
        <v>116</v>
      </c>
      <c r="I28" s="19"/>
      <c r="J28" s="61"/>
      <c r="K28" s="61"/>
      <c r="M28" s="52"/>
      <c r="N28" s="52"/>
      <c r="O28" s="52"/>
      <c r="P28" s="12"/>
      <c r="Q28" s="12"/>
      <c r="R28" s="12"/>
      <c r="S28" s="12"/>
    </row>
    <row r="29" spans="1:23" customFormat="1" ht="14.25" x14ac:dyDescent="0.45">
      <c r="E29" s="17"/>
      <c r="F29" s="132">
        <v>2</v>
      </c>
      <c r="G29" s="22" t="s">
        <v>6</v>
      </c>
      <c r="H29" s="47" t="s">
        <v>117</v>
      </c>
      <c r="I29" s="19"/>
      <c r="J29" s="61"/>
      <c r="K29" s="61"/>
      <c r="M29" s="52"/>
      <c r="N29" s="52"/>
      <c r="O29" s="52"/>
      <c r="P29" s="12"/>
      <c r="Q29" s="12"/>
      <c r="R29" s="12"/>
      <c r="S29" s="12"/>
    </row>
    <row r="30" spans="1:23" customFormat="1" ht="14.25" x14ac:dyDescent="0.45">
      <c r="E30" s="17"/>
      <c r="F30" s="133">
        <v>3</v>
      </c>
      <c r="G30" s="22" t="s">
        <v>6</v>
      </c>
      <c r="H30" s="47" t="s">
        <v>118</v>
      </c>
      <c r="I30" s="19"/>
      <c r="J30" s="61"/>
      <c r="K30" s="61"/>
      <c r="M30" s="52"/>
      <c r="N30" s="52"/>
      <c r="O30" s="52"/>
      <c r="P30" s="12"/>
      <c r="Q30" s="12"/>
      <c r="R30" s="12"/>
      <c r="S30" s="12"/>
    </row>
    <row r="31" spans="1:23" customFormat="1" ht="14.25" x14ac:dyDescent="0.45">
      <c r="C31" s="12"/>
      <c r="D31" s="26"/>
      <c r="E31" s="62"/>
      <c r="F31" s="134">
        <v>4</v>
      </c>
      <c r="G31" s="22" t="s">
        <v>6</v>
      </c>
      <c r="H31" s="47" t="s">
        <v>119</v>
      </c>
      <c r="I31" s="19"/>
      <c r="J31" s="61"/>
      <c r="K31" s="61"/>
      <c r="M31" s="52"/>
      <c r="N31" s="52"/>
      <c r="O31" s="52"/>
      <c r="P31" s="12"/>
      <c r="Q31" s="12"/>
      <c r="R31" s="12"/>
      <c r="S31" s="12"/>
    </row>
    <row r="32" spans="1:23" customFormat="1" x14ac:dyDescent="0.4">
      <c r="D32" s="26"/>
      <c r="E32" s="63" t="s">
        <v>167</v>
      </c>
      <c r="F32" s="12"/>
      <c r="J32" s="61"/>
      <c r="K32" s="61"/>
      <c r="M32" s="52"/>
      <c r="N32" s="52"/>
      <c r="O32" s="53"/>
      <c r="P32" s="22"/>
      <c r="Q32" s="21"/>
      <c r="R32" s="17"/>
      <c r="S32" s="17"/>
    </row>
    <row r="33" spans="3:15" x14ac:dyDescent="0.4">
      <c r="E33" s="17"/>
      <c r="H33" s="17"/>
      <c r="I33" s="17"/>
    </row>
    <row r="34" spans="3:15" x14ac:dyDescent="0.4">
      <c r="C34" s="31"/>
      <c r="E34" s="20" t="s">
        <v>120</v>
      </c>
      <c r="H34" s="17"/>
      <c r="I34" s="17"/>
    </row>
    <row r="35" spans="3:15" s="95" customFormat="1" ht="15.6" customHeight="1" x14ac:dyDescent="0.4">
      <c r="C35" s="96">
        <f>IF(ny=0,0,0.1*ny/(ny+bev))</f>
        <v>0</v>
      </c>
      <c r="E35" s="93" t="s">
        <v>121</v>
      </c>
      <c r="G35" s="97"/>
      <c r="H35" s="48"/>
      <c r="I35" s="48"/>
      <c r="J35" s="73"/>
      <c r="K35" s="73"/>
      <c r="L35" s="65"/>
      <c r="M35" s="99"/>
      <c r="N35" s="99"/>
      <c r="O35" s="99"/>
    </row>
    <row r="36" spans="3:15" x14ac:dyDescent="0.4">
      <c r="C36" s="13"/>
      <c r="E36" s="17"/>
      <c r="F36" s="130">
        <v>0</v>
      </c>
      <c r="G36" s="34" t="s">
        <v>6</v>
      </c>
      <c r="H36" s="19" t="s">
        <v>122</v>
      </c>
      <c r="I36" s="63"/>
      <c r="J36" s="112"/>
      <c r="K36" s="112"/>
      <c r="L36" s="26"/>
      <c r="M36" s="113"/>
    </row>
    <row r="37" spans="3:15" x14ac:dyDescent="0.4">
      <c r="E37" s="17"/>
      <c r="F37" s="131">
        <v>1</v>
      </c>
      <c r="G37" s="34" t="s">
        <v>6</v>
      </c>
      <c r="H37" s="19" t="s">
        <v>123</v>
      </c>
      <c r="I37" s="63"/>
      <c r="J37" s="112"/>
      <c r="K37" s="112"/>
      <c r="L37" s="26"/>
      <c r="M37" s="113"/>
    </row>
    <row r="38" spans="3:15" x14ac:dyDescent="0.4">
      <c r="E38" s="17"/>
      <c r="F38" s="132">
        <v>2</v>
      </c>
      <c r="G38" s="34" t="s">
        <v>6</v>
      </c>
      <c r="H38" s="19" t="s">
        <v>123</v>
      </c>
      <c r="I38" s="19"/>
    </row>
    <row r="39" spans="3:15" x14ac:dyDescent="0.4">
      <c r="E39" s="17"/>
      <c r="F39" s="133">
        <v>3</v>
      </c>
      <c r="G39" s="34" t="s">
        <v>6</v>
      </c>
      <c r="H39" s="19" t="s">
        <v>124</v>
      </c>
      <c r="I39" s="19"/>
    </row>
    <row r="40" spans="3:15" x14ac:dyDescent="0.4">
      <c r="E40" s="17"/>
      <c r="F40" s="134">
        <v>4</v>
      </c>
      <c r="G40" s="34" t="s">
        <v>6</v>
      </c>
      <c r="H40" s="19" t="s">
        <v>125</v>
      </c>
      <c r="I40" s="17"/>
    </row>
    <row r="41" spans="3:15" x14ac:dyDescent="0.4">
      <c r="E41" s="17"/>
      <c r="H41" s="109"/>
      <c r="I41" s="17"/>
    </row>
    <row r="42" spans="3:15" x14ac:dyDescent="0.4">
      <c r="C42" s="31"/>
      <c r="E42" s="20" t="s">
        <v>61</v>
      </c>
      <c r="H42" s="17"/>
      <c r="I42" s="17"/>
    </row>
    <row r="43" spans="3:15" s="95" customFormat="1" ht="15.6" customHeight="1" x14ac:dyDescent="0.4">
      <c r="C43" s="96">
        <v>0.1</v>
      </c>
      <c r="E43" s="93" t="s">
        <v>36</v>
      </c>
      <c r="G43" s="97"/>
      <c r="H43" s="48"/>
      <c r="I43" s="98"/>
      <c r="J43" s="73"/>
      <c r="K43" s="73"/>
      <c r="L43" s="65"/>
      <c r="M43" s="99"/>
      <c r="N43" s="99"/>
      <c r="O43" s="99"/>
    </row>
    <row r="44" spans="3:15" x14ac:dyDescent="0.4">
      <c r="C44" s="13"/>
      <c r="E44" s="17"/>
      <c r="F44" s="130">
        <v>0</v>
      </c>
      <c r="G44" s="34" t="s">
        <v>6</v>
      </c>
      <c r="H44" s="19" t="s">
        <v>126</v>
      </c>
      <c r="I44" s="18"/>
    </row>
    <row r="45" spans="3:15" x14ac:dyDescent="0.4">
      <c r="E45" s="17"/>
      <c r="F45" s="131">
        <v>1</v>
      </c>
      <c r="G45" s="34" t="s">
        <v>6</v>
      </c>
      <c r="H45" s="19" t="s">
        <v>127</v>
      </c>
      <c r="I45" s="18"/>
    </row>
    <row r="46" spans="3:15" x14ac:dyDescent="0.4">
      <c r="E46" s="17"/>
      <c r="F46" s="132">
        <v>2</v>
      </c>
      <c r="G46" s="34" t="s">
        <v>6</v>
      </c>
      <c r="H46" s="19" t="s">
        <v>128</v>
      </c>
      <c r="I46" s="18"/>
    </row>
    <row r="47" spans="3:15" x14ac:dyDescent="0.4">
      <c r="E47" s="17"/>
      <c r="F47" s="133">
        <v>3</v>
      </c>
      <c r="G47" s="34" t="s">
        <v>6</v>
      </c>
      <c r="H47" s="19" t="s">
        <v>129</v>
      </c>
      <c r="I47" s="18"/>
    </row>
    <row r="48" spans="3:15" x14ac:dyDescent="0.4">
      <c r="E48" s="17"/>
      <c r="F48" s="134">
        <v>4</v>
      </c>
      <c r="G48" s="34" t="s">
        <v>6</v>
      </c>
      <c r="H48" s="19" t="s">
        <v>130</v>
      </c>
      <c r="I48" s="17"/>
    </row>
    <row r="49" spans="3:11" x14ac:dyDescent="0.4">
      <c r="C49" s="17"/>
      <c r="D49" s="17"/>
    </row>
    <row r="50" spans="3:11" x14ac:dyDescent="0.4">
      <c r="C50" s="31"/>
      <c r="E50" s="20" t="s">
        <v>165</v>
      </c>
      <c r="H50" s="17"/>
    </row>
    <row r="51" spans="3:11" x14ac:dyDescent="0.4">
      <c r="C51" s="96">
        <v>0.1</v>
      </c>
      <c r="D51" s="95"/>
      <c r="E51" s="93" t="s">
        <v>37</v>
      </c>
      <c r="F51" s="95"/>
      <c r="G51" s="97"/>
      <c r="H51" s="98"/>
      <c r="I51" s="18"/>
      <c r="J51" s="21"/>
      <c r="K51" s="21"/>
    </row>
    <row r="52" spans="3:11" x14ac:dyDescent="0.4">
      <c r="C52" s="13"/>
      <c r="E52" s="17"/>
      <c r="F52" s="130">
        <v>0</v>
      </c>
      <c r="G52" s="34" t="s">
        <v>6</v>
      </c>
      <c r="H52" s="18" t="s">
        <v>131</v>
      </c>
      <c r="I52" s="18"/>
      <c r="J52" s="21"/>
      <c r="K52" s="21"/>
    </row>
    <row r="53" spans="3:11" x14ac:dyDescent="0.4">
      <c r="E53" s="17"/>
      <c r="F53" s="131">
        <v>1</v>
      </c>
      <c r="G53" s="34" t="s">
        <v>6</v>
      </c>
      <c r="H53" s="18" t="s">
        <v>132</v>
      </c>
      <c r="I53" s="18"/>
      <c r="J53" s="21"/>
      <c r="K53" s="21"/>
    </row>
    <row r="54" spans="3:11" x14ac:dyDescent="0.4">
      <c r="E54" s="17"/>
      <c r="F54" s="132">
        <v>2</v>
      </c>
      <c r="G54" s="34" t="s">
        <v>6</v>
      </c>
      <c r="H54" s="18" t="s">
        <v>133</v>
      </c>
      <c r="I54" s="18"/>
      <c r="J54" s="21"/>
      <c r="K54" s="21"/>
    </row>
    <row r="55" spans="3:11" x14ac:dyDescent="0.4">
      <c r="E55" s="17"/>
      <c r="F55" s="133">
        <v>3</v>
      </c>
      <c r="G55" s="34" t="s">
        <v>6</v>
      </c>
      <c r="H55" s="18" t="s">
        <v>134</v>
      </c>
      <c r="I55" s="18"/>
    </row>
    <row r="56" spans="3:11" x14ac:dyDescent="0.4">
      <c r="E56" s="17"/>
      <c r="F56" s="134">
        <v>4</v>
      </c>
      <c r="G56" s="34" t="s">
        <v>6</v>
      </c>
      <c r="H56" s="18" t="s">
        <v>135</v>
      </c>
      <c r="I56" s="17"/>
    </row>
  </sheetData>
  <sheetProtection algorithmName="SHA-512" hashValue="3XIBbmQ7K9I7Ol9LEpn4E5pI5CCqxEQRweIHoHikrMiMrQEKSFOhg1JwJ6HYrV1DNsxRo0/U0j4fkg9+Zz6yWg==" saltValue="Z6lkJEwFu7WYBV2DevqSiw==" spinCount="100000" sheet="1" selectLockedCells="1"/>
  <mergeCells count="1">
    <mergeCell ref="C5:F6"/>
  </mergeCells>
  <phoneticPr fontId="21" type="noConversion"/>
  <conditionalFormatting sqref="B4">
    <cfRule type="colorScale" priority="75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7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ellIs" dxfId="83" priority="37" operator="equal">
      <formula>0</formula>
    </cfRule>
    <cfRule type="cellIs" dxfId="82" priority="36" operator="equal">
      <formula>1</formula>
    </cfRule>
    <cfRule type="cellIs" dxfId="81" priority="35" operator="equal">
      <formula>2</formula>
    </cfRule>
    <cfRule type="cellIs" dxfId="80" priority="34" operator="equal">
      <formula>3</formula>
    </cfRule>
    <cfRule type="cellIs" dxfId="79" priority="33" operator="equal">
      <formula>4</formula>
    </cfRule>
    <cfRule type="containsBlanks" dxfId="78" priority="32" stopIfTrue="1">
      <formula>LEN(TRIM(C17))=0</formula>
    </cfRule>
  </conditionalFormatting>
  <conditionalFormatting sqref="C25">
    <cfRule type="containsBlanks" dxfId="76" priority="26" stopIfTrue="1">
      <formula>LEN(TRIM(C25))=0</formula>
    </cfRule>
    <cfRule type="cellIs" dxfId="74" priority="31" operator="equal">
      <formula>0</formula>
    </cfRule>
    <cfRule type="cellIs" dxfId="73" priority="30" operator="equal">
      <formula>1</formula>
    </cfRule>
    <cfRule type="cellIs" dxfId="72" priority="29" operator="equal">
      <formula>2</formula>
    </cfRule>
    <cfRule type="cellIs" dxfId="71" priority="28" operator="equal">
      <formula>3</formula>
    </cfRule>
    <cfRule type="cellIs" dxfId="70" priority="27" operator="equal">
      <formula>4</formula>
    </cfRule>
  </conditionalFormatting>
  <conditionalFormatting sqref="C34">
    <cfRule type="containsBlanks" dxfId="68" priority="20" stopIfTrue="1">
      <formula>LEN(TRIM(C34))=0</formula>
    </cfRule>
    <cfRule type="cellIs" dxfId="67" priority="21" operator="equal">
      <formula>4</formula>
    </cfRule>
    <cfRule type="cellIs" dxfId="66" priority="22" operator="equal">
      <formula>3</formula>
    </cfRule>
    <cfRule type="cellIs" dxfId="65" priority="23" operator="equal">
      <formula>2</formula>
    </cfRule>
    <cfRule type="cellIs" dxfId="64" priority="24" operator="equal">
      <formula>1</formula>
    </cfRule>
    <cfRule type="cellIs" dxfId="63" priority="25" operator="equal">
      <formula>0</formula>
    </cfRule>
  </conditionalFormatting>
  <conditionalFormatting sqref="C42">
    <cfRule type="cellIs" dxfId="62" priority="19" operator="equal">
      <formula>0</formula>
    </cfRule>
    <cfRule type="cellIs" dxfId="61" priority="18" operator="equal">
      <formula>1</formula>
    </cfRule>
    <cfRule type="cellIs" dxfId="60" priority="17" operator="equal">
      <formula>2</formula>
    </cfRule>
    <cfRule type="cellIs" dxfId="59" priority="16" operator="equal">
      <formula>3</formula>
    </cfRule>
    <cfRule type="cellIs" dxfId="58" priority="15" operator="equal">
      <formula>4</formula>
    </cfRule>
    <cfRule type="containsBlanks" dxfId="57" priority="14" stopIfTrue="1">
      <formula>LEN(TRIM(C42))=0</formula>
    </cfRule>
  </conditionalFormatting>
  <conditionalFormatting sqref="C50">
    <cfRule type="cellIs" dxfId="56" priority="13" operator="equal">
      <formula>0</formula>
    </cfRule>
    <cfRule type="cellIs" dxfId="55" priority="12" operator="equal">
      <formula>1</formula>
    </cfRule>
    <cfRule type="cellIs" dxfId="54" priority="11" operator="equal">
      <formula>2</formula>
    </cfRule>
    <cfRule type="cellIs" dxfId="53" priority="10" operator="equal">
      <formula>3</formula>
    </cfRule>
    <cfRule type="cellIs" dxfId="52" priority="9" operator="equal">
      <formula>4</formula>
    </cfRule>
    <cfRule type="containsBlanks" dxfId="51" priority="8" stopIfTrue="1">
      <formula>LEN(TRIM(C50))=0</formula>
    </cfRule>
  </conditionalFormatting>
  <conditionalFormatting sqref="D25:D28 C26:C27 C29:D31 C24:F24 M24 M33">
    <cfRule type="expression" dxfId="48" priority="118" stopIfTrue="1">
      <formula>eks=0</formula>
    </cfRule>
  </conditionalFormatting>
  <dataValidations count="1">
    <dataValidation type="list" allowBlank="1" showInputMessage="1" showErrorMessage="1" sqref="C17 C25 C34 C42 C50" xr:uid="{2A3740FD-39F3-4FC0-BC74-60C72DD52738}">
      <formula1>$F$19:$F$23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8EE53C38-C7F7-4A5C-82FE-33516E265DB0}">
            <xm:f>'Om verktøyet'!$J$25=0</xm:f>
            <x14:dxf>
              <font>
                <color theme="0" tint="-0.34998626667073579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3" id="{F27BB891-DC2A-44CE-9C69-D274994D2608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C25</xm:sqref>
        </x14:conditionalFormatting>
        <x14:conditionalFormatting xmlns:xm="http://schemas.microsoft.com/office/excel/2006/main">
          <x14:cfRule type="expression" priority="1" id="{1B6EC703-65C5-4BA7-BB31-408FF2AEC5C7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C34</xm:sqref>
        </x14:conditionalFormatting>
        <x14:conditionalFormatting xmlns:xm="http://schemas.microsoft.com/office/excel/2006/main">
          <x14:cfRule type="expression" priority="4" id="{E4D13335-328E-4869-9015-3B21EDFD2B71}">
            <xm:f>('Om verktøyet'!$B$25+'Om verktøyet'!$B$26)=0</xm:f>
            <x14:dxf>
              <font>
                <color theme="0" tint="-0.34998626667073579"/>
              </font>
            </x14:dxf>
          </x14:cfRule>
          <xm:sqref>C25:H32</xm:sqref>
        </x14:conditionalFormatting>
        <x14:conditionalFormatting xmlns:xm="http://schemas.microsoft.com/office/excel/2006/main">
          <x14:cfRule type="expression" priority="2" id="{6D155571-B0BC-4D18-8489-43B8E585D951}">
            <xm:f>'Om verktøyet'!$B$24=0</xm:f>
            <x14:dxf>
              <font>
                <color theme="0" tint="-0.34998626667073579"/>
              </font>
            </x14:dxf>
          </x14:cfRule>
          <xm:sqref>C34:H40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73"/>
  <sheetViews>
    <sheetView showGridLines="0" topLeftCell="A13" zoomScaleNormal="100" workbookViewId="0">
      <selection activeCell="C58" sqref="C58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8" max="8" width="9.41015625" customWidth="1"/>
    <col min="9" max="9" width="6.234375" customWidth="1"/>
    <col min="10" max="11" width="8.87890625" customWidth="1"/>
    <col min="13" max="13" width="14.41015625" customWidth="1"/>
    <col min="14" max="14" width="25.41015625" customWidth="1"/>
  </cols>
  <sheetData>
    <row r="1" spans="2:12" s="17" customFormat="1" x14ac:dyDescent="0.4">
      <c r="I1" s="60"/>
      <c r="J1" s="60"/>
      <c r="K1" s="4"/>
    </row>
    <row r="2" spans="2:12" s="17" customFormat="1" ht="14.25" customHeight="1" x14ac:dyDescent="0.85">
      <c r="D2" s="32"/>
      <c r="I2" s="60"/>
      <c r="J2" s="60"/>
      <c r="K2" s="4"/>
    </row>
    <row r="3" spans="2:12" s="17" customFormat="1" ht="30.4" x14ac:dyDescent="0.85">
      <c r="C3" s="32" t="s">
        <v>38</v>
      </c>
      <c r="H3" s="58"/>
      <c r="I3" s="21"/>
      <c r="J3" s="21"/>
      <c r="K3" s="21"/>
      <c r="L3" s="4"/>
    </row>
    <row r="4" spans="2:12" s="17" customFormat="1" x14ac:dyDescent="0.4">
      <c r="H4" s="59"/>
      <c r="I4" s="21"/>
      <c r="J4" s="21"/>
      <c r="K4" s="60"/>
      <c r="L4" s="4"/>
    </row>
    <row r="5" spans="2:12" s="17" customFormat="1" x14ac:dyDescent="0.4">
      <c r="C5" s="144">
        <f>C20*C21+C27*C28+C34*C35+C42*C43+C50*C51+C58*C59</f>
        <v>0</v>
      </c>
      <c r="D5" s="145"/>
      <c r="E5" s="145"/>
      <c r="F5" s="146"/>
      <c r="H5" s="58"/>
      <c r="I5" s="21"/>
      <c r="J5" s="21"/>
      <c r="K5" s="21"/>
      <c r="L5" s="4"/>
    </row>
    <row r="6" spans="2:12" s="17" customFormat="1" x14ac:dyDescent="0.4">
      <c r="C6" s="147"/>
      <c r="D6" s="148"/>
      <c r="E6" s="148"/>
      <c r="F6" s="149"/>
      <c r="H6" s="59"/>
      <c r="I6" s="21"/>
      <c r="J6" s="21"/>
      <c r="K6" s="60"/>
      <c r="L6" s="4"/>
    </row>
    <row r="7" spans="2:12" s="17" customFormat="1" ht="19.5" customHeight="1" x14ac:dyDescent="0.4">
      <c r="C7" s="48" t="s">
        <v>7</v>
      </c>
      <c r="F7" s="49">
        <v>100</v>
      </c>
      <c r="H7" s="58"/>
      <c r="I7" s="21"/>
      <c r="J7" s="21"/>
      <c r="K7" s="21"/>
      <c r="L7" s="4"/>
    </row>
    <row r="8" spans="2:12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L8" s="4"/>
    </row>
    <row r="9" spans="2:12" s="17" customFormat="1" ht="21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  <c r="L9" s="4"/>
    </row>
    <row r="10" spans="2:12" s="17" customFormat="1" x14ac:dyDescent="0.4">
      <c r="B10" s="127" t="s">
        <v>67</v>
      </c>
      <c r="C10" s="128">
        <f>C8-C9</f>
        <v>4.5</v>
      </c>
      <c r="L10" s="4"/>
    </row>
    <row r="11" spans="2:12" s="27" customFormat="1" ht="20.25" customHeight="1" x14ac:dyDescent="0.4">
      <c r="H11" s="77"/>
      <c r="I11" s="61"/>
      <c r="J11" s="61"/>
      <c r="K11" s="67"/>
    </row>
    <row r="12" spans="2:12" s="27" customFormat="1" x14ac:dyDescent="0.4">
      <c r="C12" s="68"/>
      <c r="H12"/>
      <c r="I12"/>
      <c r="J12" s="4"/>
      <c r="K12" s="4"/>
      <c r="L12" s="4"/>
    </row>
    <row r="13" spans="2:12" s="27" customFormat="1" x14ac:dyDescent="0.4">
      <c r="H13"/>
      <c r="I13"/>
    </row>
    <row r="14" spans="2:12" s="17" customFormat="1" x14ac:dyDescent="0.4"/>
    <row r="15" spans="2:12" s="17" customFormat="1" x14ac:dyDescent="0.4"/>
    <row r="16" spans="2:12" s="17" customFormat="1" ht="28.35" customHeight="1" x14ac:dyDescent="0.4"/>
    <row r="17" spans="1:20" ht="15.4" x14ac:dyDescent="0.45">
      <c r="C17" s="15"/>
      <c r="E17" s="64" t="s">
        <v>146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4">
      <c r="E18" s="17" t="s">
        <v>39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x14ac:dyDescent="0.4">
      <c r="E19" s="63" t="s">
        <v>41</v>
      </c>
      <c r="H19" s="17"/>
      <c r="I19" s="17"/>
      <c r="J19" s="17"/>
      <c r="K19" s="17"/>
      <c r="L19" s="17"/>
      <c r="M19" s="17"/>
      <c r="N19" s="17"/>
      <c r="O19" s="17"/>
    </row>
    <row r="20" spans="1:20" s="65" customFormat="1" ht="15" customHeight="1" x14ac:dyDescent="0.35">
      <c r="C20" s="31"/>
      <c r="E20" s="101" t="s">
        <v>2</v>
      </c>
      <c r="I20" s="104"/>
      <c r="K20" s="93"/>
      <c r="L20" s="93"/>
      <c r="M20" s="105"/>
      <c r="N20" s="93"/>
      <c r="O20" s="93"/>
    </row>
    <row r="21" spans="1:20" ht="14.25" x14ac:dyDescent="0.45">
      <c r="C21" s="3">
        <f>IFERROR(0.5*ny/(ny+bev),0.6)</f>
        <v>0.6</v>
      </c>
      <c r="E21" s="17"/>
      <c r="F21" s="130">
        <v>0</v>
      </c>
      <c r="G21" s="22" t="s">
        <v>6</v>
      </c>
      <c r="H21" s="47" t="s">
        <v>40</v>
      </c>
      <c r="I21" s="17"/>
      <c r="J21" s="17"/>
      <c r="K21" s="17"/>
      <c r="M21" s="19"/>
      <c r="N21" s="17"/>
      <c r="O21" s="17"/>
    </row>
    <row r="22" spans="1:20" ht="14.25" x14ac:dyDescent="0.45">
      <c r="E22" s="17"/>
      <c r="F22" s="131">
        <v>1</v>
      </c>
      <c r="G22" s="22" t="s">
        <v>6</v>
      </c>
      <c r="H22" s="47" t="s">
        <v>142</v>
      </c>
      <c r="I22" s="17"/>
      <c r="J22" s="17"/>
      <c r="K22" s="17"/>
      <c r="M22" s="19"/>
      <c r="N22" s="46"/>
      <c r="O22" s="17"/>
    </row>
    <row r="23" spans="1:20" ht="14.25" x14ac:dyDescent="0.45">
      <c r="E23" s="17"/>
      <c r="F23" s="132">
        <v>2</v>
      </c>
      <c r="G23" s="22" t="s">
        <v>6</v>
      </c>
      <c r="H23" s="47" t="s">
        <v>143</v>
      </c>
      <c r="I23" s="17"/>
      <c r="J23" s="17"/>
      <c r="K23" s="17"/>
      <c r="L23" s="17"/>
      <c r="M23" s="19"/>
      <c r="N23" s="44"/>
    </row>
    <row r="24" spans="1:20" ht="14.25" x14ac:dyDescent="0.45">
      <c r="E24" s="17"/>
      <c r="F24" s="133">
        <v>3</v>
      </c>
      <c r="G24" s="22" t="s">
        <v>6</v>
      </c>
      <c r="H24" s="47" t="s">
        <v>144</v>
      </c>
      <c r="I24" s="17"/>
      <c r="J24" s="17"/>
      <c r="K24" s="17"/>
      <c r="L24" s="17"/>
      <c r="M24" s="19"/>
      <c r="N24" s="44"/>
    </row>
    <row r="25" spans="1:20" ht="14.25" x14ac:dyDescent="0.45">
      <c r="E25" s="17"/>
      <c r="F25" s="134">
        <v>4</v>
      </c>
      <c r="G25" s="22" t="s">
        <v>6</v>
      </c>
      <c r="H25" s="47" t="s">
        <v>145</v>
      </c>
      <c r="I25" s="17"/>
      <c r="J25" s="17"/>
      <c r="K25" s="17"/>
      <c r="L25" s="17"/>
      <c r="M25" s="19"/>
      <c r="N25" s="44"/>
    </row>
    <row r="26" spans="1:20" x14ac:dyDescent="0.4">
      <c r="F26" s="23"/>
      <c r="H26" s="21"/>
      <c r="I26" s="17"/>
      <c r="J26" s="17"/>
      <c r="K26" s="17"/>
      <c r="L26" s="17"/>
      <c r="M26" s="19"/>
      <c r="N26" s="17"/>
      <c r="O26" s="17"/>
    </row>
    <row r="27" spans="1:20" x14ac:dyDescent="0.4">
      <c r="A27" s="44"/>
      <c r="C27" s="31"/>
      <c r="E27" s="39" t="s">
        <v>32</v>
      </c>
      <c r="F27" s="17"/>
      <c r="G27" s="17"/>
      <c r="I27" s="17"/>
      <c r="J27" s="17"/>
      <c r="K27" s="17"/>
      <c r="L27" s="17"/>
      <c r="M27" s="19"/>
      <c r="N27" s="17"/>
      <c r="O27" s="17"/>
    </row>
    <row r="28" spans="1:20" ht="14.25" x14ac:dyDescent="0.45">
      <c r="C28" s="3">
        <f>IFERROR(0.5*bev/(ny+bev),0)</f>
        <v>0</v>
      </c>
      <c r="E28" s="17"/>
      <c r="F28" s="130">
        <v>0</v>
      </c>
      <c r="G28" s="22" t="s">
        <v>6</v>
      </c>
      <c r="H28" s="47" t="s">
        <v>42</v>
      </c>
      <c r="I28" s="17"/>
      <c r="J28" s="17"/>
      <c r="K28" s="17"/>
      <c r="L28" s="17"/>
      <c r="M28" s="19"/>
      <c r="N28" s="44"/>
      <c r="O28" s="17"/>
    </row>
    <row r="29" spans="1:20" ht="14.25" x14ac:dyDescent="0.45">
      <c r="E29" s="17"/>
      <c r="F29" s="131">
        <v>1</v>
      </c>
      <c r="G29" s="22" t="s">
        <v>6</v>
      </c>
      <c r="H29" s="47" t="s">
        <v>149</v>
      </c>
      <c r="I29" s="17"/>
      <c r="J29" s="17"/>
      <c r="K29" s="17"/>
      <c r="L29" s="17"/>
      <c r="M29" s="19"/>
      <c r="N29" s="17"/>
      <c r="O29" s="17"/>
    </row>
    <row r="30" spans="1:20" ht="14.25" x14ac:dyDescent="0.45">
      <c r="E30" s="17"/>
      <c r="F30" s="132">
        <v>2</v>
      </c>
      <c r="G30" s="22" t="s">
        <v>6</v>
      </c>
      <c r="H30" s="47" t="s">
        <v>150</v>
      </c>
      <c r="I30" s="17"/>
      <c r="J30" s="17"/>
      <c r="K30" s="17"/>
      <c r="L30" s="17"/>
      <c r="M30" s="19"/>
      <c r="N30" s="17"/>
      <c r="O30" s="17"/>
    </row>
    <row r="31" spans="1:20" ht="14.25" x14ac:dyDescent="0.45">
      <c r="C31" s="3"/>
      <c r="E31" s="17"/>
      <c r="F31" s="133">
        <v>3</v>
      </c>
      <c r="G31" s="22" t="s">
        <v>6</v>
      </c>
      <c r="H31" s="47" t="s">
        <v>147</v>
      </c>
      <c r="I31" s="17"/>
      <c r="J31" s="17"/>
      <c r="K31" s="17"/>
      <c r="L31" s="17"/>
      <c r="M31" s="19"/>
      <c r="N31" s="17"/>
      <c r="O31" s="17"/>
    </row>
    <row r="32" spans="1:20" ht="14.25" x14ac:dyDescent="0.45">
      <c r="E32" s="17"/>
      <c r="F32" s="134">
        <v>4</v>
      </c>
      <c r="G32" s="22" t="s">
        <v>6</v>
      </c>
      <c r="H32" s="47" t="s">
        <v>148</v>
      </c>
      <c r="I32" s="17"/>
      <c r="J32" s="17"/>
      <c r="K32" s="17"/>
      <c r="L32" s="17"/>
      <c r="M32" s="17"/>
      <c r="N32" s="17"/>
      <c r="O32" s="17"/>
    </row>
    <row r="33" spans="3:15" x14ac:dyDescent="0.4">
      <c r="E33" s="17"/>
      <c r="F33" s="23"/>
      <c r="G33" s="22"/>
      <c r="H33" s="21"/>
      <c r="I33" s="17"/>
      <c r="J33" s="17"/>
      <c r="K33" s="17"/>
      <c r="L33" s="17"/>
      <c r="M33" s="17"/>
      <c r="N33" s="17"/>
      <c r="O33" s="17"/>
    </row>
    <row r="34" spans="3:15" x14ac:dyDescent="0.4">
      <c r="C34" s="31"/>
      <c r="E34" s="20" t="s">
        <v>159</v>
      </c>
      <c r="F34" s="17"/>
      <c r="G34" s="17"/>
      <c r="H34" s="17"/>
      <c r="I34" s="17"/>
      <c r="J34" s="17"/>
      <c r="K34" s="17"/>
      <c r="L34" s="17"/>
    </row>
    <row r="35" spans="3:15" x14ac:dyDescent="0.4">
      <c r="C35" s="3">
        <v>0.4</v>
      </c>
      <c r="E35" s="17" t="s">
        <v>160</v>
      </c>
      <c r="F35" s="17"/>
      <c r="G35" s="17"/>
      <c r="H35" s="17"/>
      <c r="I35" s="17"/>
      <c r="J35" s="17"/>
      <c r="K35" s="17"/>
      <c r="L35" s="17"/>
    </row>
    <row r="36" spans="3:15" x14ac:dyDescent="0.4">
      <c r="C36" s="2"/>
      <c r="E36" s="17"/>
      <c r="F36" s="130">
        <v>0</v>
      </c>
      <c r="G36" s="22" t="s">
        <v>6</v>
      </c>
      <c r="H36" s="19" t="s">
        <v>154</v>
      </c>
      <c r="I36" s="17"/>
      <c r="J36" s="17"/>
      <c r="K36" s="17"/>
      <c r="L36" s="17"/>
    </row>
    <row r="37" spans="3:15" x14ac:dyDescent="0.4">
      <c r="E37" s="17"/>
      <c r="F37" s="131">
        <v>1</v>
      </c>
      <c r="G37" s="22" t="s">
        <v>6</v>
      </c>
      <c r="H37" s="19" t="s">
        <v>155</v>
      </c>
      <c r="I37" s="17"/>
      <c r="J37" s="17"/>
      <c r="K37" s="17"/>
      <c r="L37" s="17"/>
    </row>
    <row r="38" spans="3:15" x14ac:dyDescent="0.4">
      <c r="E38" s="17"/>
      <c r="F38" s="132">
        <v>2</v>
      </c>
      <c r="G38" s="22" t="s">
        <v>6</v>
      </c>
      <c r="H38" s="19" t="s">
        <v>156</v>
      </c>
      <c r="I38" s="17"/>
      <c r="J38" s="17"/>
      <c r="K38" s="17"/>
      <c r="L38" s="17"/>
    </row>
    <row r="39" spans="3:15" x14ac:dyDescent="0.4">
      <c r="E39" s="17"/>
      <c r="F39" s="133">
        <v>3</v>
      </c>
      <c r="G39" s="22" t="s">
        <v>6</v>
      </c>
      <c r="H39" s="19" t="s">
        <v>157</v>
      </c>
      <c r="I39" s="17"/>
      <c r="J39" s="17"/>
      <c r="K39" s="17"/>
      <c r="L39" s="17"/>
    </row>
    <row r="40" spans="3:15" x14ac:dyDescent="0.4">
      <c r="E40" s="17"/>
      <c r="F40" s="134">
        <v>4</v>
      </c>
      <c r="G40" s="22" t="s">
        <v>6</v>
      </c>
      <c r="H40" s="19" t="s">
        <v>158</v>
      </c>
      <c r="I40" s="17"/>
      <c r="J40" s="17"/>
      <c r="K40" s="17"/>
      <c r="L40" s="17"/>
    </row>
    <row r="41" spans="3:15" x14ac:dyDescent="0.4">
      <c r="E41" s="17"/>
      <c r="F41" s="17"/>
      <c r="G41" s="17"/>
      <c r="H41" s="17"/>
      <c r="I41" s="17"/>
      <c r="J41" s="17"/>
      <c r="K41" s="17"/>
      <c r="L41" s="17"/>
    </row>
    <row r="42" spans="3:15" x14ac:dyDescent="0.4">
      <c r="C42" s="31"/>
      <c r="E42" s="20" t="s">
        <v>43</v>
      </c>
      <c r="F42" s="17"/>
      <c r="G42" s="17"/>
      <c r="H42" s="17"/>
      <c r="I42" s="17"/>
      <c r="J42" s="17"/>
      <c r="K42" s="17"/>
      <c r="M42" s="17"/>
      <c r="N42" s="17"/>
      <c r="O42" s="17"/>
    </row>
    <row r="43" spans="3:15" x14ac:dyDescent="0.4">
      <c r="C43" s="3">
        <v>0.1</v>
      </c>
      <c r="E43" s="17" t="s">
        <v>44</v>
      </c>
      <c r="F43" s="17"/>
      <c r="G43" s="17"/>
      <c r="H43" s="17"/>
      <c r="I43" s="17"/>
      <c r="J43" s="17"/>
      <c r="K43" s="17"/>
      <c r="M43" s="17"/>
      <c r="N43" s="17"/>
      <c r="O43" s="17"/>
    </row>
    <row r="44" spans="3:15" ht="14.25" x14ac:dyDescent="0.45">
      <c r="C44" s="8"/>
      <c r="E44" s="17"/>
      <c r="F44" s="130">
        <v>0</v>
      </c>
      <c r="G44" s="22" t="s">
        <v>6</v>
      </c>
      <c r="H44" s="47" t="s">
        <v>45</v>
      </c>
      <c r="I44" s="17"/>
      <c r="J44" s="17"/>
      <c r="K44" s="17"/>
      <c r="M44" s="17"/>
      <c r="N44" s="17"/>
      <c r="O44" s="17"/>
    </row>
    <row r="45" spans="3:15" ht="14.25" x14ac:dyDescent="0.45">
      <c r="C45" s="1"/>
      <c r="E45" s="17"/>
      <c r="F45" s="131">
        <v>1</v>
      </c>
      <c r="G45" s="22" t="s">
        <v>6</v>
      </c>
      <c r="H45" s="47" t="s">
        <v>46</v>
      </c>
      <c r="I45" s="17"/>
      <c r="J45" s="17"/>
      <c r="K45" s="17"/>
      <c r="M45" s="17"/>
      <c r="N45" s="17"/>
      <c r="O45" s="17"/>
    </row>
    <row r="46" spans="3:15" ht="14.25" x14ac:dyDescent="0.45">
      <c r="C46" s="1"/>
      <c r="E46" s="17"/>
      <c r="F46" s="132">
        <v>2</v>
      </c>
      <c r="G46" s="22" t="s">
        <v>6</v>
      </c>
      <c r="H46" s="47" t="s">
        <v>47</v>
      </c>
      <c r="I46" s="17"/>
      <c r="J46" s="17"/>
      <c r="K46" s="17"/>
      <c r="M46" s="17"/>
      <c r="N46" s="17"/>
      <c r="O46" s="17"/>
    </row>
    <row r="47" spans="3:15" ht="14.25" x14ac:dyDescent="0.45">
      <c r="C47" s="1"/>
      <c r="E47" s="17"/>
      <c r="F47" s="133">
        <v>3</v>
      </c>
      <c r="G47" s="22" t="s">
        <v>6</v>
      </c>
      <c r="H47" s="114" t="s">
        <v>151</v>
      </c>
      <c r="I47" s="17"/>
      <c r="J47" s="17"/>
      <c r="K47" s="17"/>
      <c r="M47" s="17"/>
      <c r="N47" s="17"/>
      <c r="O47" s="17"/>
    </row>
    <row r="48" spans="3:15" ht="14.25" x14ac:dyDescent="0.45">
      <c r="E48" s="17"/>
      <c r="F48" s="134">
        <v>4</v>
      </c>
      <c r="G48" s="22" t="s">
        <v>6</v>
      </c>
      <c r="H48" s="114" t="s">
        <v>152</v>
      </c>
      <c r="I48" s="17"/>
      <c r="J48" s="17"/>
      <c r="K48" s="17"/>
      <c r="M48" s="17"/>
      <c r="N48" s="17"/>
      <c r="O48" s="17"/>
    </row>
    <row r="49" spans="3:15" x14ac:dyDescent="0.4">
      <c r="E49" s="17"/>
      <c r="F49" s="17"/>
      <c r="G49" s="17"/>
      <c r="H49" s="17"/>
      <c r="I49" s="17"/>
      <c r="J49" s="17"/>
      <c r="K49" s="17"/>
      <c r="M49" s="17"/>
      <c r="N49" s="17"/>
      <c r="O49" s="17"/>
    </row>
    <row r="50" spans="3:15" x14ac:dyDescent="0.4">
      <c r="C50" s="31"/>
      <c r="E50" s="20" t="s">
        <v>153</v>
      </c>
      <c r="F50" s="17"/>
      <c r="G50" s="17"/>
      <c r="H50" s="17"/>
      <c r="I50" s="17"/>
      <c r="J50" s="17"/>
      <c r="K50" s="17"/>
    </row>
    <row r="51" spans="3:15" x14ac:dyDescent="0.4">
      <c r="C51" s="3">
        <v>0.1</v>
      </c>
      <c r="E51" s="17" t="s">
        <v>136</v>
      </c>
      <c r="F51" s="17"/>
      <c r="G51" s="17"/>
      <c r="H51" s="17"/>
      <c r="I51" s="17"/>
      <c r="J51" s="17"/>
      <c r="K51" s="17"/>
    </row>
    <row r="52" spans="3:15" x14ac:dyDescent="0.4">
      <c r="C52" s="2"/>
      <c r="E52" s="17"/>
      <c r="F52" s="130">
        <v>0</v>
      </c>
      <c r="G52" s="22" t="s">
        <v>6</v>
      </c>
      <c r="H52" s="19" t="s">
        <v>137</v>
      </c>
      <c r="I52" s="17"/>
      <c r="J52" s="17"/>
      <c r="K52" s="17"/>
    </row>
    <row r="53" spans="3:15" x14ac:dyDescent="0.4">
      <c r="E53" s="4">
        <v>0</v>
      </c>
      <c r="F53" s="131">
        <v>1</v>
      </c>
      <c r="G53" s="22" t="s">
        <v>6</v>
      </c>
      <c r="H53" s="135" t="s">
        <v>123</v>
      </c>
      <c r="I53" s="17"/>
      <c r="J53" s="17"/>
      <c r="K53" s="17"/>
    </row>
    <row r="54" spans="3:15" x14ac:dyDescent="0.4">
      <c r="E54" s="4">
        <v>2</v>
      </c>
      <c r="F54" s="132">
        <v>2</v>
      </c>
      <c r="G54" s="22" t="s">
        <v>6</v>
      </c>
      <c r="H54" s="135" t="s">
        <v>138</v>
      </c>
      <c r="I54" s="17"/>
      <c r="J54" s="17"/>
      <c r="K54" s="17"/>
    </row>
    <row r="55" spans="3:15" x14ac:dyDescent="0.4">
      <c r="E55" s="4">
        <v>3</v>
      </c>
      <c r="F55" s="133">
        <v>3</v>
      </c>
      <c r="G55" s="22" t="s">
        <v>6</v>
      </c>
      <c r="H55" s="19" t="s">
        <v>139</v>
      </c>
      <c r="I55" s="17"/>
      <c r="J55" s="17"/>
      <c r="K55" s="17"/>
    </row>
    <row r="56" spans="3:15" x14ac:dyDescent="0.4">
      <c r="E56" s="4">
        <v>4</v>
      </c>
      <c r="F56" s="134">
        <v>4</v>
      </c>
      <c r="G56" s="22" t="s">
        <v>6</v>
      </c>
      <c r="H56" s="18" t="s">
        <v>140</v>
      </c>
      <c r="I56" s="17"/>
      <c r="J56" s="17"/>
      <c r="K56" s="17"/>
    </row>
    <row r="57" spans="3:15" x14ac:dyDescent="0.4">
      <c r="E57" s="17"/>
      <c r="F57" s="17"/>
      <c r="G57" s="17"/>
      <c r="H57" s="17"/>
      <c r="I57" s="17"/>
      <c r="J57" s="17"/>
      <c r="K57" s="17"/>
    </row>
    <row r="58" spans="3:15" x14ac:dyDescent="0.4">
      <c r="C58" s="31"/>
      <c r="E58" s="20" t="s">
        <v>163</v>
      </c>
      <c r="F58" s="17"/>
      <c r="G58" s="17"/>
      <c r="H58" s="17"/>
      <c r="I58" s="17"/>
      <c r="J58" s="17"/>
      <c r="K58" s="17"/>
    </row>
    <row r="59" spans="3:15" x14ac:dyDescent="0.4">
      <c r="C59" s="3">
        <v>0.1</v>
      </c>
      <c r="E59" s="17" t="s">
        <v>141</v>
      </c>
      <c r="F59" s="17"/>
      <c r="G59" s="17"/>
      <c r="H59" s="17"/>
      <c r="I59" s="17"/>
      <c r="J59" s="17"/>
      <c r="K59" s="17"/>
    </row>
    <row r="60" spans="3:15" x14ac:dyDescent="0.4">
      <c r="E60" s="17"/>
      <c r="F60" s="130">
        <v>0</v>
      </c>
      <c r="G60" s="22" t="s">
        <v>6</v>
      </c>
      <c r="H60" s="135" t="s">
        <v>161</v>
      </c>
      <c r="I60" s="17"/>
      <c r="J60" s="17"/>
      <c r="K60" s="17"/>
    </row>
    <row r="61" spans="3:15" x14ac:dyDescent="0.4">
      <c r="E61" s="17"/>
      <c r="F61" s="131">
        <v>1</v>
      </c>
      <c r="G61" s="22" t="s">
        <v>6</v>
      </c>
      <c r="H61" s="135" t="s">
        <v>123</v>
      </c>
      <c r="I61" s="17"/>
      <c r="J61" s="17"/>
      <c r="K61" s="17"/>
    </row>
    <row r="62" spans="3:15" x14ac:dyDescent="0.4">
      <c r="E62" s="17"/>
      <c r="F62" s="132">
        <v>2</v>
      </c>
      <c r="G62" s="22" t="s">
        <v>6</v>
      </c>
      <c r="H62" s="135" t="s">
        <v>138</v>
      </c>
      <c r="I62" s="17"/>
      <c r="J62" s="17"/>
      <c r="K62" s="17"/>
    </row>
    <row r="63" spans="3:15" x14ac:dyDescent="0.4">
      <c r="E63" s="17"/>
      <c r="F63" s="133">
        <v>3</v>
      </c>
      <c r="G63" s="22" t="s">
        <v>6</v>
      </c>
      <c r="H63" s="135" t="s">
        <v>162</v>
      </c>
      <c r="I63" s="17"/>
      <c r="J63" s="17"/>
      <c r="K63" s="17"/>
    </row>
    <row r="64" spans="3:15" x14ac:dyDescent="0.4">
      <c r="E64" s="17"/>
      <c r="F64" s="134">
        <v>4</v>
      </c>
      <c r="G64" s="22" t="s">
        <v>6</v>
      </c>
      <c r="H64" s="135" t="s">
        <v>140</v>
      </c>
      <c r="I64" s="17"/>
      <c r="J64" s="17"/>
      <c r="K64" s="17"/>
    </row>
    <row r="67" spans="3:3" x14ac:dyDescent="0.4">
      <c r="C67" s="17"/>
    </row>
    <row r="68" spans="3:3" x14ac:dyDescent="0.4">
      <c r="C68" s="17"/>
    </row>
    <row r="69" spans="3:3" x14ac:dyDescent="0.4">
      <c r="C69" s="17"/>
    </row>
    <row r="70" spans="3:3" x14ac:dyDescent="0.4">
      <c r="C70" s="17"/>
    </row>
    <row r="71" spans="3:3" x14ac:dyDescent="0.4">
      <c r="C71" s="17"/>
    </row>
    <row r="72" spans="3:3" x14ac:dyDescent="0.4">
      <c r="C72" s="17"/>
    </row>
    <row r="73" spans="3:3" x14ac:dyDescent="0.4">
      <c r="C73" s="17"/>
    </row>
  </sheetData>
  <sheetProtection algorithmName="SHA-512" hashValue="6sG9773/5GQw8GZ3Nk+0lHZOcNhf6MtliWOnKoygeQTO0563fpsu2pU+pOQlaxDx58RZt2agoiABLsvkG8KNQA==" saltValue="kJlEr09/mX4N7SuUlWmaKg==" spinCount="100000" sheet="1" selectLockedCells="1"/>
  <mergeCells count="1">
    <mergeCell ref="C5:F6"/>
  </mergeCells>
  <phoneticPr fontId="21" type="noConversion"/>
  <conditionalFormatting sqref="C5">
    <cfRule type="colorScale" priority="119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20">
    <cfRule type="containsBlanks" dxfId="45" priority="3" stopIfTrue="1">
      <formula>LEN(TRIM(C20))=0</formula>
    </cfRule>
    <cfRule type="cellIs" dxfId="44" priority="4" operator="equal">
      <formula>4</formula>
    </cfRule>
    <cfRule type="cellIs" dxfId="43" priority="5" operator="equal">
      <formula>3</formula>
    </cfRule>
    <cfRule type="cellIs" dxfId="42" priority="6" operator="equal">
      <formula>2</formula>
    </cfRule>
    <cfRule type="cellIs" dxfId="41" priority="7" operator="equal">
      <formula>1</formula>
    </cfRule>
    <cfRule type="cellIs" dxfId="40" priority="8" operator="equal">
      <formula>0</formula>
    </cfRule>
  </conditionalFormatting>
  <conditionalFormatting sqref="C27">
    <cfRule type="containsBlanks" dxfId="37" priority="11" stopIfTrue="1">
      <formula>LEN(TRIM(C27))=0</formula>
    </cfRule>
    <cfRule type="cellIs" dxfId="36" priority="12" operator="equal">
      <formula>4</formula>
    </cfRule>
    <cfRule type="cellIs" dxfId="35" priority="13" operator="equal">
      <formula>3</formula>
    </cfRule>
    <cfRule type="cellIs" dxfId="34" priority="14" operator="equal">
      <formula>2</formula>
    </cfRule>
    <cfRule type="cellIs" dxfId="33" priority="15" operator="equal">
      <formula>1</formula>
    </cfRule>
    <cfRule type="cellIs" dxfId="32" priority="16" operator="equal">
      <formula>0</formula>
    </cfRule>
  </conditionalFormatting>
  <conditionalFormatting sqref="C34">
    <cfRule type="containsBlanks" dxfId="31" priority="17" stopIfTrue="1">
      <formula>LEN(TRIM(C34))=0</formula>
    </cfRule>
    <cfRule type="cellIs" dxfId="30" priority="18" operator="equal">
      <formula>4</formula>
    </cfRule>
    <cfRule type="cellIs" dxfId="29" priority="19" operator="equal">
      <formula>3</formula>
    </cfRule>
    <cfRule type="cellIs" dxfId="28" priority="20" operator="equal">
      <formula>2</formula>
    </cfRule>
    <cfRule type="cellIs" dxfId="27" priority="21" operator="equal">
      <formula>1</formula>
    </cfRule>
    <cfRule type="cellIs" dxfId="26" priority="22" operator="equal">
      <formula>0</formula>
    </cfRule>
  </conditionalFormatting>
  <conditionalFormatting sqref="C42"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  <cfRule type="cellIs" dxfId="21" priority="28" operator="equal">
      <formula>0</formula>
    </cfRule>
    <cfRule type="containsBlanks" dxfId="20" priority="23" stopIfTrue="1">
      <formula>LEN(TRIM(C42))=0</formula>
    </cfRule>
  </conditionalFormatting>
  <conditionalFormatting sqref="C50">
    <cfRule type="containsBlanks" dxfId="19" priority="41" stopIfTrue="1">
      <formula>LEN(TRIM(C50))=0</formula>
    </cfRule>
    <cfRule type="cellIs" dxfId="18" priority="42" operator="equal">
      <formula>4</formula>
    </cfRule>
    <cfRule type="cellIs" dxfId="17" priority="43" operator="equal">
      <formula>3</formula>
    </cfRule>
    <cfRule type="cellIs" dxfId="16" priority="44" operator="equal">
      <formula>2</formula>
    </cfRule>
    <cfRule type="cellIs" dxfId="15" priority="45" operator="equal">
      <formula>1</formula>
    </cfRule>
    <cfRule type="cellIs" dxfId="14" priority="46" operator="equal">
      <formula>0</formula>
    </cfRule>
    <cfRule type="containsBlanks" dxfId="13" priority="59" stopIfTrue="1">
      <formula>LEN(TRIM(C50))=0</formula>
    </cfRule>
    <cfRule type="cellIs" dxfId="12" priority="60" operator="equal">
      <formula>4</formula>
    </cfRule>
    <cfRule type="cellIs" dxfId="11" priority="61" operator="equal">
      <formula>3</formula>
    </cfRule>
    <cfRule type="cellIs" dxfId="10" priority="62" operator="equal">
      <formula>2</formula>
    </cfRule>
    <cfRule type="cellIs" dxfId="9" priority="63" operator="equal">
      <formula>1</formula>
    </cfRule>
    <cfRule type="cellIs" dxfId="8" priority="64" operator="equal">
      <formula>0</formula>
    </cfRule>
  </conditionalFormatting>
  <conditionalFormatting sqref="C58">
    <cfRule type="cellIs" dxfId="7" priority="36" operator="equal">
      <formula>4</formula>
    </cfRule>
    <cfRule type="cellIs" dxfId="6" priority="37" operator="equal">
      <formula>3</formula>
    </cfRule>
    <cfRule type="cellIs" dxfId="5" priority="38" operator="equal">
      <formula>2</formula>
    </cfRule>
    <cfRule type="cellIs" dxfId="4" priority="39" operator="equal">
      <formula>1</formula>
    </cfRule>
    <cfRule type="cellIs" dxfId="3" priority="40" operator="equal">
      <formula>0</formula>
    </cfRule>
    <cfRule type="containsBlanks" dxfId="2" priority="35" stopIfTrue="1">
      <formula>LEN(TRIM(C58))=0</formula>
    </cfRule>
  </conditionalFormatting>
  <dataValidations count="6">
    <dataValidation type="list" showInputMessage="1" showErrorMessage="1" promptTitle="Velg bygningstype" sqref="M20" xr:uid="{00000000-0002-0000-0300-000001000000}">
      <formula1>J12:J13</formula1>
    </dataValidation>
    <dataValidation type="list" showInputMessage="1" showErrorMessage="1" promptTitle="Velg bygningstype" sqref="E27" xr:uid="{00000000-0002-0000-0300-000002000000}">
      <formula1>J18:J18</formula1>
    </dataValidation>
    <dataValidation type="list" allowBlank="1" showInputMessage="1" showErrorMessage="1" sqref="C42" xr:uid="{00000000-0002-0000-0300-000000000000}">
      <formula1>$F$36:$F$40</formula1>
    </dataValidation>
    <dataValidation type="list" allowBlank="1" showInputMessage="1" showErrorMessage="1" sqref="C20 C27" xr:uid="{B29AD932-8F5F-42CD-9EC9-36E9B09731DC}">
      <formula1>$F$21:$F$25</formula1>
    </dataValidation>
    <dataValidation type="list" allowBlank="1" showInputMessage="1" showErrorMessage="1" sqref="C58" xr:uid="{22183C3A-4AF7-460D-A3E6-B8DA0EE529DF}">
      <formula1>$F$52:$F$56</formula1>
    </dataValidation>
    <dataValidation type="list" allowBlank="1" showInputMessage="1" showErrorMessage="1" sqref="C50 C34" xr:uid="{9BEDF6A2-BEDE-4DC3-9B0D-0C9733D61AB9}">
      <formula1>$F$44:$F$48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9E5E9AE-0C55-4D63-A326-934D0621A033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2" id="{F86AD860-0CC7-4018-A35C-804C447E33B2}">
            <xm:f>'Om verktøyet'!$B$24=0</xm:f>
            <x14:dxf>
              <font>
                <color theme="0" tint="-0.34998626667073579"/>
              </font>
            </x14:dxf>
          </x14:cfRule>
          <xm:sqref>C20</xm:sqref>
        </x14:conditionalFormatting>
        <x14:conditionalFormatting xmlns:xm="http://schemas.microsoft.com/office/excel/2006/main">
          <x14:cfRule type="expression" priority="9" id="{4A103742-755A-4997-A4EC-C3E9A912CAC7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10" id="{5A1FC504-B484-44E5-8999-348ABEF781E6}">
            <xm:f>('Om verktøyet'!$B$25+'Om verktøyet'!$B$26)=0</xm:f>
            <x14:dxf>
              <font>
                <color theme="0" tint="-0.34998626667073579"/>
              </font>
            </x14:dxf>
          </x14:cfRule>
          <xm:sqref>C27</xm:sqref>
        </x14:conditionalFormatting>
        <x14:conditionalFormatting xmlns:xm="http://schemas.microsoft.com/office/excel/2006/main">
          <x14:cfRule type="expression" priority="141" id="{6A386161-5950-4508-B163-F96F997D2207}">
            <xm:f>('Om verktøyet'!$B$25+'Om verktøyet'!$B$26)=0</xm:f>
            <x14:dxf>
              <font>
                <color theme="0" tint="-0.34998626667073579"/>
              </font>
            </x14:dxf>
          </x14:cfRule>
          <xm:sqref>E27:H32</xm:sqref>
        </x14:conditionalFormatting>
        <x14:conditionalFormatting xmlns:xm="http://schemas.microsoft.com/office/excel/2006/main">
          <x14:cfRule type="expression" priority="143" id="{AB36746C-C551-4B45-8F1C-80016FF08876}">
            <xm:f>'Om verktøyet'!$B$24=0</xm:f>
            <x14:dxf>
              <font>
                <color theme="0" tint="-0.34998626667073579"/>
              </font>
            </x14:dxf>
          </x14:cfRule>
          <xm:sqref>E20:I25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zoomScale="25" zoomScaleNormal="25" workbookViewId="0">
      <selection activeCell="O9" sqref="O9:O10"/>
    </sheetView>
  </sheetViews>
  <sheetFormatPr baseColWidth="10" defaultColWidth="8.87890625" defaultRowHeight="13.9" x14ac:dyDescent="0.4"/>
  <cols>
    <col min="1" max="1" width="8.87890625" customWidth="1"/>
    <col min="3" max="3" width="10.41015625" customWidth="1"/>
    <col min="4" max="4" width="6" customWidth="1"/>
    <col min="5" max="5" width="5.1171875" customWidth="1"/>
    <col min="6" max="6" width="9.234375" style="86" customWidth="1"/>
    <col min="7" max="7" width="5" customWidth="1"/>
    <col min="8" max="8" width="6.234375" customWidth="1"/>
    <col min="10" max="10" width="34.41015625" customWidth="1"/>
    <col min="11" max="11" width="28.41015625" customWidth="1"/>
    <col min="12" max="12" width="6.234375" customWidth="1"/>
    <col min="13" max="13" width="11.234375" customWidth="1"/>
    <col min="14" max="14" width="9" bestFit="1" customWidth="1"/>
    <col min="15" max="15" width="37.1171875" customWidth="1"/>
    <col min="16" max="16" width="6.87890625" customWidth="1"/>
    <col min="17" max="17" width="6.41015625" customWidth="1"/>
    <col min="18" max="18" width="9" bestFit="1" customWidth="1"/>
    <col min="19" max="19" width="45.41015625" customWidth="1"/>
    <col min="20" max="20" width="6.234375" customWidth="1"/>
    <col min="25" max="25" width="9.41015625" bestFit="1" customWidth="1"/>
  </cols>
  <sheetData>
    <row r="2" spans="2:27" x14ac:dyDescent="0.4">
      <c r="P2" s="4"/>
      <c r="Q2" s="4"/>
    </row>
    <row r="3" spans="2:27" ht="43.15" x14ac:dyDescent="1.2">
      <c r="B3" s="71" t="s">
        <v>48</v>
      </c>
      <c r="P3" s="4" t="s">
        <v>49</v>
      </c>
      <c r="Q3" s="57">
        <f>O9+1</f>
        <v>1</v>
      </c>
    </row>
    <row r="4" spans="2:27" x14ac:dyDescent="0.4">
      <c r="P4" s="4" t="s">
        <v>50</v>
      </c>
      <c r="Q4" s="57">
        <f>S9+1</f>
        <v>1</v>
      </c>
    </row>
    <row r="5" spans="2:27" x14ac:dyDescent="0.4">
      <c r="P5" s="4" t="s">
        <v>38</v>
      </c>
      <c r="Q5" s="57">
        <f>O21+1</f>
        <v>1</v>
      </c>
    </row>
    <row r="6" spans="2:27" x14ac:dyDescent="0.4">
      <c r="P6" s="4" t="s">
        <v>51</v>
      </c>
      <c r="Q6" s="57">
        <f>S21+1</f>
        <v>1</v>
      </c>
    </row>
    <row r="7" spans="2:27" x14ac:dyDescent="0.4">
      <c r="F7" s="87"/>
    </row>
    <row r="8" spans="2:27" ht="42" customHeight="1" x14ac:dyDescent="0.4">
      <c r="F8" s="88"/>
      <c r="N8" s="14"/>
      <c r="O8" s="79" t="str">
        <f>Mobilitet!C3</f>
        <v>Mobilitet</v>
      </c>
      <c r="P8" s="5"/>
      <c r="R8" s="14"/>
      <c r="S8" s="79" t="str">
        <f>Arealbruk!C3</f>
        <v>Arealbruk</v>
      </c>
      <c r="T8" s="5"/>
    </row>
    <row r="9" spans="2:27" ht="15" customHeight="1" x14ac:dyDescent="0.4">
      <c r="N9" s="10"/>
      <c r="O9" s="157">
        <f>Mobilitet!C5</f>
        <v>0</v>
      </c>
      <c r="P9" s="9"/>
      <c r="R9" s="10"/>
      <c r="S9" s="157">
        <f>Arealbruk!C5</f>
        <v>0</v>
      </c>
      <c r="T9" s="9"/>
    </row>
    <row r="10" spans="2:27" x14ac:dyDescent="0.4">
      <c r="F10" s="88"/>
      <c r="N10" s="10"/>
      <c r="O10" s="158"/>
      <c r="P10" s="9"/>
      <c r="R10" s="10"/>
      <c r="S10" s="158"/>
      <c r="T10" s="9"/>
      <c r="Y10" s="26"/>
      <c r="Z10" s="26"/>
      <c r="AA10" s="26"/>
    </row>
    <row r="11" spans="2:27" x14ac:dyDescent="0.4">
      <c r="B11" s="25"/>
      <c r="F11" s="88"/>
      <c r="N11" s="10"/>
      <c r="O11" s="15">
        <v>0.3</v>
      </c>
      <c r="P11" s="9"/>
      <c r="R11" s="10"/>
      <c r="S11" s="15">
        <v>0.25</v>
      </c>
      <c r="T11" s="9"/>
      <c r="Y11" s="29">
        <v>4.5</v>
      </c>
      <c r="Z11" s="30" t="s">
        <v>52</v>
      </c>
      <c r="AA11" s="30"/>
    </row>
    <row r="12" spans="2:27" x14ac:dyDescent="0.4">
      <c r="F12" s="88"/>
      <c r="N12" s="16">
        <f>Mobilitet!C17</f>
        <v>0</v>
      </c>
      <c r="O12" t="str">
        <f>Mobilitet!E17</f>
        <v>Tilgang til kollektivtransport</v>
      </c>
      <c r="P12" s="24">
        <f>Mobilitet!C18</f>
        <v>0.3</v>
      </c>
      <c r="R12" s="16">
        <f>Arealbruk!C17</f>
        <v>0</v>
      </c>
      <c r="S12" t="str">
        <f>Arealbruk!E17</f>
        <v>Eksisterende karbonlager i natur</v>
      </c>
      <c r="T12" s="24">
        <f>Arealbruk!C18</f>
        <v>0.5</v>
      </c>
      <c r="Y12" s="29">
        <f>B31</f>
        <v>0</v>
      </c>
      <c r="Z12" s="30" t="s">
        <v>53</v>
      </c>
      <c r="AA12" s="30"/>
    </row>
    <row r="13" spans="2:27" x14ac:dyDescent="0.4">
      <c r="N13" s="16">
        <f>Mobilitet!C25</f>
        <v>0</v>
      </c>
      <c r="O13" t="str">
        <f>Mobilitet!E25</f>
        <v>Bilparkering</v>
      </c>
      <c r="P13" s="24">
        <f>Mobilitet!C26</f>
        <v>0.25</v>
      </c>
      <c r="R13" s="16">
        <f>Arealbruk!C25</f>
        <v>0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4.5</v>
      </c>
      <c r="Z13" s="30" t="s">
        <v>54</v>
      </c>
      <c r="AA13" s="30"/>
    </row>
    <row r="14" spans="2:27" x14ac:dyDescent="0.4">
      <c r="F14" s="88"/>
      <c r="N14" s="16">
        <f>Mobilitet!C33</f>
        <v>0</v>
      </c>
      <c r="O14" t="str">
        <f>Mobilitet!E33</f>
        <v>Tilgang til service- og rekreasjonstilbud</v>
      </c>
      <c r="P14" s="24">
        <f>Mobilitet!C34</f>
        <v>0.15</v>
      </c>
      <c r="R14" s="16">
        <f>Arealbruk!C33</f>
        <v>0</v>
      </c>
      <c r="S14" t="str">
        <f>Arealbruk!E33</f>
        <v>Massehåndtering</v>
      </c>
      <c r="T14" s="24">
        <f>Arealbruk!C34</f>
        <v>0.2</v>
      </c>
      <c r="Y14" s="29"/>
      <c r="Z14" s="30"/>
      <c r="AA14" s="30"/>
    </row>
    <row r="15" spans="2:27" x14ac:dyDescent="0.4">
      <c r="F15" s="88"/>
      <c r="N15" s="16">
        <f>Mobilitet!C41</f>
        <v>0</v>
      </c>
      <c r="O15" t="str">
        <f>Mobilitet!E41</f>
        <v>Gangvennlig utforming</v>
      </c>
      <c r="P15" s="24">
        <f>Mobilitet!C42</f>
        <v>0.15</v>
      </c>
      <c r="R15" s="16">
        <f>Arealbruk!C41</f>
        <v>0</v>
      </c>
      <c r="S15" t="str">
        <f>Arealbruk!E41</f>
        <v>Bonuspoeng for bolig: Fellefunksjoner</v>
      </c>
      <c r="T15" s="24">
        <f>Arealbruk!C42</f>
        <v>0.05</v>
      </c>
      <c r="Y15" s="30"/>
      <c r="Z15" s="30"/>
      <c r="AA15" s="30"/>
    </row>
    <row r="16" spans="2:27" x14ac:dyDescent="0.4">
      <c r="F16" s="88"/>
      <c r="N16" s="16">
        <f>Mobilitet!C49</f>
        <v>0</v>
      </c>
      <c r="O16" t="str">
        <f>Mobilitet!E49</f>
        <v>Sykkelvennlig utforming</v>
      </c>
      <c r="P16" s="24">
        <f>Mobilitet!C50</f>
        <v>0.15</v>
      </c>
      <c r="R16" s="10"/>
      <c r="T16" s="9"/>
      <c r="Y16" s="4"/>
      <c r="Z16" s="4"/>
      <c r="AA16" s="4"/>
    </row>
    <row r="17" spans="1:27" x14ac:dyDescent="0.4">
      <c r="N17" s="11"/>
      <c r="O17" s="6"/>
      <c r="P17" s="7"/>
      <c r="R17" s="11"/>
      <c r="S17" s="6"/>
      <c r="T17" s="7"/>
    </row>
    <row r="18" spans="1:27" x14ac:dyDescent="0.4">
      <c r="F18" s="88"/>
    </row>
    <row r="19" spans="1:27" ht="15.75" customHeight="1" x14ac:dyDescent="0.4">
      <c r="F19" s="88"/>
    </row>
    <row r="20" spans="1:27" ht="42" customHeight="1" x14ac:dyDescent="0.4">
      <c r="F20" s="88"/>
      <c r="N20" s="14"/>
      <c r="O20" s="79" t="str">
        <f>Energi!C3</f>
        <v>Energi</v>
      </c>
      <c r="P20" s="5"/>
      <c r="R20" s="14"/>
      <c r="S20" s="79" t="str">
        <f>Materialer!C3</f>
        <v>Materialer</v>
      </c>
      <c r="T20" s="5"/>
    </row>
    <row r="21" spans="1:27" x14ac:dyDescent="0.4">
      <c r="E21" s="91"/>
      <c r="F21" s="89"/>
      <c r="N21" s="10"/>
      <c r="O21" s="157">
        <f>Energi!C5</f>
        <v>0</v>
      </c>
      <c r="P21" s="9"/>
      <c r="R21" s="10"/>
      <c r="S21" s="157">
        <f>Materialer!C5</f>
        <v>0</v>
      </c>
      <c r="T21" s="9"/>
    </row>
    <row r="22" spans="1:27" ht="14.25" customHeight="1" x14ac:dyDescent="0.4">
      <c r="N22" s="10"/>
      <c r="O22" s="158"/>
      <c r="P22" s="9"/>
      <c r="R22" s="10"/>
      <c r="S22" s="158"/>
      <c r="T22" s="9"/>
    </row>
    <row r="23" spans="1:27" ht="14.25" customHeight="1" x14ac:dyDescent="0.4">
      <c r="N23" s="10"/>
      <c r="O23" s="15">
        <v>0.2</v>
      </c>
      <c r="P23" s="9"/>
      <c r="R23" s="10"/>
      <c r="S23" s="15">
        <v>0.25</v>
      </c>
      <c r="T23" s="9"/>
    </row>
    <row r="24" spans="1:27" x14ac:dyDescent="0.4">
      <c r="N24" s="16">
        <f>Energi!C20+Energi!C27</f>
        <v>0</v>
      </c>
      <c r="O24" t="str">
        <f>Energi!E17</f>
        <v>Energiytelser i driftsfase av bygg*</v>
      </c>
      <c r="P24" s="24">
        <f>Energi!C21+Energi!C28</f>
        <v>0.6</v>
      </c>
      <c r="R24" s="16">
        <f>Materialer!C17</f>
        <v>0</v>
      </c>
      <c r="S24" t="str">
        <f>Materialer!E17</f>
        <v>Lavutslipp materialbruk</v>
      </c>
      <c r="T24" s="24">
        <f>Materialer!C18</f>
        <v>0.7</v>
      </c>
    </row>
    <row r="25" spans="1:27" x14ac:dyDescent="0.4">
      <c r="N25" s="16">
        <f>Energi!C34</f>
        <v>0</v>
      </c>
      <c r="O25" t="str">
        <f>Energi!E34</f>
        <v xml:space="preserve">Utnyttelse av lokale fornybare energikilder </v>
      </c>
      <c r="P25" s="24">
        <f>Energi!C35</f>
        <v>0.4</v>
      </c>
      <c r="R25" s="16">
        <f>Materialer!C25</f>
        <v>0</v>
      </c>
      <c r="S25" t="str">
        <f>Materialer!E25</f>
        <v>Bevaring av eksisterende bygg*</v>
      </c>
      <c r="T25" s="24">
        <f>Materialer!C26</f>
        <v>0</v>
      </c>
    </row>
    <row r="26" spans="1:27" x14ac:dyDescent="0.4">
      <c r="N26" s="16">
        <f>Energi!C42</f>
        <v>0</v>
      </c>
      <c r="O26" t="str">
        <f>Energi!E42</f>
        <v>Utslippsfri bygge- og anleggsfase</v>
      </c>
      <c r="P26" s="24">
        <f>Energi!C43</f>
        <v>0.1</v>
      </c>
      <c r="R26" s="16">
        <f>Materialer!C34</f>
        <v>0</v>
      </c>
      <c r="S26" t="str">
        <f>Materialer!E34</f>
        <v>Fundamentering</v>
      </c>
      <c r="T26" s="24">
        <f>Materialer!C35</f>
        <v>0</v>
      </c>
    </row>
    <row r="27" spans="1:27" x14ac:dyDescent="0.4">
      <c r="N27" s="16">
        <f>Energi!C50</f>
        <v>0</v>
      </c>
      <c r="O27" t="str">
        <f>Energi!E50</f>
        <v>Bonuspoeng: Fellesinfrastruktur for energi  </v>
      </c>
      <c r="P27" s="24">
        <f>Energi!C51</f>
        <v>0.1</v>
      </c>
      <c r="R27" s="16">
        <f>Materialer!C42</f>
        <v>0</v>
      </c>
      <c r="S27" t="str">
        <f>Materialer!E42</f>
        <v>Avfallsmengde i byggefase</v>
      </c>
      <c r="T27" s="24">
        <f>Materialer!C43</f>
        <v>0.1</v>
      </c>
    </row>
    <row r="28" spans="1:27" x14ac:dyDescent="0.4">
      <c r="N28" s="16">
        <f>Energi!C58</f>
        <v>0</v>
      </c>
      <c r="O28" s="17" t="str">
        <f>Energi!E58</f>
        <v>Bonuspoeng: Infrastruktur for effektbehov</v>
      </c>
      <c r="P28" s="24">
        <f>Energi!C59</f>
        <v>0.1</v>
      </c>
      <c r="Q28" s="17"/>
      <c r="R28" s="16">
        <f>Materialer!C50</f>
        <v>0</v>
      </c>
      <c r="S28" s="17" t="str">
        <f>Materialer!E50</f>
        <v>Fleksible bygg i fremtiden</v>
      </c>
      <c r="T28" s="24">
        <f>Materialer!C51</f>
        <v>0.1</v>
      </c>
    </row>
    <row r="29" spans="1:27" s="17" customFormat="1" ht="15" customHeight="1" x14ac:dyDescent="0.4">
      <c r="B29" s="159" t="s">
        <v>55</v>
      </c>
      <c r="C29" s="159"/>
      <c r="D29" s="159"/>
      <c r="E29" s="159"/>
      <c r="F29" s="159"/>
      <c r="G29" s="159"/>
      <c r="N29" s="54"/>
      <c r="O29" s="55"/>
      <c r="P29" s="115"/>
      <c r="R29" s="54"/>
      <c r="S29" s="55"/>
      <c r="T29" s="115"/>
    </row>
    <row r="30" spans="1:27" s="17" customFormat="1" ht="15" customHeight="1" x14ac:dyDescent="0.4">
      <c r="A30" s="56"/>
      <c r="B30" s="159"/>
      <c r="C30" s="159"/>
      <c r="D30" s="159"/>
      <c r="E30" s="159"/>
      <c r="F30" s="159"/>
      <c r="G30" s="159"/>
    </row>
    <row r="31" spans="1:27" s="17" customFormat="1" x14ac:dyDescent="0.4">
      <c r="B31" s="160">
        <f>S9*S11+O9*O11+O21*O23+S21*S23</f>
        <v>0</v>
      </c>
      <c r="C31" s="161"/>
      <c r="D31" s="161"/>
      <c r="E31" s="162"/>
      <c r="F31" s="78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</row>
    <row r="32" spans="1:27" s="17" customFormat="1" ht="14.25" customHeight="1" x14ac:dyDescent="0.4">
      <c r="B32" s="163"/>
      <c r="C32" s="164"/>
      <c r="D32" s="164"/>
      <c r="E32" s="165"/>
      <c r="F32" s="78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</row>
    <row r="33" spans="1:27" s="17" customFormat="1" x14ac:dyDescent="0.4">
      <c r="A33" s="127" t="s">
        <v>65</v>
      </c>
      <c r="B33" s="128">
        <v>4.5</v>
      </c>
      <c r="C33" s="4"/>
      <c r="D33" s="49">
        <v>100</v>
      </c>
      <c r="E33" s="49"/>
      <c r="F33" s="106"/>
      <c r="L33" s="27"/>
      <c r="M33" s="4"/>
      <c r="N33" s="4"/>
      <c r="O33" s="4"/>
      <c r="P33" s="4"/>
      <c r="Q33" s="4"/>
      <c r="R33" s="4"/>
      <c r="S33" s="4"/>
      <c r="T33" s="4"/>
      <c r="U33" s="4"/>
      <c r="V33" s="27"/>
      <c r="W33" s="27"/>
      <c r="X33" s="27"/>
      <c r="Y33" s="27"/>
      <c r="Z33" s="27"/>
      <c r="AA33" s="27"/>
    </row>
    <row r="34" spans="1:27" s="17" customFormat="1" x14ac:dyDescent="0.4">
      <c r="A34" s="127" t="s">
        <v>66</v>
      </c>
      <c r="B34" s="128">
        <f>B31</f>
        <v>0</v>
      </c>
      <c r="C34" s="4"/>
      <c r="D34" s="49">
        <f>25*B31+25</f>
        <v>25</v>
      </c>
      <c r="E34" s="49"/>
      <c r="F34" s="106"/>
      <c r="G34" s="156"/>
      <c r="L34" s="27"/>
      <c r="M34" s="4"/>
      <c r="N34" s="4"/>
      <c r="O34" s="4"/>
      <c r="P34" s="4"/>
      <c r="Q34" s="4"/>
      <c r="R34" s="4"/>
      <c r="S34" s="4"/>
      <c r="T34" s="4"/>
      <c r="U34" s="4"/>
      <c r="V34" s="27"/>
      <c r="W34" s="27"/>
      <c r="X34" s="27"/>
      <c r="Y34" s="27"/>
      <c r="Z34" s="27"/>
      <c r="AA34" s="27"/>
    </row>
    <row r="35" spans="1:27" s="17" customFormat="1" x14ac:dyDescent="0.4">
      <c r="A35" s="127" t="s">
        <v>67</v>
      </c>
      <c r="B35" s="128">
        <f>B33-B34</f>
        <v>4.5</v>
      </c>
      <c r="C35" s="4"/>
      <c r="D35" s="49">
        <f>D33-D34</f>
        <v>75</v>
      </c>
      <c r="E35" s="49"/>
      <c r="F35" s="106"/>
      <c r="G35" s="156"/>
      <c r="L35" s="27"/>
      <c r="M35" s="4"/>
      <c r="N35" s="28" t="s">
        <v>56</v>
      </c>
      <c r="O35" s="28" t="s">
        <v>57</v>
      </c>
      <c r="P35" s="4"/>
      <c r="Q35" s="28" t="s">
        <v>58</v>
      </c>
      <c r="R35" s="28" t="s">
        <v>59</v>
      </c>
      <c r="S35" s="28"/>
      <c r="T35" s="4"/>
      <c r="U35" s="4"/>
      <c r="V35" s="27"/>
      <c r="W35" s="27"/>
      <c r="X35" s="27"/>
      <c r="Y35" s="27"/>
      <c r="Z35" s="27"/>
      <c r="AA35" s="27"/>
    </row>
    <row r="36" spans="1:27" s="17" customFormat="1" x14ac:dyDescent="0.4">
      <c r="A36" s="4"/>
      <c r="B36" s="4"/>
      <c r="C36" s="4"/>
      <c r="D36" s="4"/>
      <c r="E36" s="4"/>
      <c r="F36" s="90"/>
      <c r="L36" s="27"/>
      <c r="M36" s="4"/>
      <c r="N36" s="4" t="str">
        <f>S8</f>
        <v>Arealbruk</v>
      </c>
      <c r="O36" s="4" t="str">
        <f>S12</f>
        <v>Eksisterende karbonlager i natur</v>
      </c>
      <c r="P36" s="42">
        <f>T12*$S$11</f>
        <v>0.125</v>
      </c>
      <c r="Q36" s="42" cm="1">
        <f t="array" ref="Q36:Q38">T12:T14</f>
        <v>0.5</v>
      </c>
      <c r="R36" s="43" t="e">
        <f>T12*R12*$S$11/$S$9</f>
        <v>#DIV/0!</v>
      </c>
      <c r="S36" s="4"/>
      <c r="T36" s="4"/>
      <c r="U36" s="4"/>
      <c r="V36" s="27"/>
      <c r="W36" s="27"/>
      <c r="X36" s="27"/>
      <c r="Y36" s="27"/>
      <c r="Z36" s="27"/>
      <c r="AA36" s="27"/>
    </row>
    <row r="37" spans="1:27" s="17" customFormat="1" x14ac:dyDescent="0.4">
      <c r="A37" s="4"/>
      <c r="B37" s="4"/>
      <c r="C37" s="4"/>
      <c r="D37" s="4"/>
      <c r="E37" s="4"/>
      <c r="F37" s="90"/>
      <c r="L37" s="27"/>
      <c r="M37" s="4"/>
      <c r="N37" s="4"/>
      <c r="O37" s="4" t="str">
        <f>S13</f>
        <v>Etablering av vegetasjon som binder karbon</v>
      </c>
      <c r="P37" s="42">
        <f>T13*$S$11</f>
        <v>7.4999999999999997E-2</v>
      </c>
      <c r="Q37" s="42">
        <v>0.3</v>
      </c>
      <c r="R37" s="43" t="e">
        <f>T13*R13*$S$11/$S$9</f>
        <v>#DIV/0!</v>
      </c>
      <c r="S37" s="4"/>
      <c r="T37" s="4"/>
      <c r="U37" s="4"/>
      <c r="V37" s="27"/>
      <c r="W37" s="27"/>
      <c r="X37" s="27"/>
      <c r="Y37" s="27"/>
      <c r="Z37" s="27"/>
      <c r="AA37" s="27"/>
    </row>
    <row r="38" spans="1:27" s="17" customFormat="1" x14ac:dyDescent="0.4">
      <c r="F38" s="90"/>
      <c r="L38" s="27"/>
      <c r="M38" s="4"/>
      <c r="N38" s="4"/>
      <c r="O38" s="4" t="str">
        <f>S14</f>
        <v>Massehåndtering</v>
      </c>
      <c r="P38" s="42">
        <f>T14*$S$11</f>
        <v>0.05</v>
      </c>
      <c r="Q38" s="42">
        <v>0.2</v>
      </c>
      <c r="R38" s="43" t="e">
        <f>T14*R14*$S$11/$S$9</f>
        <v>#DIV/0!</v>
      </c>
      <c r="S38" s="4"/>
      <c r="T38" s="4"/>
      <c r="U38" s="4"/>
      <c r="V38" s="27"/>
      <c r="W38" s="27"/>
      <c r="X38" s="27"/>
      <c r="Y38" s="27"/>
      <c r="Z38" s="27"/>
      <c r="AA38" s="27"/>
    </row>
    <row r="39" spans="1:27" s="17" customFormat="1" x14ac:dyDescent="0.4">
      <c r="F39" s="90"/>
      <c r="L39" s="27"/>
      <c r="M39" s="4"/>
      <c r="N39" s="4" t="str">
        <f>O8</f>
        <v>Mobilitet</v>
      </c>
      <c r="O39" s="4" t="str">
        <f>O12</f>
        <v>Tilgang til kollektivtransport</v>
      </c>
      <c r="P39" s="42">
        <f>P12*$O$11</f>
        <v>0.09</v>
      </c>
      <c r="Q39" s="42">
        <f>P12</f>
        <v>0.3</v>
      </c>
      <c r="R39" s="43" t="e">
        <f>P12*N12*$O$11/$O$9</f>
        <v>#DIV/0!</v>
      </c>
      <c r="S39" s="4"/>
      <c r="T39" s="4"/>
      <c r="U39" s="4"/>
      <c r="V39" s="27"/>
      <c r="W39" s="27"/>
      <c r="X39" s="27"/>
      <c r="Y39" s="27"/>
      <c r="Z39" s="27"/>
      <c r="AA39" s="27"/>
    </row>
    <row r="40" spans="1:27" s="17" customFormat="1" x14ac:dyDescent="0.4">
      <c r="F40" s="90"/>
      <c r="L40" s="27"/>
      <c r="M40" s="4"/>
      <c r="N40" s="4"/>
      <c r="O40" s="4" t="str">
        <f>O13</f>
        <v>Bilparkering</v>
      </c>
      <c r="P40" s="42">
        <f>P13*$O$11</f>
        <v>7.4999999999999997E-2</v>
      </c>
      <c r="Q40" s="42">
        <f>P13</f>
        <v>0.25</v>
      </c>
      <c r="R40" s="43" t="e">
        <f>P13*N13*$O$11/$O$9</f>
        <v>#DIV/0!</v>
      </c>
      <c r="S40" s="4"/>
      <c r="T40" s="4"/>
      <c r="U40" s="4"/>
      <c r="V40" s="27"/>
      <c r="W40" s="27"/>
      <c r="X40" s="27"/>
      <c r="Y40" s="27"/>
      <c r="Z40" s="27"/>
      <c r="AA40" s="27"/>
    </row>
    <row r="41" spans="1:27" s="17" customFormat="1" x14ac:dyDescent="0.4">
      <c r="F41" s="90"/>
      <c r="L41" s="27"/>
      <c r="M41" s="4"/>
      <c r="N41" s="4"/>
      <c r="O41" s="4" t="str">
        <f>O14</f>
        <v>Tilgang til service- og rekreasjonstilbud</v>
      </c>
      <c r="P41" s="42">
        <f>P14*$O$11</f>
        <v>4.4999999999999998E-2</v>
      </c>
      <c r="Q41" s="42">
        <f>P14</f>
        <v>0.15</v>
      </c>
      <c r="R41" s="43" t="e">
        <f>P14*N14*$O$11/$O$9</f>
        <v>#DIV/0!</v>
      </c>
      <c r="S41" s="4"/>
      <c r="T41" s="4"/>
      <c r="U41" s="4"/>
      <c r="V41" s="27"/>
      <c r="W41" s="27"/>
      <c r="X41" s="27"/>
      <c r="Y41" s="27"/>
      <c r="Z41" s="27"/>
      <c r="AA41" s="27"/>
    </row>
    <row r="42" spans="1:27" s="17" customFormat="1" x14ac:dyDescent="0.4">
      <c r="F42" s="90"/>
      <c r="L42" s="27"/>
      <c r="M42" s="4"/>
      <c r="N42" s="4"/>
      <c r="O42" s="4" t="str">
        <f>O15</f>
        <v>Gangvennlig utforming</v>
      </c>
      <c r="P42" s="42">
        <f>P15*$O$11</f>
        <v>4.4999999999999998E-2</v>
      </c>
      <c r="Q42" s="42">
        <f>P15</f>
        <v>0.15</v>
      </c>
      <c r="R42" s="43" t="e">
        <f>P15*N15*$O$11/$O$9</f>
        <v>#DIV/0!</v>
      </c>
      <c r="S42" s="4"/>
      <c r="T42" s="4"/>
      <c r="U42" s="4"/>
      <c r="V42" s="27"/>
      <c r="W42" s="27"/>
      <c r="X42" s="27"/>
      <c r="Y42" s="27"/>
      <c r="Z42" s="27"/>
      <c r="AA42" s="27"/>
    </row>
    <row r="43" spans="1:27" s="17" customFormat="1" x14ac:dyDescent="0.4">
      <c r="F43" s="90"/>
      <c r="L43" s="27"/>
      <c r="M43" s="4"/>
      <c r="N43" s="4"/>
      <c r="O43" s="4" t="str">
        <f>O16</f>
        <v>Sykkelvennlig utforming</v>
      </c>
      <c r="P43" s="42">
        <f>P16*$O$11</f>
        <v>4.4999999999999998E-2</v>
      </c>
      <c r="Q43" s="42">
        <f>P16</f>
        <v>0.15</v>
      </c>
      <c r="R43" s="43" t="e">
        <f>P16*N16*$O$11/$O$9</f>
        <v>#DIV/0!</v>
      </c>
      <c r="S43" s="4"/>
      <c r="T43" s="4"/>
      <c r="U43" s="4"/>
      <c r="V43" s="27"/>
      <c r="W43" s="27"/>
      <c r="X43" s="27"/>
      <c r="Y43" s="27"/>
      <c r="Z43" s="27"/>
      <c r="AA43" s="27"/>
    </row>
    <row r="44" spans="1:27" s="17" customFormat="1" x14ac:dyDescent="0.4">
      <c r="F44" s="90"/>
      <c r="L44" s="27"/>
      <c r="M44" s="4"/>
      <c r="N44" s="4" t="str">
        <f>O20</f>
        <v>Energi</v>
      </c>
      <c r="O44" s="4" t="str">
        <f>O24</f>
        <v>Energiytelser i driftsfase av bygg*</v>
      </c>
      <c r="P44" s="42">
        <f>P24*$O$23</f>
        <v>0.12</v>
      </c>
      <c r="Q44" s="42">
        <f>P24</f>
        <v>0.6</v>
      </c>
      <c r="R44" s="43" t="e">
        <f>P24*N24*$O$23/$O$21</f>
        <v>#DIV/0!</v>
      </c>
      <c r="S44" s="4"/>
      <c r="T44" s="4"/>
      <c r="U44" s="4"/>
      <c r="V44" s="27"/>
      <c r="W44" s="27"/>
      <c r="X44" s="27"/>
      <c r="Y44" s="27"/>
      <c r="Z44" s="27"/>
      <c r="AA44" s="27"/>
    </row>
    <row r="45" spans="1:27" s="17" customFormat="1" x14ac:dyDescent="0.4">
      <c r="F45" s="90"/>
      <c r="L45" s="27"/>
      <c r="M45" s="4"/>
      <c r="N45" s="4"/>
      <c r="O45" s="4" t="str">
        <f>O25</f>
        <v xml:space="preserve">Utnyttelse av lokale fornybare energikilder </v>
      </c>
      <c r="P45" s="42">
        <f>P25*$O$23</f>
        <v>8.0000000000000016E-2</v>
      </c>
      <c r="Q45" s="42">
        <f>P25</f>
        <v>0.4</v>
      </c>
      <c r="R45" s="43" t="e">
        <f t="shared" ref="R45:R46" si="0">P25*N25*$O$23/$O$21</f>
        <v>#DIV/0!</v>
      </c>
      <c r="S45" s="4"/>
      <c r="T45" s="4"/>
      <c r="U45" s="4"/>
      <c r="V45" s="27"/>
      <c r="W45" s="27"/>
      <c r="X45" s="27"/>
      <c r="Y45" s="27"/>
      <c r="Z45" s="27"/>
      <c r="AA45" s="27"/>
    </row>
    <row r="46" spans="1:27" s="17" customFormat="1" x14ac:dyDescent="0.4">
      <c r="F46" s="90"/>
      <c r="L46" s="27"/>
      <c r="M46" s="4"/>
      <c r="N46" s="4"/>
      <c r="O46" s="4" t="str">
        <f>O26</f>
        <v>Utslippsfri bygge- og anleggsfase</v>
      </c>
      <c r="P46" s="42">
        <f>P26*$O$23</f>
        <v>2.0000000000000004E-2</v>
      </c>
      <c r="Q46" s="42">
        <f>P26</f>
        <v>0.1</v>
      </c>
      <c r="R46" s="43" t="e">
        <f t="shared" si="0"/>
        <v>#DIV/0!</v>
      </c>
      <c r="S46" s="4"/>
      <c r="T46" s="4"/>
      <c r="U46" s="4"/>
      <c r="V46" s="27"/>
      <c r="W46" s="27"/>
      <c r="X46" s="27"/>
      <c r="Y46" s="27"/>
      <c r="Z46" s="27"/>
      <c r="AA46" s="27"/>
    </row>
    <row r="47" spans="1:27" s="17" customFormat="1" x14ac:dyDescent="0.4">
      <c r="F47" s="90"/>
      <c r="L47" s="27"/>
      <c r="M47" s="4"/>
      <c r="N47" s="4" t="str">
        <f>S20</f>
        <v>Materialer</v>
      </c>
      <c r="O47" s="4" t="str">
        <f>S24</f>
        <v>Lavutslipp materialbruk</v>
      </c>
      <c r="P47" s="42">
        <f>T24*$S$23</f>
        <v>0.17499999999999999</v>
      </c>
      <c r="Q47" s="42">
        <f>T24</f>
        <v>0.7</v>
      </c>
      <c r="R47" s="43" t="e">
        <f>T24*R24*$S$23/$S$21</f>
        <v>#DIV/0!</v>
      </c>
      <c r="S47" s="4"/>
      <c r="T47" s="4"/>
      <c r="U47" s="4"/>
      <c r="V47" s="27"/>
      <c r="W47" s="27"/>
      <c r="X47" s="27"/>
      <c r="Y47" s="27"/>
      <c r="Z47" s="27"/>
      <c r="AA47" s="27"/>
    </row>
    <row r="48" spans="1:27" s="17" customFormat="1" x14ac:dyDescent="0.4">
      <c r="F48" s="90"/>
      <c r="L48" s="27"/>
      <c r="M48" s="4"/>
      <c r="N48" s="4"/>
      <c r="O48" s="4" t="str">
        <f t="shared" ref="O48:O51" si="1">S25</f>
        <v>Bevaring av eksisterende bygg*</v>
      </c>
      <c r="P48" s="42">
        <f>T25*$S$23</f>
        <v>0</v>
      </c>
      <c r="Q48" s="42">
        <f t="shared" ref="Q48:Q51" si="2">T25</f>
        <v>0</v>
      </c>
      <c r="R48" s="43" t="e">
        <f>T25*R25*$S$23/$S$21</f>
        <v>#DIV/0!</v>
      </c>
      <c r="S48" s="4"/>
      <c r="T48" s="4"/>
      <c r="U48" s="4"/>
      <c r="V48" s="27"/>
      <c r="W48" s="27"/>
      <c r="X48" s="27"/>
      <c r="Y48" s="27"/>
      <c r="Z48" s="27"/>
      <c r="AA48" s="27"/>
    </row>
    <row r="49" spans="6:27" s="17" customFormat="1" x14ac:dyDescent="0.4">
      <c r="F49" s="90"/>
      <c r="L49" s="27"/>
      <c r="M49" s="4"/>
      <c r="N49" s="4"/>
      <c r="O49" s="4" t="str">
        <f t="shared" si="1"/>
        <v>Fundamentering</v>
      </c>
      <c r="P49" s="42">
        <f>T28*$S$23</f>
        <v>2.5000000000000001E-2</v>
      </c>
      <c r="Q49" s="42">
        <f t="shared" si="2"/>
        <v>0</v>
      </c>
      <c r="R49" s="43" t="e">
        <f>T28*R28*$S$23/$S$21</f>
        <v>#DIV/0!</v>
      </c>
      <c r="S49" s="4"/>
      <c r="T49" s="4"/>
      <c r="U49" s="4"/>
      <c r="V49" s="27"/>
      <c r="W49" s="27"/>
      <c r="X49" s="27"/>
      <c r="Y49" s="27"/>
      <c r="Z49" s="27"/>
      <c r="AA49" s="27"/>
    </row>
    <row r="50" spans="6:27" s="17" customFormat="1" x14ac:dyDescent="0.4">
      <c r="F50" s="90"/>
      <c r="L50" s="27"/>
      <c r="M50" s="4"/>
      <c r="N50" s="4"/>
      <c r="O50" s="4" t="str">
        <f t="shared" si="1"/>
        <v>Avfallsmengde i byggefase</v>
      </c>
      <c r="P50" s="42">
        <f>T26*$S$23</f>
        <v>0</v>
      </c>
      <c r="Q50" s="42">
        <f t="shared" si="2"/>
        <v>0.1</v>
      </c>
      <c r="R50" s="43" t="e">
        <f>T26*R26*$S$23/$S$21</f>
        <v>#DIV/0!</v>
      </c>
      <c r="S50" s="4"/>
      <c r="T50" s="4"/>
      <c r="U50" s="4"/>
      <c r="V50" s="27"/>
      <c r="W50" s="27"/>
      <c r="X50" s="27"/>
      <c r="Y50" s="27"/>
      <c r="Z50" s="27"/>
      <c r="AA50" s="27"/>
    </row>
    <row r="51" spans="6:27" s="17" customFormat="1" x14ac:dyDescent="0.4">
      <c r="F51" s="90"/>
      <c r="L51" s="27"/>
      <c r="M51" s="4"/>
      <c r="N51" s="4"/>
      <c r="O51" s="4" t="str">
        <f t="shared" si="1"/>
        <v>Fleksible bygg i fremtiden</v>
      </c>
      <c r="P51" s="42">
        <f>T27*$S$23</f>
        <v>2.5000000000000001E-2</v>
      </c>
      <c r="Q51" s="42">
        <f t="shared" si="2"/>
        <v>0.1</v>
      </c>
      <c r="R51" s="43" t="e">
        <f>T27*R27*$S$23/$S$21</f>
        <v>#DIV/0!</v>
      </c>
      <c r="S51" s="4"/>
      <c r="T51" s="4"/>
      <c r="U51" s="4"/>
      <c r="V51" s="27"/>
      <c r="W51" s="27"/>
      <c r="X51" s="27"/>
      <c r="Y51" s="27"/>
      <c r="Z51" s="27"/>
      <c r="AA51" s="27"/>
    </row>
    <row r="52" spans="6:27" s="17" customFormat="1" x14ac:dyDescent="0.4">
      <c r="F52" s="90"/>
      <c r="L52" s="27"/>
      <c r="M52" s="4"/>
      <c r="N52" s="4"/>
      <c r="O52" s="4"/>
      <c r="P52" s="4"/>
      <c r="Q52" s="4"/>
      <c r="R52" s="4"/>
      <c r="S52" s="4"/>
      <c r="T52" s="4"/>
      <c r="U52" s="4"/>
      <c r="V52" s="27"/>
      <c r="W52" s="27"/>
      <c r="X52" s="27"/>
      <c r="Y52" s="27"/>
      <c r="Z52" s="27"/>
      <c r="AA52" s="27"/>
    </row>
    <row r="53" spans="6:27" s="17" customFormat="1" x14ac:dyDescent="0.4">
      <c r="F53" s="90"/>
      <c r="L53" s="27"/>
      <c r="M53" s="4"/>
      <c r="N53" s="4"/>
      <c r="O53" s="4"/>
      <c r="P53" s="4"/>
      <c r="Q53" s="42"/>
      <c r="R53" s="4"/>
      <c r="S53" s="4"/>
      <c r="T53" s="4"/>
      <c r="U53" s="4"/>
      <c r="V53" s="27"/>
      <c r="W53" s="27"/>
      <c r="X53" s="27"/>
      <c r="Y53" s="27"/>
      <c r="Z53" s="27"/>
      <c r="AA53" s="27"/>
    </row>
    <row r="54" spans="6:27" s="17" customFormat="1" x14ac:dyDescent="0.4">
      <c r="F54" s="90"/>
      <c r="L54" s="27"/>
      <c r="M54" s="4"/>
      <c r="N54" s="4"/>
      <c r="O54" s="4"/>
      <c r="P54" s="4"/>
      <c r="Q54" s="42"/>
      <c r="R54" s="4"/>
      <c r="S54" s="4"/>
      <c r="T54" s="4"/>
      <c r="U54" s="4"/>
      <c r="V54" s="27"/>
      <c r="W54" s="27"/>
      <c r="X54" s="27"/>
      <c r="Y54" s="27"/>
      <c r="Z54" s="27"/>
      <c r="AA54" s="27"/>
    </row>
    <row r="55" spans="6:27" s="17" customFormat="1" x14ac:dyDescent="0.4">
      <c r="F55" s="90"/>
      <c r="L55" s="27"/>
      <c r="M55" s="4"/>
      <c r="N55" s="4"/>
      <c r="O55" s="4"/>
      <c r="P55" s="4"/>
      <c r="Q55" s="4"/>
      <c r="R55" s="4"/>
      <c r="S55" s="4"/>
      <c r="T55" s="4"/>
      <c r="U55" s="4"/>
      <c r="V55" s="27"/>
      <c r="W55" s="27"/>
      <c r="X55" s="27"/>
      <c r="Y55" s="27"/>
      <c r="Z55" s="27"/>
      <c r="AA55" s="27"/>
    </row>
    <row r="56" spans="6:27" s="17" customFormat="1" x14ac:dyDescent="0.4">
      <c r="F56" s="90"/>
      <c r="L56" s="27"/>
      <c r="M56" s="4"/>
      <c r="N56" s="4"/>
      <c r="O56" s="4"/>
      <c r="P56" s="4"/>
      <c r="Q56" s="4"/>
      <c r="R56" s="4"/>
      <c r="S56" s="4"/>
      <c r="T56" s="4"/>
      <c r="U56" s="4"/>
      <c r="V56" s="27"/>
      <c r="W56" s="27"/>
      <c r="X56" s="27"/>
      <c r="Y56" s="27"/>
      <c r="Z56" s="27"/>
      <c r="AA56" s="27"/>
    </row>
    <row r="57" spans="6:27" s="17" customFormat="1" x14ac:dyDescent="0.4">
      <c r="F57" s="90"/>
      <c r="L57" s="27"/>
      <c r="M57" s="4"/>
      <c r="N57" s="4"/>
      <c r="O57" s="4"/>
      <c r="P57" s="4"/>
      <c r="Q57" s="4"/>
      <c r="R57" s="4"/>
      <c r="S57" s="4"/>
      <c r="T57" s="4"/>
      <c r="U57" s="4"/>
      <c r="V57" s="27"/>
      <c r="W57" s="27"/>
      <c r="X57" s="27"/>
      <c r="Y57" s="27"/>
      <c r="Z57" s="27"/>
      <c r="AA57" s="27"/>
    </row>
    <row r="58" spans="6:27" x14ac:dyDescent="0.4">
      <c r="K58" s="17"/>
      <c r="L58" s="27"/>
      <c r="M58" s="4"/>
      <c r="N58" s="4"/>
      <c r="O58" s="4"/>
      <c r="P58" s="4"/>
      <c r="Q58" s="4"/>
      <c r="R58" s="4"/>
      <c r="S58" s="4"/>
      <c r="T58" s="4"/>
      <c r="U58" s="4"/>
      <c r="V58" s="27"/>
      <c r="W58" s="27"/>
      <c r="X58" s="27"/>
      <c r="Y58" s="27"/>
      <c r="Z58" s="27"/>
      <c r="AA58" s="27"/>
    </row>
    <row r="59" spans="6:27" x14ac:dyDescent="0.4">
      <c r="K59" s="17"/>
      <c r="L59" s="27"/>
      <c r="M59" s="4"/>
      <c r="N59" s="4"/>
      <c r="O59" s="4"/>
      <c r="P59" s="4"/>
      <c r="Q59" s="4"/>
      <c r="R59" s="4"/>
      <c r="S59" s="4"/>
      <c r="T59" s="4"/>
      <c r="U59" s="4"/>
      <c r="V59" s="27"/>
      <c r="W59" s="27"/>
      <c r="X59" s="27"/>
      <c r="Y59" s="27"/>
      <c r="Z59" s="27"/>
      <c r="AA59" s="27"/>
    </row>
    <row r="60" spans="6:27" x14ac:dyDescent="0.4">
      <c r="K60" s="17"/>
      <c r="L60" s="27"/>
      <c r="M60" s="4"/>
      <c r="N60" s="4" t="s">
        <v>5</v>
      </c>
      <c r="O60" s="4"/>
      <c r="P60" s="4"/>
      <c r="Q60" s="4"/>
      <c r="R60" s="4"/>
      <c r="S60" s="4"/>
      <c r="T60" s="4"/>
      <c r="U60" s="4"/>
      <c r="V60" s="27"/>
      <c r="W60" s="27"/>
      <c r="X60" s="27"/>
      <c r="Y60" s="27"/>
      <c r="Z60" s="27"/>
      <c r="AA60" s="27"/>
    </row>
    <row r="61" spans="6:27" x14ac:dyDescent="0.4">
      <c r="K61" s="17"/>
      <c r="L61" s="27"/>
      <c r="M61" s="4"/>
      <c r="N61" s="4" t="s">
        <v>17</v>
      </c>
      <c r="O61" s="4"/>
      <c r="P61" s="4"/>
      <c r="Q61" s="4"/>
      <c r="R61" s="4"/>
      <c r="S61" s="4"/>
      <c r="T61" s="4"/>
      <c r="U61" s="4"/>
      <c r="V61" s="27"/>
      <c r="W61" s="27"/>
      <c r="X61" s="27"/>
      <c r="Y61" s="27"/>
      <c r="Z61" s="27"/>
      <c r="AA61" s="27"/>
    </row>
    <row r="62" spans="6:27" x14ac:dyDescent="0.4">
      <c r="K62" s="17"/>
      <c r="L62" s="27"/>
      <c r="M62" s="4"/>
      <c r="N62" s="4" t="s">
        <v>38</v>
      </c>
      <c r="O62" s="4"/>
      <c r="P62" s="4"/>
      <c r="Q62" s="4"/>
      <c r="R62" s="4"/>
      <c r="S62" s="4"/>
      <c r="T62" s="4"/>
      <c r="U62" s="4"/>
      <c r="V62" s="27"/>
      <c r="W62" s="27"/>
      <c r="X62" s="27"/>
      <c r="Y62" s="27"/>
      <c r="Z62" s="27"/>
      <c r="AA62" s="27"/>
    </row>
    <row r="63" spans="6:27" x14ac:dyDescent="0.4">
      <c r="K63" s="17"/>
      <c r="L63" s="27"/>
      <c r="M63" s="4"/>
      <c r="N63" s="4" t="s">
        <v>24</v>
      </c>
      <c r="O63" s="4"/>
      <c r="P63" s="4"/>
      <c r="Q63" s="4"/>
      <c r="R63" s="4"/>
      <c r="S63" s="4"/>
      <c r="T63" s="4"/>
      <c r="U63" s="4"/>
      <c r="V63" s="27"/>
      <c r="W63" s="27"/>
      <c r="X63" s="27"/>
      <c r="Y63" s="27"/>
      <c r="Z63" s="27"/>
      <c r="AA63" s="27"/>
    </row>
    <row r="64" spans="6:27" x14ac:dyDescent="0.4">
      <c r="K64" s="17"/>
      <c r="L64" s="27"/>
      <c r="M64" s="4"/>
      <c r="N64" s="4"/>
      <c r="O64" s="4"/>
      <c r="P64" s="4"/>
      <c r="Q64" s="4"/>
      <c r="R64" s="4"/>
      <c r="S64" s="4"/>
      <c r="T64" s="4"/>
      <c r="U64" s="4"/>
      <c r="V64" s="27"/>
      <c r="W64" s="27"/>
      <c r="X64" s="27"/>
      <c r="Y64" s="27"/>
      <c r="Z64" s="27"/>
      <c r="AA64" s="27"/>
    </row>
    <row r="65" spans="11:27" x14ac:dyDescent="0.4">
      <c r="K65" s="17"/>
      <c r="L65" s="27"/>
      <c r="M65" s="4"/>
      <c r="N65" s="4"/>
      <c r="O65" s="4"/>
      <c r="P65" s="4"/>
      <c r="Q65" s="4"/>
      <c r="R65" s="4"/>
      <c r="S65" s="4"/>
      <c r="T65" s="4"/>
      <c r="U65" s="4"/>
      <c r="V65" s="27"/>
      <c r="W65" s="27"/>
      <c r="X65" s="27"/>
      <c r="Y65" s="27"/>
      <c r="Z65" s="27"/>
      <c r="AA65" s="27"/>
    </row>
    <row r="66" spans="11:27" x14ac:dyDescent="0.4">
      <c r="K66" s="17"/>
      <c r="L66" s="27"/>
      <c r="M66" s="4"/>
      <c r="N66" s="4"/>
      <c r="O66" s="4"/>
      <c r="P66" s="4"/>
      <c r="Q66" s="4"/>
      <c r="R66" s="4"/>
      <c r="S66" s="4"/>
      <c r="T66" s="4"/>
      <c r="U66" s="4"/>
      <c r="V66" s="27"/>
      <c r="W66" s="27"/>
      <c r="X66" s="27"/>
      <c r="Y66" s="27"/>
      <c r="Z66" s="27"/>
      <c r="AA66" s="27"/>
    </row>
    <row r="67" spans="11:27" x14ac:dyDescent="0.4">
      <c r="K67" s="17"/>
      <c r="L67" s="27"/>
      <c r="M67" s="4"/>
      <c r="N67" s="4"/>
      <c r="O67" s="4"/>
      <c r="P67" s="4"/>
      <c r="Q67" s="4"/>
      <c r="R67" s="4"/>
      <c r="S67" s="4"/>
      <c r="T67" s="4"/>
      <c r="U67" s="4"/>
      <c r="V67" s="27"/>
      <c r="W67" s="27"/>
      <c r="X67" s="27"/>
      <c r="Y67" s="27"/>
      <c r="Z67" s="27"/>
      <c r="AA67" s="27"/>
    </row>
    <row r="68" spans="11:27" x14ac:dyDescent="0.4">
      <c r="K68" s="17"/>
      <c r="L68" s="27"/>
      <c r="M68" s="4"/>
      <c r="N68" s="4"/>
      <c r="O68" s="4"/>
      <c r="P68" s="4"/>
      <c r="Q68" s="4"/>
      <c r="R68" s="4"/>
      <c r="S68" s="4"/>
      <c r="T68" s="4"/>
      <c r="U68" s="4"/>
      <c r="V68" s="27"/>
      <c r="W68" s="27"/>
      <c r="X68" s="27"/>
      <c r="Y68" s="27"/>
      <c r="Z68" s="27"/>
      <c r="AA68" s="27"/>
    </row>
    <row r="69" spans="11:27" x14ac:dyDescent="0.4">
      <c r="K69" s="17"/>
      <c r="L69" s="27"/>
      <c r="M69" s="4"/>
      <c r="N69" s="4"/>
      <c r="O69" s="4"/>
      <c r="P69" s="4"/>
      <c r="Q69" s="4"/>
      <c r="R69" s="4"/>
      <c r="S69" s="4"/>
      <c r="T69" s="4"/>
      <c r="U69" s="4"/>
      <c r="V69" s="27"/>
      <c r="W69" s="27"/>
      <c r="X69" s="27"/>
      <c r="Y69" s="27"/>
      <c r="Z69" s="27"/>
      <c r="AA69" s="27"/>
    </row>
    <row r="70" spans="11:27" x14ac:dyDescent="0.4">
      <c r="K70" s="17"/>
      <c r="L70" s="17"/>
      <c r="M70" s="4"/>
      <c r="N70" s="4"/>
      <c r="O70" s="4"/>
      <c r="P70" s="4"/>
      <c r="Q70" s="4"/>
      <c r="R70" s="4"/>
      <c r="S70" s="4"/>
      <c r="T70" s="4"/>
      <c r="U70" s="4"/>
      <c r="V70" s="27"/>
      <c r="W70" s="27"/>
      <c r="X70" s="27"/>
      <c r="Y70" s="27"/>
      <c r="Z70" s="27"/>
      <c r="AA70" s="27"/>
    </row>
    <row r="71" spans="11:27" x14ac:dyDescent="0.4">
      <c r="K71" s="17"/>
      <c r="L71" s="17"/>
      <c r="M71" s="27"/>
      <c r="U71" s="27"/>
      <c r="V71" s="27"/>
      <c r="W71" s="27"/>
      <c r="X71" s="27"/>
      <c r="Y71" s="27"/>
      <c r="Z71" s="27"/>
      <c r="AA71" s="27"/>
    </row>
    <row r="72" spans="11:27" x14ac:dyDescent="0.4">
      <c r="K72" s="17"/>
      <c r="L72" s="17"/>
      <c r="U72" s="27"/>
      <c r="V72" s="27"/>
      <c r="W72" s="27"/>
      <c r="X72" s="27"/>
      <c r="Y72" s="27"/>
      <c r="Z72" s="27"/>
      <c r="AA72" s="27"/>
    </row>
    <row r="73" spans="11:27" x14ac:dyDescent="0.4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4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electLockedCells="1" selectUnlockedCells="1"/>
  <mergeCells count="7">
    <mergeCell ref="G34:G35"/>
    <mergeCell ref="S9:S10"/>
    <mergeCell ref="O9:O10"/>
    <mergeCell ref="O21:O22"/>
    <mergeCell ref="S21:S22"/>
    <mergeCell ref="B29:G30"/>
    <mergeCell ref="B31:E32"/>
  </mergeCells>
  <conditionalFormatting sqref="B31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7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O21">
    <cfRule type="colorScale" priority="2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9">
    <cfRule type="colorScale" priority="3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21">
    <cfRule type="colorScale" priority="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pageMargins left="0.7" right="0.7" top="0.75" bottom="0.75" header="0.3" footer="0.3"/>
  <pageSetup paperSize="9" orientation="portrait" r:id="rId1"/>
  <ignoredErrors>
    <ignoredError sqref="R36:R51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Oppdragsdokument" ma:contentTypeID="0x01010065F1350F2D183C47865E9DA70317BECF00D6F0BB7C89B1CF40A822E16C67000AF7" ma:contentTypeVersion="14" ma:contentTypeDescription="Opprett et nytt dokument." ma:contentTypeScope="" ma:versionID="b97f6bc0708621cd5f41bc3c10174ddf">
  <xsd:schema xmlns:xsd="http://www.w3.org/2001/XMLSchema" xmlns:xs="http://www.w3.org/2001/XMLSchema" xmlns:p="http://schemas.microsoft.com/office/2006/metadata/properties" xmlns:ns2="ada39886-7fe8-44ce-a99f-862b55e1615a" xmlns:ns3="b6bc4393-3689-435c-b607-47a6a51b937f" targetNamespace="http://schemas.microsoft.com/office/2006/metadata/properties" ma:root="true" ma:fieldsID="e84c481f9d6057f82010a4a6f3f0ad08" ns2:_="" ns3:_="">
    <xsd:import namespace="ada39886-7fe8-44ce-a99f-862b55e1615a"/>
    <xsd:import namespace="b6bc4393-3689-435c-b607-47a6a51b93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hannelName" minOccurs="0"/>
                <xsd:element ref="ns2:Dokumenttema" minOccurs="0"/>
                <xsd:element ref="ns2:Oppdragsnummer" minOccurs="0"/>
                <xsd:element ref="ns2:Revisjon" minOccurs="0"/>
                <xsd:element ref="ns2:RevisjonsDato" minOccurs="0"/>
                <xsd:element ref="ns3:Platform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a39886-7fe8-44ce-a99f-862b55e161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Fast ID" ma:description="Behold IDen ved tillegging." ma:hidden="true" ma:internalName="_dlc_DocIdPersistId" ma:readOnly="true">
      <xsd:simpleType>
        <xsd:restriction base="dms:Boolean"/>
      </xsd:simpleType>
    </xsd:element>
    <xsd:element name="ChannelName" ma:index="11" nillable="true" ma:displayName="Kanal" ma:internalName="ChannelName" ma:readOnly="true">
      <xsd:simpleType>
        <xsd:restriction base="dms:Text"/>
      </xsd:simpleType>
    </xsd:element>
    <xsd:element name="Dokumenttema" ma:index="12" nillable="true" ma:displayName="Dokumenttema" ma:list="{450a3963-d4e7-4b3d-81db-4ec82255f861}" ma:internalName="Dokumenttema" ma:showField="Title">
      <xsd:simpleType>
        <xsd:restriction base="dms:Lookup"/>
      </xsd:simpleType>
    </xsd:element>
    <xsd:element name="Oppdragsnummer" ma:index="13" nillable="true" ma:displayName="Oppdragsnummer" ma:internalName="Oppdragsnummer" ma:readOnly="true">
      <xsd:simpleType>
        <xsd:restriction base="dms:Text"/>
      </xsd:simpleType>
    </xsd:element>
    <xsd:element name="Revisjon" ma:index="14" nillable="true" ma:displayName="Revisjon" ma:internalName="Revisjon">
      <xsd:simpleType>
        <xsd:restriction base="dms:Text"/>
      </xsd:simpleType>
    </xsd:element>
    <xsd:element name="RevisjonsDato" ma:index="15" nillable="true" ma:displayName="RevisjonsDato" ma:format="DateOnly" ma:internalName="RevisjonsDato">
      <xsd:simpleType>
        <xsd:restriction base="dms:DateTime"/>
      </xsd:simpleType>
    </xsd:element>
    <xsd:element name="TaxCatchAll" ma:index="24" nillable="true" ma:displayName="Taxonomy Catch All Column" ma:hidden="true" ma:list="{c4854658-cdac-402f-aa22-2c70695bf6ae}" ma:internalName="TaxCatchAll" ma:showField="CatchAllData" ma:web="ada39886-7fe8-44ce-a99f-862b55e161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c4393-3689-435c-b607-47a6a51b937f" elementFormDefault="qualified">
    <xsd:import namespace="http://schemas.microsoft.com/office/2006/documentManagement/types"/>
    <xsd:import namespace="http://schemas.microsoft.com/office/infopath/2007/PartnerControls"/>
    <xsd:element name="Platform" ma:index="16" nillable="true" ma:displayName="Platform" ma:default="BikubeOnline" ma:internalName="Platform" ma:readOnly="tru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ff417184-344c-4d90-ae70-67c9b7a9bf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Dokument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sjonsDato xmlns="ada39886-7fe8-44ce-a99f-862b55e1615a" xsi:nil="true"/>
    <Revisjon xmlns="ada39886-7fe8-44ce-a99f-862b55e1615a" xsi:nil="true"/>
    <Dokumenttema xmlns="ada39886-7fe8-44ce-a99f-862b55e1615a" xsi:nil="true"/>
    <Platform xmlns="b6bc4393-3689-435c-b607-47a6a51b937f">BikubeOnline</Platform>
    <_dlc_DocId xmlns="ada39886-7fe8-44ce-a99f-862b55e1615a">4TH4YSHJQSMD-1612217338-248</_dlc_DocId>
    <_dlc_DocIdUrl xmlns="ada39886-7fe8-44ce-a99f-862b55e1615a">
      <Url>https://asplanviak.sharepoint.com/sites/649274-01/_layouts/15/DocIdRedir.aspx?ID=4TH4YSHJQSMD-1612217338-248</Url>
      <Description>4TH4YSHJQSMD-1612217338-248</Description>
    </_dlc_DocIdUrl>
    <lcf76f155ced4ddcb4097134ff3c332f xmlns="b6bc4393-3689-435c-b607-47a6a51b937f">
      <Terms xmlns="http://schemas.microsoft.com/office/infopath/2007/PartnerControls"/>
    </lcf76f155ced4ddcb4097134ff3c332f>
    <TaxCatchAll xmlns="ada39886-7fe8-44ce-a99f-862b55e1615a" xsi:nil="true"/>
  </documentManagement>
</p:properties>
</file>

<file path=customXml/itemProps1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89C5DE-C014-4294-AE54-B143AEF64D4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AF1668F-FA40-4035-BF9D-8F17C3166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a39886-7fe8-44ce-a99f-862b55e1615a"/>
    <ds:schemaRef ds:uri="b6bc4393-3689-435c-b607-47a6a51b93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C63174B5-490D-43DC-892A-74C0F6FC0B65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b6bc4393-3689-435c-b607-47a6a51b937f"/>
    <ds:schemaRef ds:uri="ada39886-7fe8-44ce-a99f-862b55e1615a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</vt:i4>
      </vt:variant>
    </vt:vector>
  </HeadingPairs>
  <TitlesOfParts>
    <vt:vector size="12" baseType="lpstr">
      <vt:lpstr>Om verktøyet</vt:lpstr>
      <vt:lpstr>Mobilitet</vt:lpstr>
      <vt:lpstr>Arealbruk</vt:lpstr>
      <vt:lpstr>Materialer</vt:lpstr>
      <vt:lpstr>Energi</vt:lpstr>
      <vt:lpstr>Resultater</vt:lpstr>
      <vt:lpstr>Mobilitet!_ftn1</vt:lpstr>
      <vt:lpstr>'Om verktøyet'!_Hlk145586728</vt:lpstr>
      <vt:lpstr>bev</vt:lpstr>
      <vt:lpstr>eks</vt:lpstr>
      <vt:lpstr>ny</vt:lpstr>
      <vt:lpstr>riv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Signe Raftevold Rue</cp:lastModifiedBy>
  <cp:revision/>
  <dcterms:created xsi:type="dcterms:W3CDTF">2019-10-10T10:59:29Z</dcterms:created>
  <dcterms:modified xsi:type="dcterms:W3CDTF">2026-02-02T07:54:55Z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0x01010065F1350F2D183C47865E9DA70317BECF00D6F0BB7C89B1CF40A822E16C67000AF7</vt:lpwstr>
  </property>
  <property fmtid="{D5CDD505-2E9C-101B-9397-08002B2CF9AE}" pid="3" name="_dlc_DocIdItemGuid">
    <vt:lpwstr>9d13716e-2f48-47c7-864c-7e7b5281106a</vt:lpwstr>
  </property>
  <property fmtid="{D5CDD505-2E9C-101B-9397-08002B2CF9AE}" pid="4" name="MediaServiceImageTags">
    <vt:lpwstr/>
  </property>
</Properties>
</file>