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C:\Users\SebWride\Public First Dropbox\Policy and Research Team\Polling\Client Tables\WWC\Published\Parents\"/>
    </mc:Choice>
  </mc:AlternateContent>
  <xr:revisionPtr revIDLastSave="0" documentId="13_ncr:1_{530EDE19-7CEF-43C8-BAD6-BD13813B6F26}" xr6:coauthVersionLast="47" xr6:coauthVersionMax="47" xr10:uidLastSave="{00000000-0000-0000-0000-000000000000}"/>
  <bookViews>
    <workbookView xWindow="-108" yWindow="-108" windowWidth="23256" windowHeight="12456"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2" i="117" l="1"/>
  <c r="B18" i="116"/>
  <c r="B18" i="115"/>
  <c r="B18" i="114"/>
  <c r="B18" i="113"/>
  <c r="B18" i="112"/>
  <c r="B18" i="111"/>
  <c r="B18" i="110"/>
  <c r="B18" i="109"/>
  <c r="B18" i="108"/>
  <c r="B18" i="107"/>
  <c r="B18" i="106"/>
  <c r="B26" i="105"/>
  <c r="B17" i="104"/>
  <c r="B17" i="103"/>
  <c r="B18" i="102"/>
  <c r="B18" i="101"/>
  <c r="B18" i="100"/>
  <c r="B18" i="99"/>
  <c r="B18" i="98"/>
  <c r="B18" i="97"/>
  <c r="B18" i="96"/>
  <c r="B18" i="95"/>
  <c r="B18" i="94"/>
  <c r="B18" i="93"/>
  <c r="B18" i="92"/>
  <c r="B18" i="91"/>
  <c r="B18" i="90"/>
  <c r="B18" i="89"/>
  <c r="B18" i="88"/>
  <c r="B18" i="87"/>
  <c r="B18" i="86"/>
  <c r="B18" i="85"/>
  <c r="B18" i="84"/>
  <c r="B18" i="83"/>
  <c r="B18" i="82"/>
  <c r="B18" i="81"/>
  <c r="B18" i="80"/>
  <c r="B18" i="79"/>
  <c r="B18" i="78"/>
  <c r="B18" i="77"/>
  <c r="B18" i="76"/>
  <c r="B17" i="75"/>
  <c r="B22" i="74"/>
  <c r="B25" i="73"/>
  <c r="B18" i="72"/>
  <c r="B18" i="71"/>
  <c r="B18" i="70"/>
  <c r="B18" i="69"/>
  <c r="B19" i="68"/>
  <c r="B29" i="67"/>
  <c r="B18" i="66"/>
  <c r="B18" i="65"/>
  <c r="B18" i="64"/>
  <c r="B18" i="63"/>
  <c r="B18" i="62"/>
  <c r="B18" i="61"/>
  <c r="B18" i="60"/>
  <c r="B18" i="59"/>
  <c r="B18" i="58"/>
  <c r="B18" i="57"/>
  <c r="B19" i="56"/>
  <c r="B19" i="55"/>
  <c r="B19" i="54"/>
  <c r="B19" i="53"/>
  <c r="B19" i="52"/>
  <c r="B19" i="51"/>
  <c r="B19" i="50"/>
  <c r="B22" i="49"/>
  <c r="B30" i="48"/>
  <c r="B20" i="47"/>
  <c r="B19" i="46"/>
  <c r="B19" i="45"/>
  <c r="B19" i="44"/>
  <c r="B19" i="43"/>
  <c r="B19" i="42"/>
  <c r="B19" i="41"/>
  <c r="B19" i="40"/>
  <c r="B19" i="39"/>
  <c r="B19" i="38"/>
  <c r="B19" i="37"/>
  <c r="B19" i="36"/>
  <c r="B19" i="35"/>
  <c r="B19" i="34"/>
  <c r="B19" i="33"/>
  <c r="B19" i="32"/>
  <c r="B19" i="31"/>
  <c r="B19" i="30"/>
  <c r="B19" i="29"/>
  <c r="B19" i="28"/>
  <c r="B18" i="27"/>
  <c r="B19" i="26"/>
  <c r="B19" i="25"/>
  <c r="B19" i="24"/>
  <c r="B19" i="23"/>
  <c r="B19" i="22"/>
  <c r="B19" i="21"/>
  <c r="B17" i="20"/>
  <c r="B31" i="19"/>
  <c r="B18" i="18"/>
  <c r="B18" i="17"/>
  <c r="B18" i="16"/>
  <c r="B18" i="15"/>
  <c r="B18" i="14"/>
  <c r="B18" i="13"/>
  <c r="B18" i="12"/>
  <c r="B18" i="11"/>
  <c r="B18" i="10"/>
  <c r="B18" i="9"/>
  <c r="B19" i="8"/>
  <c r="B19" i="7"/>
  <c r="B19" i="6"/>
  <c r="B19" i="5"/>
  <c r="B19" i="4"/>
  <c r="E122" i="2"/>
  <c r="D122" i="2"/>
  <c r="E121" i="2"/>
  <c r="D121" i="2"/>
  <c r="E120" i="2"/>
  <c r="D120" i="2"/>
  <c r="E119" i="2"/>
  <c r="D119" i="2"/>
  <c r="E118" i="2"/>
  <c r="D118" i="2"/>
  <c r="E117" i="2"/>
  <c r="D117" i="2"/>
  <c r="E116" i="2"/>
  <c r="D116" i="2"/>
  <c r="E115" i="2"/>
  <c r="D115" i="2"/>
  <c r="E114" i="2"/>
  <c r="D114" i="2"/>
  <c r="E113" i="2"/>
  <c r="D113" i="2"/>
  <c r="E112" i="2"/>
  <c r="D112" i="2"/>
  <c r="D111" i="2"/>
  <c r="E110" i="2"/>
  <c r="D110" i="2"/>
  <c r="E109" i="2"/>
  <c r="D109" i="2"/>
  <c r="E108" i="2"/>
  <c r="D108" i="2"/>
  <c r="E107" i="2"/>
  <c r="D107" i="2"/>
  <c r="E106" i="2"/>
  <c r="D106" i="2"/>
  <c r="E105" i="2"/>
  <c r="D105" i="2"/>
  <c r="E104" i="2"/>
  <c r="D104" i="2"/>
  <c r="D103" i="2"/>
  <c r="E102" i="2"/>
  <c r="D102" i="2"/>
  <c r="E101" i="2"/>
  <c r="D101" i="2"/>
  <c r="E100" i="2"/>
  <c r="D100" i="2"/>
  <c r="E99" i="2"/>
  <c r="D99" i="2"/>
  <c r="D98" i="2"/>
  <c r="E97" i="2"/>
  <c r="D97" i="2"/>
  <c r="E96" i="2"/>
  <c r="D96" i="2"/>
  <c r="E95" i="2"/>
  <c r="D95" i="2"/>
  <c r="E94" i="2"/>
  <c r="D94" i="2"/>
  <c r="E93" i="2"/>
  <c r="D93" i="2"/>
  <c r="E92" i="2"/>
  <c r="D92" i="2"/>
  <c r="E91" i="2"/>
  <c r="D91" i="2"/>
  <c r="E90" i="2"/>
  <c r="D90" i="2"/>
  <c r="E89" i="2"/>
  <c r="D89" i="2"/>
  <c r="E88" i="2"/>
  <c r="D88" i="2"/>
  <c r="D87" i="2"/>
  <c r="E86" i="2"/>
  <c r="D86" i="2"/>
  <c r="E85" i="2"/>
  <c r="D85" i="2"/>
  <c r="E84" i="2"/>
  <c r="D84" i="2"/>
  <c r="E83" i="2"/>
  <c r="D83" i="2"/>
  <c r="E82" i="2"/>
  <c r="D82" i="2"/>
  <c r="D81" i="2"/>
  <c r="E80" i="2"/>
  <c r="D80" i="2"/>
  <c r="E79" i="2"/>
  <c r="D79" i="2"/>
  <c r="E78" i="2"/>
  <c r="D78" i="2"/>
  <c r="E77" i="2"/>
  <c r="D77" i="2"/>
  <c r="E76" i="2"/>
  <c r="D76" i="2"/>
  <c r="E75" i="2"/>
  <c r="D75" i="2"/>
  <c r="D74" i="2"/>
  <c r="E73" i="2"/>
  <c r="D73" i="2"/>
  <c r="E72" i="2"/>
  <c r="D72" i="2"/>
  <c r="E71" i="2"/>
  <c r="D71" i="2"/>
  <c r="E70" i="2"/>
  <c r="D70" i="2"/>
  <c r="E69" i="2"/>
  <c r="D69" i="2"/>
  <c r="E68" i="2"/>
  <c r="D68" i="2"/>
  <c r="D67" i="2"/>
  <c r="E66" i="2"/>
  <c r="D66" i="2"/>
  <c r="E65" i="2"/>
  <c r="D65" i="2"/>
  <c r="E64" i="2"/>
  <c r="D64" i="2"/>
  <c r="E63" i="2"/>
  <c r="D63" i="2"/>
  <c r="D62" i="2"/>
  <c r="E61" i="2"/>
  <c r="D61" i="2"/>
  <c r="E60" i="2"/>
  <c r="D60" i="2"/>
  <c r="E59" i="2"/>
  <c r="D59" i="2"/>
  <c r="E58" i="2"/>
  <c r="D58" i="2"/>
  <c r="E57" i="2"/>
  <c r="D57" i="2"/>
  <c r="E56" i="2"/>
  <c r="D56" i="2"/>
  <c r="D55" i="2"/>
  <c r="E54" i="2"/>
  <c r="D54" i="2"/>
  <c r="E53" i="2"/>
  <c r="D53" i="2"/>
  <c r="E52" i="2"/>
  <c r="D52" i="2"/>
  <c r="E51" i="2"/>
  <c r="D51" i="2"/>
  <c r="E50" i="2"/>
  <c r="D50" i="2"/>
  <c r="E49" i="2"/>
  <c r="D49" i="2"/>
  <c r="E48" i="2"/>
  <c r="D48" i="2"/>
  <c r="E47" i="2"/>
  <c r="D47" i="2"/>
  <c r="E46" i="2"/>
  <c r="D46" i="2"/>
  <c r="E45" i="2"/>
  <c r="D45" i="2"/>
  <c r="E44" i="2"/>
  <c r="D44" i="2"/>
  <c r="E43" i="2"/>
  <c r="D43" i="2"/>
  <c r="E42" i="2"/>
  <c r="D42" i="2"/>
  <c r="D41" i="2"/>
  <c r="E40" i="2"/>
  <c r="D40" i="2"/>
  <c r="E39" i="2"/>
  <c r="D39" i="2"/>
  <c r="E38" i="2"/>
  <c r="D38" i="2"/>
  <c r="E37" i="2"/>
  <c r="D37" i="2"/>
  <c r="E36" i="2"/>
  <c r="D36" i="2"/>
  <c r="E35" i="2"/>
  <c r="D35" i="2"/>
  <c r="E34" i="2"/>
  <c r="D34" i="2"/>
  <c r="D33" i="2"/>
  <c r="E32" i="2"/>
  <c r="D32" i="2"/>
  <c r="E31" i="2"/>
  <c r="D31" i="2"/>
  <c r="E30" i="2"/>
  <c r="D30" i="2"/>
  <c r="E29" i="2"/>
  <c r="D29" i="2"/>
  <c r="E28" i="2"/>
  <c r="D28" i="2"/>
  <c r="E27" i="2"/>
  <c r="D27" i="2"/>
  <c r="D26" i="2"/>
  <c r="E25" i="2"/>
  <c r="D25" i="2"/>
  <c r="E24" i="2"/>
  <c r="D24" i="2"/>
  <c r="E23" i="2"/>
  <c r="D23" i="2"/>
  <c r="E22" i="2"/>
  <c r="D22" i="2"/>
  <c r="E21" i="2"/>
  <c r="D21" i="2"/>
  <c r="E20" i="2"/>
  <c r="D20" i="2"/>
  <c r="E19" i="2"/>
  <c r="D19" i="2"/>
  <c r="E18" i="2"/>
  <c r="D18" i="2"/>
  <c r="E17" i="2"/>
  <c r="D17" i="2"/>
  <c r="E16" i="2"/>
  <c r="D16" i="2"/>
  <c r="E15" i="2"/>
  <c r="D15" i="2"/>
  <c r="D14" i="2"/>
  <c r="E13" i="2"/>
  <c r="D13" i="2"/>
  <c r="E12" i="2"/>
  <c r="D12" i="2"/>
  <c r="E11" i="2"/>
  <c r="D11" i="2"/>
  <c r="E10" i="2"/>
  <c r="D10" i="2"/>
  <c r="D9" i="2"/>
  <c r="D6" i="2"/>
  <c r="F20" i="1"/>
</calcChain>
</file>

<file path=xl/sharedStrings.xml><?xml version="1.0" encoding="utf-8"?>
<sst xmlns="http://schemas.openxmlformats.org/spreadsheetml/2006/main" count="5006" uniqueCount="424">
  <si>
    <t>Fieldwork:</t>
  </si>
  <si>
    <t>13th Jul - 29th Jul 2025</t>
  </si>
  <si>
    <t xml:space="preserve">Interview Method: </t>
  </si>
  <si>
    <t>Online Survey</t>
  </si>
  <si>
    <t>Population represented:</t>
  </si>
  <si>
    <t>English Parents of School Children</t>
  </si>
  <si>
    <t>Sample size:</t>
  </si>
  <si>
    <t>Methodology:</t>
  </si>
  <si>
    <t>All results are weighted using Iterative Proportional Fitting, or 'Raking'. The results are  weighted by gender, ethnicity and age of child</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</si>
  <si>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</si>
  <si>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</si>
  <si>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</si>
  <si>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</si>
  <si>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</si>
  <si>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</si>
  <si>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</si>
  <si>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</si>
  <si>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</si>
  <si>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</si>
  <si>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</si>
  <si>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London</t>
  </si>
  <si>
    <t>South East</t>
  </si>
  <si>
    <t>South West</t>
  </si>
  <si>
    <t>East of England</t>
  </si>
  <si>
    <t>East Midlands</t>
  </si>
  <si>
    <t>West Midlands</t>
  </si>
  <si>
    <t>Yorkshire and the Humber</t>
  </si>
  <si>
    <t>North East</t>
  </si>
  <si>
    <t>North West</t>
  </si>
  <si>
    <t>ABC1</t>
  </si>
  <si>
    <t>C2DE</t>
  </si>
  <si>
    <t>White</t>
  </si>
  <si>
    <t>Asian</t>
  </si>
  <si>
    <t>Black</t>
  </si>
  <si>
    <t>White C2DE</t>
  </si>
  <si>
    <t>White ABC1</t>
  </si>
  <si>
    <t>Non-White C2DE</t>
  </si>
  <si>
    <t>Non-White ABC1</t>
  </si>
  <si>
    <t>Gender</t>
  </si>
  <si>
    <t>Region</t>
  </si>
  <si>
    <t>SEG</t>
  </si>
  <si>
    <t>Demog Ethnicity</t>
  </si>
  <si>
    <t>Seg X Ethnicity</t>
  </si>
  <si>
    <t xml:space="preserve"> Overall, I enjoyed being at school</t>
  </si>
  <si>
    <t xml:space="preserve"> I valued what I was being taught in school</t>
  </si>
  <si>
    <t xml:space="preserve"> I got good grades at school</t>
  </si>
  <si>
    <t xml:space="preserve"> School days were the best days of my life</t>
  </si>
  <si>
    <t>Strongly Agree</t>
  </si>
  <si>
    <t>Agree</t>
  </si>
  <si>
    <t>Neither Agree nor Disagree</t>
  </si>
  <si>
    <t>Disagree</t>
  </si>
  <si>
    <t>Strongly Disagree</t>
  </si>
  <si>
    <t>Don’t Know</t>
  </si>
  <si>
    <t>Grid Summary: Do you agree or disagree with the following?</t>
  </si>
  <si>
    <t>Fieldwork: 13th Jul - 29th Jul 2025</t>
  </si>
  <si>
    <t>Data weighted by gender, ethnicity and age of child</t>
  </si>
  <si>
    <t>BASE: All Respondents</t>
  </si>
  <si>
    <t>Do you agree or disagree with the following?: Overall, I enjoyed being at school</t>
  </si>
  <si>
    <t>Do you agree or disagree with the following?: I valued what I was being taught in school</t>
  </si>
  <si>
    <t>Do you agree or disagree with the following?: I got good grades at school</t>
  </si>
  <si>
    <t>Do you agree or disagree with the following?: School days were the best days of my life</t>
  </si>
  <si>
    <t xml:space="preserve"> Support my child with my homework and/or revising </t>
  </si>
  <si>
    <t xml:space="preserve"> Talk to my child about what I am learning at school or college</t>
  </si>
  <si>
    <t xml:space="preserve"> Read to my child</t>
  </si>
  <si>
    <t xml:space="preserve"> Get involved in my child’s school or college activities (for example, volunteering at their school, being a governor)</t>
  </si>
  <si>
    <t xml:space="preserve"> Help my child plan for their educational future (for example, college or university)</t>
  </si>
  <si>
    <t xml:space="preserve"> Help my child plan for their future career</t>
  </si>
  <si>
    <t xml:space="preserve"> Encourage my child to achieve the best they can</t>
  </si>
  <si>
    <t xml:space="preserve"> Take my child to museums, the theatre, or art galleries</t>
  </si>
  <si>
    <t xml:space="preserve"> Take my child to watch sporting events (such as football matches)</t>
  </si>
  <si>
    <t>Regularly</t>
  </si>
  <si>
    <t>Sometimes</t>
  </si>
  <si>
    <t>Rarely</t>
  </si>
  <si>
    <t>Never</t>
  </si>
  <si>
    <t>Don’t know</t>
  </si>
  <si>
    <t>Grid Summary: How often, if at all, do you do the following?</t>
  </si>
  <si>
    <t xml:space="preserve">How often, if at all, do you do the following?: Support my child with my homework and/or revising </t>
  </si>
  <si>
    <t>How often, if at all, do you do the following?: Talk to my child about what I am learning at school or college</t>
  </si>
  <si>
    <t>How often, if at all, do you do the following?: Read to my child</t>
  </si>
  <si>
    <t>How often, if at all, do you do the following?: Get involved in my child’s school or college activities (for example, volunteering at their school, being a governor)</t>
  </si>
  <si>
    <t>How often, if at all, do you do the following?: Help my child plan for their educational future (for example, college or university)</t>
  </si>
  <si>
    <t>How often, if at all, do you do the following?: Help my child plan for their future career</t>
  </si>
  <si>
    <t>How often, if at all, do you do the following?: Encourage my child to achieve the best they can</t>
  </si>
  <si>
    <t>How often, if at all, do you do the following?: Take my child to museums, the theatre, or art galleries</t>
  </si>
  <si>
    <t>How often, if at all, do you do the following?: Take my child to watch sporting events (such as football matches)</t>
  </si>
  <si>
    <t>Being happy</t>
  </si>
  <si>
    <t>Doing something they enjoy</t>
  </si>
  <si>
    <t>Having a secure job</t>
  </si>
  <si>
    <t>Getting a good job</t>
  </si>
  <si>
    <t>Achieving good grades</t>
  </si>
  <si>
    <t>Being able to spend time with their family</t>
  </si>
  <si>
    <t>Helping other people</t>
  </si>
  <si>
    <t>Doing better than their parents</t>
  </si>
  <si>
    <t>Owning a house</t>
  </si>
  <si>
    <t>Going to university to get a degree</t>
  </si>
  <si>
    <t>Making lots of money</t>
  </si>
  <si>
    <t>Learning a trade or practical job</t>
  </si>
  <si>
    <t>Doing better than other people their age</t>
  </si>
  <si>
    <t>Running my own business</t>
  </si>
  <si>
    <t>Completing an apprenticeship</t>
  </si>
  <si>
    <t>Being famous</t>
  </si>
  <si>
    <t>Other (please specify)</t>
  </si>
  <si>
    <t>What does your child “being successful” mean to you? Select all that apply.  </t>
  </si>
  <si>
    <t>My child’s school has the same view of what success is as I do</t>
  </si>
  <si>
    <t>My child’s school has a different idea of what success is to me</t>
  </si>
  <si>
    <t>My parents are not at all successful</t>
  </si>
  <si>
    <t xml:space="preserve"> Which of the following comes closest to your view?</t>
  </si>
  <si>
    <t xml:space="preserve"> There are enough opportunities  in my local area  for my child to be successful</t>
  </si>
  <si>
    <t xml:space="preserve"> My child would have to leave our local area to succeed in life</t>
  </si>
  <si>
    <t xml:space="preserve"> Given a choice between my child leaving my area and becoming successful, i would rather they stay in the area</t>
  </si>
  <si>
    <t xml:space="preserve"> My view of success and my child’s school or college’s view of success are the same</t>
  </si>
  <si>
    <t xml:space="preserve"> Anyone can succeed no matter their background and upbringing</t>
  </si>
  <si>
    <t>Grid Summary: To what extent do you agree or disagree with the following?</t>
  </si>
  <si>
    <t>To what extent do you agree or disagree with the following?: There are enough opportunities  in my local area  for my child to be successful</t>
  </si>
  <si>
    <t>To what extent do you agree or disagree with the following?: My child would have to leave our local area to succeed in life</t>
  </si>
  <si>
    <t>To what extent do you agree or disagree with the following?: Given a choice between my child leaving my area and becoming successful, i would rather they stay in the area</t>
  </si>
  <si>
    <t>To what extent do you agree or disagree with the following?: My view of success and my child’s school or college’s view of success are the same</t>
  </si>
  <si>
    <t>To what extent do you agree or disagree with the following?: Anyone can succeed no matter their background and upbringing</t>
  </si>
  <si>
    <t>Very well informed</t>
  </si>
  <si>
    <t>Somewhat informed</t>
  </si>
  <si>
    <t>Not that informed</t>
  </si>
  <si>
    <t>Not at all informed</t>
  </si>
  <si>
    <t xml:space="preserve"> How informed do you feel about your child’s progression at school or college?</t>
  </si>
  <si>
    <t xml:space="preserve"> I feel welcome at my child’s school/college</t>
  </si>
  <si>
    <t xml:space="preserve"> My child’s teachers want to know what I think</t>
  </si>
  <si>
    <t xml:space="preserve"> My child’s teachers respect me as a parent</t>
  </si>
  <si>
    <t xml:space="preserve"> My child’s school is part of the local community</t>
  </si>
  <si>
    <t xml:space="preserve"> I know how to raise a concern or ask for help at school.</t>
  </si>
  <si>
    <t xml:space="preserve"> If I was to raise a concern with my child’s school, they would listen to me</t>
  </si>
  <si>
    <t xml:space="preserve"> My child’s school or college is a welcoming place for pupils like them</t>
  </si>
  <si>
    <t>To what extent do you agree or disagree with the following?: I feel welcome at my child’s school/college</t>
  </si>
  <si>
    <t>To what extent do you agree or disagree with the following?: My child’s teachers want to know what I think</t>
  </si>
  <si>
    <t>To what extent do you agree or disagree with the following?: My child’s teachers respect me as a parent</t>
  </si>
  <si>
    <t>To what extent do you agree or disagree with the following?: My child’s school is part of the local community</t>
  </si>
  <si>
    <t>To what extent do you agree or disagree with the following?: I know how to raise a concern or ask for help at school.</t>
  </si>
  <si>
    <t>To what extent do you agree or disagree with the following?: If I was to raise a concern with my child’s school, they would listen to me</t>
  </si>
  <si>
    <t>To what extent do you agree or disagree with the following?: My child’s school or college is a welcoming place for pupils like them</t>
  </si>
  <si>
    <t xml:space="preserve"> Having good teachers</t>
  </si>
  <si>
    <t xml:space="preserve"> Supporting students when they’re struggling</t>
  </si>
  <si>
    <t xml:space="preserve"> Making lessons interesting and enjoyable</t>
  </si>
  <si>
    <t xml:space="preserve"> Teaching skills my child will use in real life</t>
  </si>
  <si>
    <t xml:space="preserve"> Helping students succeed in the future</t>
  </si>
  <si>
    <t xml:space="preserve"> Managing the behaviour of students</t>
  </si>
  <si>
    <t xml:space="preserve"> Providing activities outside of lesson time like sport, drama and music</t>
  </si>
  <si>
    <t xml:space="preserve"> Supporting children for the life I want to lead as an adult</t>
  </si>
  <si>
    <t xml:space="preserve"> Giving students time to have fun with their friends</t>
  </si>
  <si>
    <t>5 - Very good</t>
  </si>
  <si>
    <t>4</t>
  </si>
  <si>
    <t>3</t>
  </si>
  <si>
    <t>2</t>
  </si>
  <si>
    <t>1 - Very bad</t>
  </si>
  <si>
    <t>Grid Summary: For each of the following, how would you rate your child’s school or college on a scale of 1-5, where 1 is very bad and 5 is very good? </t>
  </si>
  <si>
    <t>For each of the following, how would you rate your child’s school or college on a scale of 1-5, where 1 is very bad and 5 is very good? : Having good teachers</t>
  </si>
  <si>
    <t>For each of the following, how would you rate your child’s school or college on a scale of 1-5, where 1 is very bad and 5 is very good? : Supporting students when they’re struggling</t>
  </si>
  <si>
    <t>For each of the following, how would you rate your child’s school or college on a scale of 1-5, where 1 is very bad and 5 is very good? : Making lessons interesting and enjoyable</t>
  </si>
  <si>
    <t>For each of the following, how would you rate your child’s school or college on a scale of 1-5, where 1 is very bad and 5 is very good? : Teaching skills my child will use in real life</t>
  </si>
  <si>
    <t>For each of the following, how would you rate your child’s school or college on a scale of 1-5, where 1 is very bad and 5 is very good? : Helping students succeed in the future</t>
  </si>
  <si>
    <t>For each of the following, how would you rate your child’s school or college on a scale of 1-5, where 1 is very bad and 5 is very good? : Managing the behaviour of students</t>
  </si>
  <si>
    <t>For each of the following, how would you rate your child’s school or college on a scale of 1-5, where 1 is very bad and 5 is very good? : Providing activities outside of lesson time like sport, drama and music</t>
  </si>
  <si>
    <t>For each of the following, how would you rate your child’s school or college on a scale of 1-5, where 1 is very bad and 5 is very good? : Supporting children for the life I want to lead as an adult</t>
  </si>
  <si>
    <t>For each of the following, how would you rate your child’s school or college on a scale of 1-5, where 1 is very bad and 5 is very good? : Giving students time to have fun with their friends</t>
  </si>
  <si>
    <t>They do very well in most or all of their classes</t>
  </si>
  <si>
    <t>They do well in most of their classes</t>
  </si>
  <si>
    <t>They do well in some classes, but not all</t>
  </si>
  <si>
    <t>They find some classes difficult, but they manage</t>
  </si>
  <si>
    <t>They find most or all of their classes difficult</t>
  </si>
  <si>
    <t>Prefer not to say</t>
  </si>
  <si>
    <t xml:space="preserve"> Which of the following best describes your child?  </t>
  </si>
  <si>
    <t>They have not missed any days from school</t>
  </si>
  <si>
    <t>1-5 days</t>
  </si>
  <si>
    <t>6-10 days</t>
  </si>
  <si>
    <t>11-15 days</t>
  </si>
  <si>
    <t>16-20 days</t>
  </si>
  <si>
    <t>They have missed more than 20 days from school</t>
  </si>
  <si>
    <t xml:space="preserve"> In the past school year (since September 2024), how often if at all has your child been absent from school or college? If you are not sure please take your best guess</t>
  </si>
  <si>
    <t>Physical illness</t>
  </si>
  <si>
    <t>Medical or dental appointments</t>
  </si>
  <si>
    <t>Family holidays during term time</t>
  </si>
  <si>
    <t>Family emergency</t>
  </si>
  <si>
    <t>Death in the family</t>
  </si>
  <si>
    <t>Tiredness or oversleeping</t>
  </si>
  <si>
    <t>A religious reason</t>
  </si>
  <si>
    <t>Attending a wedding or family celebration</t>
  </si>
  <si>
    <t>Bullying or feeling unsafe</t>
  </si>
  <si>
    <t>Mental illness</t>
  </si>
  <si>
    <t>Sporting or musical events</t>
  </si>
  <si>
    <t>Transport issues (for example bus strikes, severe weather)</t>
  </si>
  <si>
    <t>Being excluded from school</t>
  </si>
  <si>
    <t>Caring responsibilities at home (for example siblings or parents)</t>
  </si>
  <si>
    <t>Lack of uniform or equipment</t>
  </si>
  <si>
    <t>During these times, what were your child’s reasons for being absent from school or college? Select all that apply</t>
  </si>
  <si>
    <t>BASE: Question displayed when the  Question "In the past school year (since September 2024), how often if at all has your child been absent from school or college? If you are not sure please take your best guess" is one of the following answers ("1-5 days","6-10 days","11-15 days","16-20 days","They have missed more than 20 days from school")</t>
  </si>
  <si>
    <t>A detention during lunch or break time</t>
  </si>
  <si>
    <t>A detention after school or college</t>
  </si>
  <si>
    <t>Sent out of a lesson</t>
  </si>
  <si>
    <t>Internal isolation</t>
  </si>
  <si>
    <t>A suspension / fixed term exclusion from school or college</t>
  </si>
  <si>
    <t>A detention at a weekend</t>
  </si>
  <si>
    <t>Permanently excluded from school or college</t>
  </si>
  <si>
    <t>None of the above</t>
  </si>
  <si>
    <t>In the past school year (since September 2024), has your child experienced any of the following? Select all that apply</t>
  </si>
  <si>
    <t xml:space="preserve"> An educational day trip to do with something they are studying (to a museum or a library, for example) </t>
  </si>
  <si>
    <t xml:space="preserve"> A day trip to do with careers or further education (to a careers or universities fair, for example) </t>
  </si>
  <si>
    <t xml:space="preserve"> A day trip that is for fun (to an activity centre or theme park, for example)</t>
  </si>
  <si>
    <t xml:space="preserve"> An opportunity to do some work experience</t>
  </si>
  <si>
    <t xml:space="preserve"> An educational trip abroad, to do with something they are studying</t>
  </si>
  <si>
    <t xml:space="preserve"> A trip abroad that is for fun</t>
  </si>
  <si>
    <t>Multiple times every half-term (so more than 6 times per school year)</t>
  </si>
  <si>
    <t>About once every half-term (so about 6 times per school year)</t>
  </si>
  <si>
    <t>About once every term (so about 3 times per school year)</t>
  </si>
  <si>
    <t>About once per school year</t>
  </si>
  <si>
    <t>This will not happen in a typical school year</t>
  </si>
  <si>
    <t>Grid Summary: In a typical year at school, how often do each of these things happen to your child?</t>
  </si>
  <si>
    <t xml:space="preserve">In a typical year at school, how often do each of these things happen to your child?: An educational day trip to do with something they are studying (to a museum or a library, for example) </t>
  </si>
  <si>
    <t xml:space="preserve">In a typical year at school, how often do each of these things happen to your child?: A day trip to do with careers or further education (to a careers or universities fair, for example) </t>
  </si>
  <si>
    <t>In a typical year at school, how often do each of these things happen to your child?: A day trip that is for fun (to an activity centre or theme park, for example)</t>
  </si>
  <si>
    <t>In a typical year at school, how often do each of these things happen to your child?: An opportunity to do some work experience</t>
  </si>
  <si>
    <t>In a typical year at school, how often do each of these things happen to your child?: An educational trip abroad, to do with something they are studying</t>
  </si>
  <si>
    <t>In a typical year at school, how often do each of these things happen to your child?: A trip abroad that is for fun</t>
  </si>
  <si>
    <t xml:space="preserve"> It was very easy|It was very difficult</t>
  </si>
  <si>
    <t xml:space="preserve"> They felt very prepared|They felt very underprepared</t>
  </si>
  <si>
    <t xml:space="preserve"> They felt excited moving|They felt nervous moving</t>
  </si>
  <si>
    <t xml:space="preserve"> It was a good experience|It was a bad experience</t>
  </si>
  <si>
    <t>-2</t>
  </si>
  <si>
    <t>-1</t>
  </si>
  <si>
    <t>0</t>
  </si>
  <si>
    <t>1</t>
  </si>
  <si>
    <t>Grid Summary: How would you describe your child's experience of moving from primary to secondary school?</t>
  </si>
  <si>
    <t>BASE: Question displayed when the  Question "What year is this child in?" is one of the following answers ("Year 7","Year 8")</t>
  </si>
  <si>
    <t>How would you describe your child's experience of moving from primary to secondary school?: It was very easy|It was very difficult</t>
  </si>
  <si>
    <t>How would you describe your child's experience of moving from primary to secondary school?: They felt very prepared|They felt very underprepared</t>
  </si>
  <si>
    <t>How would you describe your child's experience of moving from primary to secondary school?: They felt excited moving|They felt nervous moving</t>
  </si>
  <si>
    <t>How would you describe your child's experience of moving from primary to secondary school?: It was a good experience|It was a bad experience</t>
  </si>
  <si>
    <t>Grid Summary: How would you describe your child’s experience of moving from secondary to sixth form or college?</t>
  </si>
  <si>
    <t>BASE: Question displayed when the  Question "What year is this child in?" is one of the following answers ("Year 12","Year 13")</t>
  </si>
  <si>
    <t>How would you describe your child’s experience of moving from secondary to sixth form or college?: It was very easy|It was very difficult</t>
  </si>
  <si>
    <t>How would you describe your child’s experience of moving from secondary to sixth form or college?: They felt very prepared|They felt very underprepared</t>
  </si>
  <si>
    <t>How would you describe your child’s experience of moving from secondary to sixth form or college?: They felt excited moving|They felt nervous moving</t>
  </si>
  <si>
    <t>How would you describe your child’s experience of moving from secondary to sixth form or college?: It was a good experience|It was a bad experience</t>
  </si>
  <si>
    <t>Talked to them at home about how they were feeling</t>
  </si>
  <si>
    <t>Visited their new school or college (in person or online)</t>
  </si>
  <si>
    <t>Bought new stationary and/or school supplies</t>
  </si>
  <si>
    <t>Learned how they can travel to and from their new school</t>
  </si>
  <si>
    <t>Took them to a transition day or summer school</t>
  </si>
  <si>
    <t>Talked to the school or college or attended meetings about the move</t>
  </si>
  <si>
    <t>Met some of their new teachers</t>
  </si>
  <si>
    <t>Encouraged them to meet other pupils who would be in their year group</t>
  </si>
  <si>
    <t>Researched what it would be like (for example dress code, expectations, workload)</t>
  </si>
  <si>
    <t>Talked to their primary or secondary school teachers about what to expect</t>
  </si>
  <si>
    <t>Encouraged them to learn how to read a timetable or find their way around school</t>
  </si>
  <si>
    <t>Encouraged them to start studying some of the subjects they would be learning about</t>
  </si>
  <si>
    <t>Got advice from their older siblings or their your friends about what secondary school is like</t>
  </si>
  <si>
    <t>N/A - I did nothing in particular</t>
  </si>
  <si>
    <t>And, what did you do, if anything, to help prepare your child for this move? Select all that apply  </t>
  </si>
  <si>
    <t>BASE: Question displayed when the  Question "What year is this child in?" is one of the following answers ("Year 7","Year 8","Year 12","Year 13")</t>
  </si>
  <si>
    <t>I communicate very regularly with my child’s school</t>
  </si>
  <si>
    <t>I communicate regularly with my child’s school</t>
  </si>
  <si>
    <t>I communicate occasionally with my child’s school</t>
  </si>
  <si>
    <t>I rarely communicate with my child’s school</t>
  </si>
  <si>
    <t>I very rarely communicate with my child’s school</t>
  </si>
  <si>
    <t xml:space="preserve"> To them</t>
  </si>
  <si>
    <t xml:space="preserve"> To you</t>
  </si>
  <si>
    <t xml:space="preserve"> To people in your family</t>
  </si>
  <si>
    <t>Very important</t>
  </si>
  <si>
    <t>Quite important</t>
  </si>
  <si>
    <t>Not that important</t>
  </si>
  <si>
    <t>Not important at all</t>
  </si>
  <si>
    <t>I’m not sure</t>
  </si>
  <si>
    <t>Grid Summary: How important is your child doing well at school or college to the following?  </t>
  </si>
  <si>
    <t>How important is your child doing well at school or college to the following?  : To them</t>
  </si>
  <si>
    <t>How important is your child doing well at school or college to the following?  : To you</t>
  </si>
  <si>
    <t>How important is your child doing well at school or college to the following?  : To people in your family</t>
  </si>
  <si>
    <t>To teach useful knowledge and skills</t>
  </si>
  <si>
    <t>To prepare kids for adult life</t>
  </si>
  <si>
    <t>To help get qualifications</t>
  </si>
  <si>
    <t>To help kids become a better person or citizen</t>
  </si>
  <si>
    <t>Somewhere for kids to socialise and make good friends</t>
  </si>
  <si>
    <t>To help kids discover what I enjoy or am good at</t>
  </si>
  <si>
    <t>Somewhere to develop sport, music and other extracurricular skills and hobbies</t>
  </si>
  <si>
    <t>To get a good job</t>
  </si>
  <si>
    <t>To keep kids safe during the day</t>
  </si>
  <si>
    <t>N/A - They have to attend by law</t>
  </si>
  <si>
    <t>What do you think school or college is for? Select all that apply.</t>
  </si>
  <si>
    <t>Working hard</t>
  </si>
  <si>
    <t>Getting good qualifications</t>
  </si>
  <si>
    <t>Knowing the right people</t>
  </si>
  <si>
    <t>Going to a good school</t>
  </si>
  <si>
    <t>Going to university</t>
  </si>
  <si>
    <t>Doing an apprenticeship</t>
  </si>
  <si>
    <t>Growing up with money</t>
  </si>
  <si>
    <t>None of the above are important</t>
  </si>
  <si>
    <t>In your opinion, which of the following is most important for children to get a good job in the future? Select up to three of the following</t>
  </si>
  <si>
    <t>People who succeed in life tend to be those who work hard</t>
  </si>
  <si>
    <t>People who succeed in life tend to be those who get lucky</t>
  </si>
  <si>
    <t>People who succeed in life tend to be those who have a headstart through their parents</t>
  </si>
  <si>
    <t xml:space="preserve"> They will be successful</t>
  </si>
  <si>
    <t xml:space="preserve"> They will do well at school</t>
  </si>
  <si>
    <t xml:space="preserve"> They will have choices about their future</t>
  </si>
  <si>
    <t xml:space="preserve"> They will have a job that they enjoy</t>
  </si>
  <si>
    <t xml:space="preserve"> They will have enough money to have a comfortable life</t>
  </si>
  <si>
    <t>Very confident</t>
  </si>
  <si>
    <t>Somewhat confident</t>
  </si>
  <si>
    <t>Not that confident</t>
  </si>
  <si>
    <t>Not at all confident</t>
  </si>
  <si>
    <t>Grid Summary: How confident do you feel, if at all, about each of the following happening to your child in their future?  </t>
  </si>
  <si>
    <t>How confident do you feel, if at all, about each of the following happening to your child in their future?  : They will be successful</t>
  </si>
  <si>
    <t>How confident do you feel, if at all, about each of the following happening to your child in their future?  : They will do well at school</t>
  </si>
  <si>
    <t>How confident do you feel, if at all, about each of the following happening to your child in their future?  : They will have choices about their future</t>
  </si>
  <si>
    <t>How confident do you feel, if at all, about each of the following happening to your child in their future?  : They will have a job that they enjoy</t>
  </si>
  <si>
    <t>How confident do you feel, if at all, about each of the following happening to your child in their future?  : They will have enough money to have a comfortable life</t>
  </si>
  <si>
    <t xml:space="preserve"> Be successful</t>
  </si>
  <si>
    <t xml:space="preserve"> Do well at school</t>
  </si>
  <si>
    <t xml:space="preserve"> Have enough money to be comfortable</t>
  </si>
  <si>
    <t xml:space="preserve"> Leave the area where they grew up</t>
  </si>
  <si>
    <t xml:space="preserve"> Go to any university</t>
  </si>
  <si>
    <t xml:space="preserve"> Go to a top university</t>
  </si>
  <si>
    <t xml:space="preserve"> Do an apprenticeship</t>
  </si>
  <si>
    <t xml:space="preserve"> Own a home</t>
  </si>
  <si>
    <t xml:space="preserve"> Get into a senior position at work</t>
  </si>
  <si>
    <t xml:space="preserve"> Be a millionaire</t>
  </si>
  <si>
    <t>Very likely</t>
  </si>
  <si>
    <t>Somewhat likely</t>
  </si>
  <si>
    <t>Somewhat unlikely</t>
  </si>
  <si>
    <t>Very unlikely</t>
  </si>
  <si>
    <t>Grid Summary: How likely or unlikely is your child to do the following in their life?</t>
  </si>
  <si>
    <t>How likely or unlikely is your child to do the following in their life?: Be successful</t>
  </si>
  <si>
    <t>How likely or unlikely is your child to do the following in their life?: Do well at school</t>
  </si>
  <si>
    <t>How likely or unlikely is your child to do the following in their life?: Have enough money to be comfortable</t>
  </si>
  <si>
    <t>How likely or unlikely is your child to do the following in their life?: Leave the area where they grew up</t>
  </si>
  <si>
    <t>How likely or unlikely is your child to do the following in their life?: Go to any university</t>
  </si>
  <si>
    <t>How likely or unlikely is your child to do the following in their life?: Go to a top university</t>
  </si>
  <si>
    <t>How likely or unlikely is your child to do the following in their life?: Do an apprenticeship</t>
  </si>
  <si>
    <t>How likely or unlikely is your child to do the following in their life?: Own a home</t>
  </si>
  <si>
    <t>How likely or unlikely is your child to do the following in their life?: Get into a senior position at work</t>
  </si>
  <si>
    <t>How likely or unlikely is your child to do the following in their life?: Be a millionaire</t>
  </si>
  <si>
    <t xml:space="preserve"> Waste of time|Important use of time</t>
  </si>
  <si>
    <t xml:space="preserve"> Unimportant to getting on in life|Important to getting on in life</t>
  </si>
  <si>
    <t xml:space="preserve"> Not for people like me|For people like me</t>
  </si>
  <si>
    <t xml:space="preserve"> Worth the money|Not worth the money</t>
  </si>
  <si>
    <t>Grid Summary: Which of the following words comes closest to how you would describe apprenticeships?  </t>
  </si>
  <si>
    <t>BASE: Question randomly assigned to respondents</t>
  </si>
  <si>
    <t>Which of the following words comes closest to how you would describe apprenticeships?  : Waste of time|Important use of time</t>
  </si>
  <si>
    <t>Which of the following words comes closest to how you would describe apprenticeships?  : Unimportant to getting on in life|Important to getting on in life</t>
  </si>
  <si>
    <t>Which of the following words comes closest to how you would describe apprenticeships?  : Not for people like me|For people like me</t>
  </si>
  <si>
    <t>Which of the following words comes closest to how you would describe apprenticeships?  : Worth the money|Not worth the money</t>
  </si>
  <si>
    <t>Grid Summary: Which of the following words comes closest to how you would describe university?  </t>
  </si>
  <si>
    <t>Which of the following words comes closest to how you would describe university?  : Worth the money|Not worth the money</t>
  </si>
  <si>
    <t>Which of the following words comes closest to how you would describe university?  : Not for people like me|For people like me</t>
  </si>
  <si>
    <t>Which of the following words comes closest to how you would describe university?  : Unimportant to getting on in life|Important to getting on in life</t>
  </si>
  <si>
    <t>Which of the following words comes closest to how you would describe university?  : Waste of time|Important use of time</t>
  </si>
  <si>
    <t>Yes, I am confident</t>
  </si>
  <si>
    <t>Yes, although I have some doubts</t>
  </si>
  <si>
    <t>No, I wouldn’t want them to</t>
  </si>
  <si>
    <t>I don’t know</t>
  </si>
  <si>
    <t xml:space="preserve"> Would you want your child to go to university if given the option?</t>
  </si>
  <si>
    <t>Yes, most people do</t>
  </si>
  <si>
    <t>Some people do</t>
  </si>
  <si>
    <t>Not many people do</t>
  </si>
  <si>
    <t xml:space="preserve"> Apart from yourself, do many people in your family want your child to go to university one day?</t>
  </si>
  <si>
    <t>BASE: Question displayed when the  Question "Would you want your child to go to university if given the option?" is one of the following answers ("Yes, I am confident","Yes, although I have some doubts")</t>
  </si>
  <si>
    <t>More interesting or hands-on ways to learn</t>
  </si>
  <si>
    <t>Improving careers advice young people</t>
  </si>
  <si>
    <t>Less pressure or stress about tests and grades</t>
  </si>
  <si>
    <t>More support for mental health and wellbeing</t>
  </si>
  <si>
    <t>Free 1-1 tutoring in subjects your struggling in</t>
  </si>
  <si>
    <t>Smaller class sizes</t>
  </si>
  <si>
    <t>A mentoring programme</t>
  </si>
  <si>
    <t>Getting parents and families more involved in their child’s education</t>
  </si>
  <si>
    <t>A more positive school culture where everyone was celebrated</t>
  </si>
  <si>
    <t>More sport, music, drama and extra curricular activities</t>
  </si>
  <si>
    <t>More trips to different places</t>
  </si>
  <si>
    <t>If you had to choose, which of these things would you prioritise your child's school or college doing over anything else?  Select up to three.</t>
  </si>
  <si>
    <t xml:space="preserve"> Create a positive and supportive environment for children to learn</t>
  </si>
  <si>
    <t xml:space="preserve"> Build young people’s confidence and motivation to learn</t>
  </si>
  <si>
    <t xml:space="preserve"> Be a trusted adult for young people to speak to</t>
  </si>
  <si>
    <t xml:space="preserve"> Help support young people to make the right decisions for them about their education</t>
  </si>
  <si>
    <t xml:space="preserve"> Help support young people to make the right decision for them about their career.</t>
  </si>
  <si>
    <t xml:space="preserve"> Provide extra help outside of lessons for</t>
  </si>
  <si>
    <t xml:space="preserve"> Help young people to manage pressure and anxiety about tests and grades</t>
  </si>
  <si>
    <t xml:space="preserve"> Recognise and praise effort as well as achievement</t>
  </si>
  <si>
    <t xml:space="preserve"> Provide opportunities for young people to take part in different activities (for example sports, music, art.</t>
  </si>
  <si>
    <t>This is solely the responsibility of schools</t>
  </si>
  <si>
    <t>This is both the responsibility of the school and the family</t>
  </si>
  <si>
    <t>This is solely the responsibility of the family</t>
  </si>
  <si>
    <t>This is not the responsibility of the school or the family</t>
  </si>
  <si>
    <t>Grid Summary: Do you think it is the school or family’s responsibility to do the following?</t>
  </si>
  <si>
    <t>Do you think it is the school or family’s responsibility to do the following?: Create a positive and supportive environment for children to learn</t>
  </si>
  <si>
    <t>Do you think it is the school or family’s responsibility to do the following?: Build young people’s confidence and motivation to learn</t>
  </si>
  <si>
    <t>Do you think it is the school or family’s responsibility to do the following?: Be a trusted adult for young people to speak to</t>
  </si>
  <si>
    <t>Do you think it is the school or family’s responsibility to do the following?: Help support young people to make the right decisions for them about their education</t>
  </si>
  <si>
    <t>Do you think it is the school or family’s responsibility to do the following?: Help support young people to make the right decision for them about their career.</t>
  </si>
  <si>
    <t>Do you think it is the school or family’s responsibility to do the following?: Provide extra help outside of lessons for</t>
  </si>
  <si>
    <t>Do you think it is the school or family’s responsibility to do the following?: Help young people to manage pressure and anxiety about tests and grades</t>
  </si>
  <si>
    <t>Do you think it is the school or family’s responsibility to do the following?: Recognise and praise effort as well as achievement</t>
  </si>
  <si>
    <t>Do you think it is the school or family’s responsibility to do the following?: Provide opportunities for young people to take part in different activities (for example sports, music, art.</t>
  </si>
  <si>
    <t>A lot of support</t>
  </si>
  <si>
    <t>Some support</t>
  </si>
  <si>
    <t>Not much support</t>
  </si>
  <si>
    <t>No support</t>
  </si>
  <si>
    <t xml:space="preserve"> In your view, how much support have you received from your child’s school or college regarding their options after they leave?</t>
  </si>
  <si>
    <t>BASE: Question displayed when the  Question "Which type of school are they currently in?" is one of the following answers ("Secondary school","School sixth form","College")</t>
  </si>
  <si>
    <t>More work experience or internship opportunities</t>
  </si>
  <si>
    <t>Interview and CV-writing support</t>
  </si>
  <si>
    <t>School visits to colleges, universities, or employers</t>
  </si>
  <si>
    <t>Opportunities to attend careers events with my child</t>
  </si>
  <si>
    <t>Career talks or workshops with professionals</t>
  </si>
  <si>
    <t>Confidence-building or decision-making sessions</t>
  </si>
  <si>
    <t>Information about apprenticeships and vocational options</t>
  </si>
  <si>
    <t>Help with job applications or work experience</t>
  </si>
  <si>
    <t>Access to job fairs or careers events</t>
  </si>
  <si>
    <t>More one-to-one careers advice or counselling</t>
  </si>
  <si>
    <t>More advice about university and higher education</t>
  </si>
  <si>
    <t>Help managing anxiety or stress about the future</t>
  </si>
  <si>
    <t>Guidance for parents on supporting their child</t>
  </si>
  <si>
    <t>Support understanding student finance or funding</t>
  </si>
  <si>
    <t>Regular updates on school careers support</t>
  </si>
  <si>
    <t>Opportunities to hear from former students</t>
  </si>
  <si>
    <t>N/A - No further support is needed</t>
  </si>
  <si>
    <t>What further support, if any, would you like to be given to your child to help them decide on their next steps once leaving school or college? Select all that apply</t>
  </si>
  <si>
    <t>Full Results</t>
  </si>
  <si>
    <t>BASE: Year 7 and Year 8 Parents</t>
  </si>
  <si>
    <t>Ethnicity (Parent)</t>
  </si>
  <si>
    <t>Seg X Ethnicity (Parent)</t>
  </si>
  <si>
    <t>Public First Poll for WWC Commission - Parents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</si>
</sst>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28">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9" fontId="8" fillId="0" borderId="0" xfId="0" applyNumberFormat="1" applyFont="1" applyAlignment="1">
      <alignment horizontal="center" vertical="center"/>
    </xf>
    <xf numFmtId="0" fontId="8" fillId="0" borderId="0" xfId="0" applyFont="1" applyAlignment="1">
      <alignment horizontal="center" vertical="center" wrapText="1"/>
    </xf>
    <xf numFmtId="0" fontId="8" fillId="0" borderId="1" xfId="0" applyFont="1" applyBorder="1"/>
    <xf numFmtId="0" fontId="8" fillId="0" borderId="3" xfId="0" applyFont="1" applyBorder="1" applyAlignment="1">
      <alignment horizontal="center" vertical="center" wrapText="1"/>
    </xf>
    <xf numFmtId="0" fontId="9" fillId="0" borderId="0" xfId="0" applyFont="1" applyAlignment="1">
      <alignment horizontal="center"/>
    </xf>
    <xf numFmtId="0" fontId="8" fillId="0" borderId="1" xfId="0" applyFont="1" applyBorder="1" applyAlignment="1">
      <alignment horizontal="center" vertical="center"/>
    </xf>
    <xf numFmtId="9" fontId="8" fillId="0" borderId="2" xfId="0" applyNumberFormat="1" applyFont="1" applyBorder="1" applyAlignment="1">
      <alignment horizontal="center" vertical="center"/>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10" fillId="0" borderId="0" xfId="0" applyFont="1" applyAlignment="1">
      <alignment vertical="top" wrapText="1"/>
    </xf>
    <xf numFmtId="0" fontId="8"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theme" Target="theme/theme1.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styles" Target="styles.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calcChain" Target="calcChain.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election activeCell="E6" sqref="E6"/>
    </sheetView>
  </sheetViews>
  <sheetFormatPr defaultColWidth="11.5546875" defaultRowHeight="14.4" x14ac:dyDescent="0.3"/>
  <sheetData>
    <row r="7" spans="6:12" ht="40.049999999999997" customHeight="1" x14ac:dyDescent="0.3">
      <c r="F7" s="22" t="s">
        <v>423</v>
      </c>
      <c r="G7" s="23"/>
      <c r="H7" s="23"/>
      <c r="I7" s="23"/>
      <c r="J7" s="23"/>
      <c r="K7" s="23"/>
      <c r="L7" s="23"/>
    </row>
    <row r="10" spans="6:12" ht="19.95" customHeight="1" x14ac:dyDescent="0.35">
      <c r="F10" s="2" t="s">
        <v>0</v>
      </c>
      <c r="K10" s="3" t="s">
        <v>1</v>
      </c>
    </row>
    <row r="11" spans="6:12" ht="19.95" customHeight="1" x14ac:dyDescent="0.35">
      <c r="F11" s="2" t="s">
        <v>2</v>
      </c>
      <c r="K11" s="3" t="s">
        <v>3</v>
      </c>
    </row>
    <row r="12" spans="6:12" ht="19.95" customHeight="1" x14ac:dyDescent="0.35">
      <c r="F12" s="2" t="s">
        <v>4</v>
      </c>
      <c r="K12" s="3" t="s">
        <v>5</v>
      </c>
    </row>
    <row r="13" spans="6:12" ht="19.95" customHeight="1" x14ac:dyDescent="0.35">
      <c r="F13" s="2" t="s">
        <v>6</v>
      </c>
      <c r="K13" s="3">
        <v>2003</v>
      </c>
    </row>
    <row r="14" spans="6:12" ht="18" x14ac:dyDescent="0.35">
      <c r="F14" s="2"/>
    </row>
    <row r="15" spans="6:12" ht="18" x14ac:dyDescent="0.35">
      <c r="F15" s="2"/>
    </row>
    <row r="16" spans="6:12" ht="18" x14ac:dyDescent="0.35">
      <c r="F16" s="2" t="s">
        <v>7</v>
      </c>
    </row>
    <row r="17" spans="6:13" ht="49.95" customHeight="1" x14ac:dyDescent="0.3">
      <c r="F17" s="24" t="s">
        <v>8</v>
      </c>
      <c r="G17" s="23"/>
      <c r="H17" s="23"/>
      <c r="I17" s="23"/>
      <c r="J17" s="23"/>
      <c r="K17" s="23"/>
      <c r="L17" s="23"/>
      <c r="M17" s="23"/>
    </row>
    <row r="19" spans="6:13" ht="30" customHeight="1" x14ac:dyDescent="0.3">
      <c r="F19" s="4" t="s">
        <v>9</v>
      </c>
    </row>
    <row r="20" spans="6:13" ht="17.399999999999999" x14ac:dyDescent="0.3">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22"/>
  <sheetViews>
    <sheetView showGridLines="0" topLeftCell="C1" workbookViewId="0">
      <selection activeCell="F121" sqref="F121"/>
    </sheetView>
  </sheetViews>
  <sheetFormatPr defaultColWidth="11.5546875" defaultRowHeight="14.4" x14ac:dyDescent="0.3"/>
  <cols>
    <col min="4" max="4" width="100.6640625" customWidth="1"/>
    <col min="5" max="5" width="20.6640625" customWidth="1"/>
  </cols>
  <sheetData>
    <row r="2" spans="3:6" ht="40.049999999999997" customHeight="1" x14ac:dyDescent="0.3">
      <c r="D2" s="1" t="s">
        <v>10</v>
      </c>
    </row>
    <row r="6" spans="3:6" x14ac:dyDescent="0.3">
      <c r="D6" s="8" t="str">
        <f>HYPERLINK("#'Full Results'!A1", "Full Results")</f>
        <v>Full Results</v>
      </c>
    </row>
    <row r="8" spans="3:6" x14ac:dyDescent="0.3">
      <c r="D8" s="6" t="s">
        <v>11</v>
      </c>
      <c r="E8" s="6" t="s">
        <v>12</v>
      </c>
      <c r="F8" s="6" t="s">
        <v>13</v>
      </c>
    </row>
    <row r="9" spans="3:6" x14ac:dyDescent="0.3">
      <c r="C9">
        <v>1</v>
      </c>
      <c r="D9" s="8" t="str">
        <f>HYPERLINK("#'Table 1'!A1", "Grid Summary: Do you agree or disagree with the following?")</f>
        <v>Grid Summary: Do you agree or disagree with the following?</v>
      </c>
      <c r="E9" s="7"/>
      <c r="F9" t="s">
        <v>56</v>
      </c>
    </row>
    <row r="10" spans="3:6" x14ac:dyDescent="0.3">
      <c r="C10">
        <v>2</v>
      </c>
      <c r="D10" s="8" t="str">
        <f>HYPERLINK("#'Table 2'!A1", "Do you agree or disagree with the following?: Overall, I enjoyed being at school")</f>
        <v>Do you agree or disagree with the following?: Overall, I enjoyed being at school</v>
      </c>
      <c r="E10" s="18" t="str">
        <f>HYPERLINK("#'Full Results'!A11", "11")</f>
        <v>11</v>
      </c>
      <c r="F10" t="s">
        <v>56</v>
      </c>
    </row>
    <row r="11" spans="3:6" x14ac:dyDescent="0.3">
      <c r="C11">
        <v>3</v>
      </c>
      <c r="D11" s="8" t="str">
        <f>HYPERLINK("#'Table 3'!A1", "Do you agree or disagree with the following?: I valued what I was being taught in school")</f>
        <v>Do you agree or disagree with the following?: I valued what I was being taught in school</v>
      </c>
      <c r="E11" s="18" t="str">
        <f>HYPERLINK("#'Full Results'!A20", "20")</f>
        <v>20</v>
      </c>
      <c r="F11" t="s">
        <v>56</v>
      </c>
    </row>
    <row r="12" spans="3:6" x14ac:dyDescent="0.3">
      <c r="C12">
        <v>4</v>
      </c>
      <c r="D12" s="8" t="str">
        <f>HYPERLINK("#'Table 4'!A1", "Do you agree or disagree with the following?: I got good grades at school")</f>
        <v>Do you agree or disagree with the following?: I got good grades at school</v>
      </c>
      <c r="E12" s="18" t="str">
        <f>HYPERLINK("#'Full Results'!A29", "29")</f>
        <v>29</v>
      </c>
      <c r="F12" t="s">
        <v>56</v>
      </c>
    </row>
    <row r="13" spans="3:6" x14ac:dyDescent="0.3">
      <c r="C13">
        <v>5</v>
      </c>
      <c r="D13" s="8" t="str">
        <f>HYPERLINK("#'Table 5'!A1", "Do you agree or disagree with the following?: School days were the best days of my life")</f>
        <v>Do you agree or disagree with the following?: School days were the best days of my life</v>
      </c>
      <c r="E13" s="18" t="str">
        <f>HYPERLINK("#'Full Results'!A38", "38")</f>
        <v>38</v>
      </c>
      <c r="F13" t="s">
        <v>56</v>
      </c>
    </row>
    <row r="14" spans="3:6" x14ac:dyDescent="0.3">
      <c r="C14">
        <v>6</v>
      </c>
      <c r="D14" s="8" t="str">
        <f>HYPERLINK("#'Table 6'!A1", "Grid Summary: How often, if at all, do you do the following?")</f>
        <v>Grid Summary: How often, if at all, do you do the following?</v>
      </c>
      <c r="E14" s="7"/>
      <c r="F14" t="s">
        <v>56</v>
      </c>
    </row>
    <row r="15" spans="3:6" x14ac:dyDescent="0.3">
      <c r="C15">
        <v>7</v>
      </c>
      <c r="D15" s="8" t="str">
        <f>HYPERLINK("#'Table 7'!A1", "How often, if at all, do you do the following?: Support my child with my homework and/or revising ")</f>
        <v xml:space="preserve">How often, if at all, do you do the following?: Support my child with my homework and/or revising </v>
      </c>
      <c r="E15" s="18" t="str">
        <f>HYPERLINK("#'Full Results'!A47", "47")</f>
        <v>47</v>
      </c>
      <c r="F15" t="s">
        <v>56</v>
      </c>
    </row>
    <row r="16" spans="3:6" x14ac:dyDescent="0.3">
      <c r="C16">
        <v>8</v>
      </c>
      <c r="D16" s="8" t="str">
        <f>HYPERLINK("#'Table 8'!A1", "How often, if at all, do you do the following?: Talk to my child about what I am learning at school or college")</f>
        <v>How often, if at all, do you do the following?: Talk to my child about what I am learning at school or college</v>
      </c>
      <c r="E16" s="18" t="str">
        <f>HYPERLINK("#'Full Results'!A55", "55")</f>
        <v>55</v>
      </c>
      <c r="F16" t="s">
        <v>56</v>
      </c>
    </row>
    <row r="17" spans="3:6" x14ac:dyDescent="0.3">
      <c r="C17">
        <v>9</v>
      </c>
      <c r="D17" s="8" t="str">
        <f>HYPERLINK("#'Table 9'!A1", "How often, if at all, do you do the following?: Read to my child")</f>
        <v>How often, if at all, do you do the following?: Read to my child</v>
      </c>
      <c r="E17" s="18" t="str">
        <f>HYPERLINK("#'Full Results'!A63", "63")</f>
        <v>63</v>
      </c>
      <c r="F17" t="s">
        <v>56</v>
      </c>
    </row>
    <row r="18" spans="3:6" x14ac:dyDescent="0.3">
      <c r="C18">
        <v>10</v>
      </c>
      <c r="D18" s="8" t="str">
        <f>HYPERLINK("#'Table 10'!A1", "How often, if at all, do you do the following?: Get involved in my child’s school or college activities (for example, volunteering at their school, being a governor)")</f>
        <v>How often, if at all, do you do the following?: Get involved in my child’s school or college activities (for example, volunteering at their school, being a governor)</v>
      </c>
      <c r="E18" s="18" t="str">
        <f>HYPERLINK("#'Full Results'!A71", "71")</f>
        <v>71</v>
      </c>
      <c r="F18" t="s">
        <v>56</v>
      </c>
    </row>
    <row r="19" spans="3:6" x14ac:dyDescent="0.3">
      <c r="C19">
        <v>11</v>
      </c>
      <c r="D19" s="8" t="str">
        <f>HYPERLINK("#'Table 11'!A1", "How often, if at all, do you do the following?: Help my child plan for their educational future (for example, college or university)")</f>
        <v>How often, if at all, do you do the following?: Help my child plan for their educational future (for example, college or university)</v>
      </c>
      <c r="E19" s="18" t="str">
        <f>HYPERLINK("#'Full Results'!A79", "79")</f>
        <v>79</v>
      </c>
      <c r="F19" t="s">
        <v>56</v>
      </c>
    </row>
    <row r="20" spans="3:6" x14ac:dyDescent="0.3">
      <c r="C20">
        <v>12</v>
      </c>
      <c r="D20" s="8" t="str">
        <f>HYPERLINK("#'Table 12'!A1", "How often, if at all, do you do the following?: Help my child plan for their future career")</f>
        <v>How often, if at all, do you do the following?: Help my child plan for their future career</v>
      </c>
      <c r="E20" s="18" t="str">
        <f>HYPERLINK("#'Full Results'!A87", "87")</f>
        <v>87</v>
      </c>
      <c r="F20" t="s">
        <v>56</v>
      </c>
    </row>
    <row r="21" spans="3:6" x14ac:dyDescent="0.3">
      <c r="C21">
        <v>13</v>
      </c>
      <c r="D21" s="8" t="str">
        <f>HYPERLINK("#'Table 13'!A1", "How often, if at all, do you do the following?: Encourage my child to achieve the best they can")</f>
        <v>How often, if at all, do you do the following?: Encourage my child to achieve the best they can</v>
      </c>
      <c r="E21" s="18" t="str">
        <f>HYPERLINK("#'Full Results'!A95", "95")</f>
        <v>95</v>
      </c>
      <c r="F21" t="s">
        <v>56</v>
      </c>
    </row>
    <row r="22" spans="3:6" x14ac:dyDescent="0.3">
      <c r="C22">
        <v>14</v>
      </c>
      <c r="D22" s="8" t="str">
        <f>HYPERLINK("#'Table 14'!A1", "How often, if at all, do you do the following?: Take my child to museums, the theatre, or art galleries")</f>
        <v>How often, if at all, do you do the following?: Take my child to museums, the theatre, or art galleries</v>
      </c>
      <c r="E22" s="18" t="str">
        <f>HYPERLINK("#'Full Results'!A103", "103")</f>
        <v>103</v>
      </c>
      <c r="F22" t="s">
        <v>56</v>
      </c>
    </row>
    <row r="23" spans="3:6" x14ac:dyDescent="0.3">
      <c r="C23">
        <v>15</v>
      </c>
      <c r="D23" s="8" t="str">
        <f>HYPERLINK("#'Table 15'!A1", "How often, if at all, do you do the following?: Take my child to watch sporting events (such as football matches)")</f>
        <v>How often, if at all, do you do the following?: Take my child to watch sporting events (such as football matches)</v>
      </c>
      <c r="E23" s="18" t="str">
        <f>HYPERLINK("#'Full Results'!A111", "111")</f>
        <v>111</v>
      </c>
      <c r="F23" t="s">
        <v>56</v>
      </c>
    </row>
    <row r="24" spans="3:6" x14ac:dyDescent="0.3">
      <c r="C24">
        <v>16</v>
      </c>
      <c r="D24" s="8" t="str">
        <f>HYPERLINK("#'Table 16'!A1", "What does your child “being successful” mean to you? Select all that apply.  ")</f>
        <v>What does your child “being successful” mean to you? Select all that apply.  </v>
      </c>
      <c r="E24" s="18" t="str">
        <f>HYPERLINK("#'Full Results'!A119", "119")</f>
        <v>119</v>
      </c>
      <c r="F24" t="s">
        <v>56</v>
      </c>
    </row>
    <row r="25" spans="3:6" x14ac:dyDescent="0.3">
      <c r="C25">
        <v>17</v>
      </c>
      <c r="D25" s="8" t="str">
        <f>HYPERLINK("#'Table 17'!A1", " Which of the following comes closest to your view?")</f>
        <v xml:space="preserve"> Which of the following comes closest to your view?</v>
      </c>
      <c r="E25" s="18" t="str">
        <f>HYPERLINK("#'Full Results'!A140", "140")</f>
        <v>140</v>
      </c>
      <c r="F25" t="s">
        <v>56</v>
      </c>
    </row>
    <row r="26" spans="3:6" x14ac:dyDescent="0.3">
      <c r="C26">
        <v>18</v>
      </c>
      <c r="D26" s="8" t="str">
        <f>HYPERLINK("#'Table 18'!A1", "Grid Summary: To what extent do you agree or disagree with the following?")</f>
        <v>Grid Summary: To what extent do you agree or disagree with the following?</v>
      </c>
      <c r="E26" s="7"/>
      <c r="F26" t="s">
        <v>56</v>
      </c>
    </row>
    <row r="27" spans="3:6" x14ac:dyDescent="0.3">
      <c r="C27">
        <v>19</v>
      </c>
      <c r="D27" s="8" t="str">
        <f>HYPERLINK("#'Table 19'!A1", "To what extent do you agree or disagree with the following?: There are enough opportunities  in my local area  for my child to be successful")</f>
        <v>To what extent do you agree or disagree with the following?: There are enough opportunities  in my local area  for my child to be successful</v>
      </c>
      <c r="E27" s="18" t="str">
        <f>HYPERLINK("#'Full Results'!A147", "147")</f>
        <v>147</v>
      </c>
      <c r="F27" t="s">
        <v>56</v>
      </c>
    </row>
    <row r="28" spans="3:6" x14ac:dyDescent="0.3">
      <c r="C28">
        <v>20</v>
      </c>
      <c r="D28" s="8" t="str">
        <f>HYPERLINK("#'Table 20'!A1", "To what extent do you agree or disagree with the following?: My child would have to leave our local area to succeed in life")</f>
        <v>To what extent do you agree or disagree with the following?: My child would have to leave our local area to succeed in life</v>
      </c>
      <c r="E28" s="18" t="str">
        <f>HYPERLINK("#'Full Results'!A156", "156")</f>
        <v>156</v>
      </c>
      <c r="F28" t="s">
        <v>56</v>
      </c>
    </row>
    <row r="29" spans="3:6" x14ac:dyDescent="0.3">
      <c r="C29">
        <v>21</v>
      </c>
      <c r="D29" s="8" t="str">
        <f>HYPERLINK("#'Table 21'!A1", "To what extent do you agree or disagree with the following?: Given a choice between my child leaving my area and becoming successful, i would rather they stay in the area")</f>
        <v>To what extent do you agree or disagree with the following?: Given a choice between my child leaving my area and becoming successful, i would rather they stay in the area</v>
      </c>
      <c r="E29" s="18" t="str">
        <f>HYPERLINK("#'Full Results'!A165", "165")</f>
        <v>165</v>
      </c>
      <c r="F29" t="s">
        <v>56</v>
      </c>
    </row>
    <row r="30" spans="3:6" x14ac:dyDescent="0.3">
      <c r="C30">
        <v>22</v>
      </c>
      <c r="D30" s="8" t="str">
        <f>HYPERLINK("#'Table 22'!A1", "To what extent do you agree or disagree with the following?: My view of success and my child’s school or college’s view of success are the same")</f>
        <v>To what extent do you agree or disagree with the following?: My view of success and my child’s school or college’s view of success are the same</v>
      </c>
      <c r="E30" s="18" t="str">
        <f>HYPERLINK("#'Full Results'!A174", "174")</f>
        <v>174</v>
      </c>
      <c r="F30" t="s">
        <v>56</v>
      </c>
    </row>
    <row r="31" spans="3:6" x14ac:dyDescent="0.3">
      <c r="C31">
        <v>23</v>
      </c>
      <c r="D31" s="8" t="str">
        <f>HYPERLINK("#'Table 23'!A1", "To what extent do you agree or disagree with the following?: Anyone can succeed no matter their background and upbringing")</f>
        <v>To what extent do you agree or disagree with the following?: Anyone can succeed no matter their background and upbringing</v>
      </c>
      <c r="E31" s="18" t="str">
        <f>HYPERLINK("#'Full Results'!A183", "183")</f>
        <v>183</v>
      </c>
      <c r="F31" t="s">
        <v>56</v>
      </c>
    </row>
    <row r="32" spans="3:6" x14ac:dyDescent="0.3">
      <c r="C32">
        <v>24</v>
      </c>
      <c r="D32" s="8" t="str">
        <f>HYPERLINK("#'Table 24'!A1", " How informed do you feel about your child’s progression at school or college?")</f>
        <v xml:space="preserve"> How informed do you feel about your child’s progression at school or college?</v>
      </c>
      <c r="E32" s="18" t="str">
        <f>HYPERLINK("#'Full Results'!A192", "192")</f>
        <v>192</v>
      </c>
      <c r="F32" t="s">
        <v>56</v>
      </c>
    </row>
    <row r="33" spans="3:6" x14ac:dyDescent="0.3">
      <c r="C33">
        <v>25</v>
      </c>
      <c r="D33" s="8" t="str">
        <f>HYPERLINK("#'Table 25'!A1", "Grid Summary: To what extent do you agree or disagree with the following?")</f>
        <v>Grid Summary: To what extent do you agree or disagree with the following?</v>
      </c>
      <c r="E33" s="7"/>
      <c r="F33" t="s">
        <v>56</v>
      </c>
    </row>
    <row r="34" spans="3:6" x14ac:dyDescent="0.3">
      <c r="C34">
        <v>26</v>
      </c>
      <c r="D34" s="8" t="str">
        <f>HYPERLINK("#'Table 26'!A1", "To what extent do you agree or disagree with the following?: I feel welcome at my child’s school/college")</f>
        <v>To what extent do you agree or disagree with the following?: I feel welcome at my child’s school/college</v>
      </c>
      <c r="E34" s="18" t="str">
        <f>HYPERLINK("#'Full Results'!A200", "200")</f>
        <v>200</v>
      </c>
      <c r="F34" t="s">
        <v>56</v>
      </c>
    </row>
    <row r="35" spans="3:6" x14ac:dyDescent="0.3">
      <c r="C35">
        <v>27</v>
      </c>
      <c r="D35" s="8" t="str">
        <f>HYPERLINK("#'Table 27'!A1", "To what extent do you agree or disagree with the following?: My child’s teachers want to know what I think")</f>
        <v>To what extent do you agree or disagree with the following?: My child’s teachers want to know what I think</v>
      </c>
      <c r="E35" s="18" t="str">
        <f>HYPERLINK("#'Full Results'!A209", "209")</f>
        <v>209</v>
      </c>
      <c r="F35" t="s">
        <v>56</v>
      </c>
    </row>
    <row r="36" spans="3:6" x14ac:dyDescent="0.3">
      <c r="C36">
        <v>28</v>
      </c>
      <c r="D36" s="8" t="str">
        <f>HYPERLINK("#'Table 28'!A1", "To what extent do you agree or disagree with the following?: My child’s teachers respect me as a parent")</f>
        <v>To what extent do you agree or disagree with the following?: My child’s teachers respect me as a parent</v>
      </c>
      <c r="E36" s="18" t="str">
        <f>HYPERLINK("#'Full Results'!A218", "218")</f>
        <v>218</v>
      </c>
      <c r="F36" t="s">
        <v>56</v>
      </c>
    </row>
    <row r="37" spans="3:6" x14ac:dyDescent="0.3">
      <c r="C37">
        <v>29</v>
      </c>
      <c r="D37" s="8" t="str">
        <f>HYPERLINK("#'Table 29'!A1", "To what extent do you agree or disagree with the following?: My child’s school is part of the local community")</f>
        <v>To what extent do you agree or disagree with the following?: My child’s school is part of the local community</v>
      </c>
      <c r="E37" s="18" t="str">
        <f>HYPERLINK("#'Full Results'!A227", "227")</f>
        <v>227</v>
      </c>
      <c r="F37" t="s">
        <v>56</v>
      </c>
    </row>
    <row r="38" spans="3:6" x14ac:dyDescent="0.3">
      <c r="C38">
        <v>30</v>
      </c>
      <c r="D38" s="8" t="str">
        <f>HYPERLINK("#'Table 30'!A1", "To what extent do you agree or disagree with the following?: I know how to raise a concern or ask for help at school.")</f>
        <v>To what extent do you agree or disagree with the following?: I know how to raise a concern or ask for help at school.</v>
      </c>
      <c r="E38" s="18" t="str">
        <f>HYPERLINK("#'Full Results'!A236", "236")</f>
        <v>236</v>
      </c>
      <c r="F38" t="s">
        <v>56</v>
      </c>
    </row>
    <row r="39" spans="3:6" x14ac:dyDescent="0.3">
      <c r="C39">
        <v>31</v>
      </c>
      <c r="D39" s="8" t="str">
        <f>HYPERLINK("#'Table 31'!A1", "To what extent do you agree or disagree with the following?: If I was to raise a concern with my child’s school, they would listen to me")</f>
        <v>To what extent do you agree or disagree with the following?: If I was to raise a concern with my child’s school, they would listen to me</v>
      </c>
      <c r="E39" s="18" t="str">
        <f>HYPERLINK("#'Full Results'!A245", "245")</f>
        <v>245</v>
      </c>
      <c r="F39" t="s">
        <v>56</v>
      </c>
    </row>
    <row r="40" spans="3:6" x14ac:dyDescent="0.3">
      <c r="C40">
        <v>32</v>
      </c>
      <c r="D40" s="8" t="str">
        <f>HYPERLINK("#'Table 32'!A1", "To what extent do you agree or disagree with the following?: My child’s school or college is a welcoming place for pupils like them")</f>
        <v>To what extent do you agree or disagree with the following?: My child’s school or college is a welcoming place for pupils like them</v>
      </c>
      <c r="E40" s="18" t="str">
        <f>HYPERLINK("#'Full Results'!A254", "254")</f>
        <v>254</v>
      </c>
      <c r="F40" t="s">
        <v>56</v>
      </c>
    </row>
    <row r="41" spans="3:6" x14ac:dyDescent="0.3">
      <c r="C41">
        <v>33</v>
      </c>
      <c r="D41" s="8" t="str">
        <f>HYPERLINK("#'Table 33'!A1", "Grid Summary: For each of the following, how would you rate your child’s school or college on a scale of 1-5, where 1 is very bad and 5 is very good? ")</f>
        <v>Grid Summary: For each of the following, how would you rate your child’s school or college on a scale of 1-5, where 1 is very bad and 5 is very good? </v>
      </c>
      <c r="E41" s="7"/>
      <c r="F41" t="s">
        <v>56</v>
      </c>
    </row>
    <row r="42" spans="3:6" x14ac:dyDescent="0.3">
      <c r="C42">
        <v>34</v>
      </c>
      <c r="D42" s="8" t="str">
        <f>HYPERLINK("#'Table 34'!A1", "For each of the following, how would you rate your child’s school or college on a scale of 1-5, where 1 is very bad and 5 is very good? : Having good teachers")</f>
        <v>For each of the following, how would you rate your child’s school or college on a scale of 1-5, where 1 is very bad and 5 is very good? : Having good teachers</v>
      </c>
      <c r="E42" s="18" t="str">
        <f>HYPERLINK("#'Full Results'!A263", "263")</f>
        <v>263</v>
      </c>
      <c r="F42" t="s">
        <v>56</v>
      </c>
    </row>
    <row r="43" spans="3:6" x14ac:dyDescent="0.3">
      <c r="C43">
        <v>35</v>
      </c>
      <c r="D43" s="8" t="str">
        <f>HYPERLINK("#'Table 35'!A1", "For each of the following, how would you rate your child’s school or college on a scale of 1-5, where 1 is very bad and 5 is very good? : Supporting students when they’re struggling")</f>
        <v>For each of the following, how would you rate your child’s school or college on a scale of 1-5, where 1 is very bad and 5 is very good? : Supporting students when they’re struggling</v>
      </c>
      <c r="E43" s="18" t="str">
        <f>HYPERLINK("#'Full Results'!A272", "272")</f>
        <v>272</v>
      </c>
      <c r="F43" t="s">
        <v>56</v>
      </c>
    </row>
    <row r="44" spans="3:6" x14ac:dyDescent="0.3">
      <c r="C44">
        <v>36</v>
      </c>
      <c r="D44" s="8" t="str">
        <f>HYPERLINK("#'Table 36'!A1", "For each of the following, how would you rate your child’s school or college on a scale of 1-5, where 1 is very bad and 5 is very good? : Making lessons interesting and enjoyable")</f>
        <v>For each of the following, how would you rate your child’s school or college on a scale of 1-5, where 1 is very bad and 5 is very good? : Making lessons interesting and enjoyable</v>
      </c>
      <c r="E44" s="18" t="str">
        <f>HYPERLINK("#'Full Results'!A281", "281")</f>
        <v>281</v>
      </c>
      <c r="F44" t="s">
        <v>56</v>
      </c>
    </row>
    <row r="45" spans="3:6" x14ac:dyDescent="0.3">
      <c r="C45">
        <v>37</v>
      </c>
      <c r="D45" s="8" t="str">
        <f>HYPERLINK("#'Table 37'!A1", "For each of the following, how would you rate your child’s school or college on a scale of 1-5, where 1 is very bad and 5 is very good? : Teaching skills my child will use in real life")</f>
        <v>For each of the following, how would you rate your child’s school or college on a scale of 1-5, where 1 is very bad and 5 is very good? : Teaching skills my child will use in real life</v>
      </c>
      <c r="E45" s="18" t="str">
        <f>HYPERLINK("#'Full Results'!A290", "290")</f>
        <v>290</v>
      </c>
      <c r="F45" t="s">
        <v>56</v>
      </c>
    </row>
    <row r="46" spans="3:6" x14ac:dyDescent="0.3">
      <c r="C46">
        <v>38</v>
      </c>
      <c r="D46" s="8" t="str">
        <f>HYPERLINK("#'Table 38'!A1", "For each of the following, how would you rate your child’s school or college on a scale of 1-5, where 1 is very bad and 5 is very good? : Helping students succeed in the future")</f>
        <v>For each of the following, how would you rate your child’s school or college on a scale of 1-5, where 1 is very bad and 5 is very good? : Helping students succeed in the future</v>
      </c>
      <c r="E46" s="18" t="str">
        <f>HYPERLINK("#'Full Results'!A299", "299")</f>
        <v>299</v>
      </c>
      <c r="F46" t="s">
        <v>56</v>
      </c>
    </row>
    <row r="47" spans="3:6" x14ac:dyDescent="0.3">
      <c r="C47">
        <v>39</v>
      </c>
      <c r="D47" s="8" t="str">
        <f>HYPERLINK("#'Table 39'!A1", "For each of the following, how would you rate your child’s school or college on a scale of 1-5, where 1 is very bad and 5 is very good? : Managing the behaviour of students")</f>
        <v>For each of the following, how would you rate your child’s school or college on a scale of 1-5, where 1 is very bad and 5 is very good? : Managing the behaviour of students</v>
      </c>
      <c r="E47" s="18" t="str">
        <f>HYPERLINK("#'Full Results'!A308", "308")</f>
        <v>308</v>
      </c>
      <c r="F47" t="s">
        <v>56</v>
      </c>
    </row>
    <row r="48" spans="3:6" x14ac:dyDescent="0.3">
      <c r="C48">
        <v>40</v>
      </c>
      <c r="D48" s="8" t="str">
        <f>HYPERLINK("#'Table 40'!A1", "For each of the following, how would you rate your child’s school or college on a scale of 1-5, where 1 is very bad and 5 is very good? : Providing activities outside of lesson time like sport, drama and music")</f>
        <v>For each of the following, how would you rate your child’s school or college on a scale of 1-5, where 1 is very bad and 5 is very good? : Providing activities outside of lesson time like sport, drama and music</v>
      </c>
      <c r="E48" s="18" t="str">
        <f>HYPERLINK("#'Full Results'!A317", "317")</f>
        <v>317</v>
      </c>
      <c r="F48" t="s">
        <v>56</v>
      </c>
    </row>
    <row r="49" spans="3:6" x14ac:dyDescent="0.3">
      <c r="C49">
        <v>41</v>
      </c>
      <c r="D49" s="8" t="str">
        <f>HYPERLINK("#'Table 41'!A1", "For each of the following, how would you rate your child’s school or college on a scale of 1-5, where 1 is very bad and 5 is very good? : Supporting children for the life I want to lead as an adult")</f>
        <v>For each of the following, how would you rate your child’s school or college on a scale of 1-5, where 1 is very bad and 5 is very good? : Supporting children for the life I want to lead as an adult</v>
      </c>
      <c r="E49" s="18" t="str">
        <f>HYPERLINK("#'Full Results'!A326", "326")</f>
        <v>326</v>
      </c>
      <c r="F49" t="s">
        <v>56</v>
      </c>
    </row>
    <row r="50" spans="3:6" x14ac:dyDescent="0.3">
      <c r="C50">
        <v>42</v>
      </c>
      <c r="D50" s="8" t="str">
        <f>HYPERLINK("#'Table 42'!A1", "For each of the following, how would you rate your child’s school or college on a scale of 1-5, where 1 is very bad and 5 is very good? : Giving students time to have fun with their friends")</f>
        <v>For each of the following, how would you rate your child’s school or college on a scale of 1-5, where 1 is very bad and 5 is very good? : Giving students time to have fun with their friends</v>
      </c>
      <c r="E50" s="18" t="str">
        <f>HYPERLINK("#'Full Results'!A335", "335")</f>
        <v>335</v>
      </c>
      <c r="F50" t="s">
        <v>56</v>
      </c>
    </row>
    <row r="51" spans="3:6" x14ac:dyDescent="0.3">
      <c r="C51">
        <v>43</v>
      </c>
      <c r="D51" s="8" t="str">
        <f>HYPERLINK("#'Table 43'!A1", " Which of the following best describes your child?  ")</f>
        <v xml:space="preserve"> Which of the following best describes your child?  </v>
      </c>
      <c r="E51" s="18" t="str">
        <f>HYPERLINK("#'Full Results'!A344", "344")</f>
        <v>344</v>
      </c>
      <c r="F51" t="s">
        <v>56</v>
      </c>
    </row>
    <row r="52" spans="3:6" x14ac:dyDescent="0.3">
      <c r="C52">
        <v>44</v>
      </c>
      <c r="D52" s="8" t="str">
        <f>HYPERLINK("#'Table 44'!A1", " In the past school year (since September 2024), how often if at all has your child been absent from school or college? If you are not sure please take your best guess")</f>
        <v xml:space="preserve"> In the past school year (since September 2024), how often if at all has your child been absent from school or college? If you are not sure please take your best guess</v>
      </c>
      <c r="E52" s="18" t="str">
        <f>HYPERLINK("#'Full Results'!A353", "353")</f>
        <v>353</v>
      </c>
      <c r="F52" t="s">
        <v>56</v>
      </c>
    </row>
    <row r="53" spans="3:6" x14ac:dyDescent="0.3">
      <c r="C53">
        <v>45</v>
      </c>
      <c r="D53" s="8" t="str">
        <f>HYPERLINK("#'Table 45'!A1", "During these times, what were your child’s reasons for being absent from school or college? Select all that apply")</f>
        <v>During these times, what were your child’s reasons for being absent from school or college? Select all that apply</v>
      </c>
      <c r="E53" s="18" t="str">
        <f>HYPERLINK("#'Full Results'!A363", "363")</f>
        <v>363</v>
      </c>
      <c r="F53" t="s">
        <v>191</v>
      </c>
    </row>
    <row r="54" spans="3:6" x14ac:dyDescent="0.3">
      <c r="C54">
        <v>46</v>
      </c>
      <c r="D54" s="8" t="str">
        <f>HYPERLINK("#'Table 46'!A1", "In the past school year (since September 2024), has your child experienced any of the following? Select all that apply")</f>
        <v>In the past school year (since September 2024), has your child experienced any of the following? Select all that apply</v>
      </c>
      <c r="E54" s="18" t="str">
        <f>HYPERLINK("#'Full Results'!A383", "383")</f>
        <v>383</v>
      </c>
      <c r="F54" t="s">
        <v>56</v>
      </c>
    </row>
    <row r="55" spans="3:6" x14ac:dyDescent="0.3">
      <c r="C55">
        <v>47</v>
      </c>
      <c r="D55" s="8" t="str">
        <f>HYPERLINK("#'Table 47'!A1", "Grid Summary: In a typical year at school, how often do each of these things happen to your child?")</f>
        <v>Grid Summary: In a typical year at school, how often do each of these things happen to your child?</v>
      </c>
      <c r="E55" s="7"/>
      <c r="F55" t="s">
        <v>56</v>
      </c>
    </row>
    <row r="56" spans="3:6" x14ac:dyDescent="0.3">
      <c r="C56">
        <v>48</v>
      </c>
      <c r="D56" s="8" t="str">
        <f>HYPERLINK("#'Table 48'!A1", "In a typical year at school, how often do each of these things happen to your child?: An educational day trip to do with something they are studying (to a museum or a library, for example) ")</f>
        <v xml:space="preserve">In a typical year at school, how often do each of these things happen to your child?: An educational day trip to do with something they are studying (to a museum or a library, for example) </v>
      </c>
      <c r="E56" s="18" t="str">
        <f>HYPERLINK("#'Full Results'!A395", "395")</f>
        <v>395</v>
      </c>
      <c r="F56" t="s">
        <v>56</v>
      </c>
    </row>
    <row r="57" spans="3:6" x14ac:dyDescent="0.3">
      <c r="C57">
        <v>49</v>
      </c>
      <c r="D57" s="8" t="str">
        <f>HYPERLINK("#'Table 49'!A1", "In a typical year at school, how often do each of these things happen to your child?: A day trip to do with careers or further education (to a careers or universities fair, for example) ")</f>
        <v xml:space="preserve">In a typical year at school, how often do each of these things happen to your child?: A day trip to do with careers or further education (to a careers or universities fair, for example) </v>
      </c>
      <c r="E57" s="18" t="str">
        <f>HYPERLINK("#'Full Results'!A404", "404")</f>
        <v>404</v>
      </c>
      <c r="F57" t="s">
        <v>56</v>
      </c>
    </row>
    <row r="58" spans="3:6" x14ac:dyDescent="0.3">
      <c r="C58">
        <v>50</v>
      </c>
      <c r="D58" s="8" t="str">
        <f>HYPERLINK("#'Table 50'!A1", "In a typical year at school, how often do each of these things happen to your child?: A day trip that is for fun (to an activity centre or theme park, for example)")</f>
        <v>In a typical year at school, how often do each of these things happen to your child?: A day trip that is for fun (to an activity centre or theme park, for example)</v>
      </c>
      <c r="E58" s="18" t="str">
        <f>HYPERLINK("#'Full Results'!A413", "413")</f>
        <v>413</v>
      </c>
      <c r="F58" t="s">
        <v>56</v>
      </c>
    </row>
    <row r="59" spans="3:6" x14ac:dyDescent="0.3">
      <c r="C59">
        <v>51</v>
      </c>
      <c r="D59" s="8" t="str">
        <f>HYPERLINK("#'Table 51'!A1", "In a typical year at school, how often do each of these things happen to your child?: An opportunity to do some work experience")</f>
        <v>In a typical year at school, how often do each of these things happen to your child?: An opportunity to do some work experience</v>
      </c>
      <c r="E59" s="18" t="str">
        <f>HYPERLINK("#'Full Results'!A422", "422")</f>
        <v>422</v>
      </c>
      <c r="F59" t="s">
        <v>56</v>
      </c>
    </row>
    <row r="60" spans="3:6" x14ac:dyDescent="0.3">
      <c r="C60">
        <v>52</v>
      </c>
      <c r="D60" s="8" t="str">
        <f>HYPERLINK("#'Table 52'!A1", "In a typical year at school, how often do each of these things happen to your child?: An educational trip abroad, to do with something they are studying")</f>
        <v>In a typical year at school, how often do each of these things happen to your child?: An educational trip abroad, to do with something they are studying</v>
      </c>
      <c r="E60" s="18" t="str">
        <f>HYPERLINK("#'Full Results'!A431", "431")</f>
        <v>431</v>
      </c>
      <c r="F60" t="s">
        <v>56</v>
      </c>
    </row>
    <row r="61" spans="3:6" x14ac:dyDescent="0.3">
      <c r="C61">
        <v>53</v>
      </c>
      <c r="D61" s="8" t="str">
        <f>HYPERLINK("#'Table 53'!A1", "In a typical year at school, how often do each of these things happen to your child?: A trip abroad that is for fun")</f>
        <v>In a typical year at school, how often do each of these things happen to your child?: A trip abroad that is for fun</v>
      </c>
      <c r="E61" s="18" t="str">
        <f>HYPERLINK("#'Full Results'!A440", "440")</f>
        <v>440</v>
      </c>
      <c r="F61" t="s">
        <v>56</v>
      </c>
    </row>
    <row r="62" spans="3:6" x14ac:dyDescent="0.3">
      <c r="C62">
        <v>54</v>
      </c>
      <c r="D62" s="8" t="str">
        <f>HYPERLINK("#'Table 54'!A1", "Grid Summary: How would you describe your child's experience of moving from primary to secondary school?")</f>
        <v>Grid Summary: How would you describe your child's experience of moving from primary to secondary school?</v>
      </c>
      <c r="E62" s="7"/>
      <c r="F62" t="s">
        <v>420</v>
      </c>
    </row>
    <row r="63" spans="3:6" x14ac:dyDescent="0.3">
      <c r="C63">
        <v>55</v>
      </c>
      <c r="D63" s="8" t="str">
        <f>HYPERLINK("#'Table 55'!A1", "How would you describe your child's experience of moving from primary to secondary school?: It was very easy|It was very difficult")</f>
        <v>How would you describe your child's experience of moving from primary to secondary school?: It was very easy|It was very difficult</v>
      </c>
      <c r="E63" s="18" t="str">
        <f>HYPERLINK("#'Full Results'!A449", "449")</f>
        <v>449</v>
      </c>
      <c r="F63" t="s">
        <v>228</v>
      </c>
    </row>
    <row r="64" spans="3:6" x14ac:dyDescent="0.3">
      <c r="C64">
        <v>56</v>
      </c>
      <c r="D64" s="8" t="str">
        <f>HYPERLINK("#'Table 56'!A1", "How would you describe your child's experience of moving from primary to secondary school?: They felt very prepared|They felt very underprepared")</f>
        <v>How would you describe your child's experience of moving from primary to secondary school?: They felt very prepared|They felt very underprepared</v>
      </c>
      <c r="E64" s="18" t="str">
        <f>HYPERLINK("#'Full Results'!A457", "457")</f>
        <v>457</v>
      </c>
      <c r="F64" t="s">
        <v>228</v>
      </c>
    </row>
    <row r="65" spans="3:6" x14ac:dyDescent="0.3">
      <c r="C65">
        <v>57</v>
      </c>
      <c r="D65" s="8" t="str">
        <f>HYPERLINK("#'Table 57'!A1", "How would you describe your child's experience of moving from primary to secondary school?: They felt excited moving|They felt nervous moving")</f>
        <v>How would you describe your child's experience of moving from primary to secondary school?: They felt excited moving|They felt nervous moving</v>
      </c>
      <c r="E65" s="18" t="str">
        <f>HYPERLINK("#'Full Results'!A465", "465")</f>
        <v>465</v>
      </c>
      <c r="F65" t="s">
        <v>228</v>
      </c>
    </row>
    <row r="66" spans="3:6" x14ac:dyDescent="0.3">
      <c r="C66">
        <v>58</v>
      </c>
      <c r="D66" s="8" t="str">
        <f>HYPERLINK("#'Table 58'!A1", "How would you describe your child's experience of moving from primary to secondary school?: It was a good experience|It was a bad experience")</f>
        <v>How would you describe your child's experience of moving from primary to secondary school?: It was a good experience|It was a bad experience</v>
      </c>
      <c r="E66" s="18" t="str">
        <f>HYPERLINK("#'Full Results'!A473", "473")</f>
        <v>473</v>
      </c>
      <c r="F66" t="s">
        <v>228</v>
      </c>
    </row>
    <row r="67" spans="3:6" x14ac:dyDescent="0.3">
      <c r="C67">
        <v>59</v>
      </c>
      <c r="D67" s="8" t="str">
        <f>HYPERLINK("#'Table 59'!A1", "Grid Summary: How would you describe your child’s experience of moving from secondary to sixth form or college?")</f>
        <v>Grid Summary: How would you describe your child’s experience of moving from secondary to sixth form or college?</v>
      </c>
      <c r="E67" s="7"/>
      <c r="F67" t="s">
        <v>234</v>
      </c>
    </row>
    <row r="68" spans="3:6" x14ac:dyDescent="0.3">
      <c r="C68">
        <v>60</v>
      </c>
      <c r="D68" s="8" t="str">
        <f>HYPERLINK("#'Table 60'!A1", "How would you describe your child’s experience of moving from secondary to sixth form or college?: It was very easy|It was very difficult")</f>
        <v>How would you describe your child’s experience of moving from secondary to sixth form or college?: It was very easy|It was very difficult</v>
      </c>
      <c r="E68" s="18" t="str">
        <f>HYPERLINK("#'Full Results'!A481", "481")</f>
        <v>481</v>
      </c>
      <c r="F68" t="s">
        <v>234</v>
      </c>
    </row>
    <row r="69" spans="3:6" x14ac:dyDescent="0.3">
      <c r="C69">
        <v>61</v>
      </c>
      <c r="D69" s="8" t="str">
        <f>HYPERLINK("#'Table 61'!A1", "How would you describe your child’s experience of moving from secondary to sixth form or college?: They felt very prepared|They felt very underprepared")</f>
        <v>How would you describe your child’s experience of moving from secondary to sixth form or college?: They felt very prepared|They felt very underprepared</v>
      </c>
      <c r="E69" s="18" t="str">
        <f>HYPERLINK("#'Full Results'!A489", "489")</f>
        <v>489</v>
      </c>
      <c r="F69" t="s">
        <v>234</v>
      </c>
    </row>
    <row r="70" spans="3:6" x14ac:dyDescent="0.3">
      <c r="C70">
        <v>62</v>
      </c>
      <c r="D70" s="8" t="str">
        <f>HYPERLINK("#'Table 62'!A1", "How would you describe your child’s experience of moving from secondary to sixth form or college?: They felt excited moving|They felt nervous moving")</f>
        <v>How would you describe your child’s experience of moving from secondary to sixth form or college?: They felt excited moving|They felt nervous moving</v>
      </c>
      <c r="E70" s="18" t="str">
        <f>HYPERLINK("#'Full Results'!A497", "497")</f>
        <v>497</v>
      </c>
      <c r="F70" t="s">
        <v>234</v>
      </c>
    </row>
    <row r="71" spans="3:6" x14ac:dyDescent="0.3">
      <c r="C71">
        <v>63</v>
      </c>
      <c r="D71" s="8" t="str">
        <f>HYPERLINK("#'Table 63'!A1", "How would you describe your child’s experience of moving from secondary to sixth form or college?: It was a good experience|It was a bad experience")</f>
        <v>How would you describe your child’s experience of moving from secondary to sixth form or college?: It was a good experience|It was a bad experience</v>
      </c>
      <c r="E71" s="18" t="str">
        <f>HYPERLINK("#'Full Results'!A505", "505")</f>
        <v>505</v>
      </c>
      <c r="F71" t="s">
        <v>234</v>
      </c>
    </row>
    <row r="72" spans="3:6" x14ac:dyDescent="0.3">
      <c r="C72">
        <v>64</v>
      </c>
      <c r="D72" s="8" t="str">
        <f>HYPERLINK("#'Table 64'!A1", "And, what did you do, if anything, to help prepare your child for this move? Select all that apply  ")</f>
        <v>And, what did you do, if anything, to help prepare your child for this move? Select all that apply  </v>
      </c>
      <c r="E72" s="18" t="str">
        <f>HYPERLINK("#'Full Results'!A513", "513")</f>
        <v>513</v>
      </c>
      <c r="F72" t="s">
        <v>254</v>
      </c>
    </row>
    <row r="73" spans="3:6" x14ac:dyDescent="0.3">
      <c r="C73">
        <v>65</v>
      </c>
      <c r="D73" s="8" t="str">
        <f>HYPERLINK("#'Table 65'!A1", " Which of the following comes closest to your view?")</f>
        <v xml:space="preserve"> Which of the following comes closest to your view?</v>
      </c>
      <c r="E73" s="18" t="str">
        <f>HYPERLINK("#'Full Results'!A532", "532")</f>
        <v>532</v>
      </c>
      <c r="F73" t="s">
        <v>56</v>
      </c>
    </row>
    <row r="74" spans="3:6" x14ac:dyDescent="0.3">
      <c r="C74">
        <v>66</v>
      </c>
      <c r="D74" s="8" t="str">
        <f>HYPERLINK("#'Table 66'!A1", "Grid Summary: How important is your child doing well at school or college to the following?  ")</f>
        <v>Grid Summary: How important is your child doing well at school or college to the following?  </v>
      </c>
      <c r="E74" s="7"/>
      <c r="F74" t="s">
        <v>56</v>
      </c>
    </row>
    <row r="75" spans="3:6" x14ac:dyDescent="0.3">
      <c r="C75">
        <v>67</v>
      </c>
      <c r="D75" s="8" t="str">
        <f>HYPERLINK("#'Table 67'!A1", "How important is your child doing well at school or college to the following?  : To them")</f>
        <v>How important is your child doing well at school or college to the following?  : To them</v>
      </c>
      <c r="E75" s="18" t="str">
        <f>HYPERLINK("#'Full Results'!A541", "541")</f>
        <v>541</v>
      </c>
      <c r="F75" t="s">
        <v>56</v>
      </c>
    </row>
    <row r="76" spans="3:6" x14ac:dyDescent="0.3">
      <c r="C76">
        <v>68</v>
      </c>
      <c r="D76" s="8" t="str">
        <f>HYPERLINK("#'Table 68'!A1", "How important is your child doing well at school or college to the following?  : To you")</f>
        <v>How important is your child doing well at school or college to the following?  : To you</v>
      </c>
      <c r="E76" s="18" t="str">
        <f>HYPERLINK("#'Full Results'!A549", "549")</f>
        <v>549</v>
      </c>
      <c r="F76" t="s">
        <v>56</v>
      </c>
    </row>
    <row r="77" spans="3:6" x14ac:dyDescent="0.3">
      <c r="C77">
        <v>69</v>
      </c>
      <c r="D77" s="8" t="str">
        <f>HYPERLINK("#'Table 69'!A1", "How important is your child doing well at school or college to the following?  : To people in your family")</f>
        <v>How important is your child doing well at school or college to the following?  : To people in your family</v>
      </c>
      <c r="E77" s="18" t="str">
        <f>HYPERLINK("#'Full Results'!A557", "557")</f>
        <v>557</v>
      </c>
      <c r="F77" t="s">
        <v>56</v>
      </c>
    </row>
    <row r="78" spans="3:6" x14ac:dyDescent="0.3">
      <c r="C78">
        <v>70</v>
      </c>
      <c r="D78" s="8" t="str">
        <f>HYPERLINK("#'Table 70'!A1", "What do you think school or college is for? Select all that apply.")</f>
        <v>What do you think school or college is for? Select all that apply.</v>
      </c>
      <c r="E78" s="18" t="str">
        <f>HYPERLINK("#'Full Results'!A565", "565")</f>
        <v>565</v>
      </c>
      <c r="F78" t="s">
        <v>56</v>
      </c>
    </row>
    <row r="79" spans="3:6" x14ac:dyDescent="0.3">
      <c r="C79">
        <v>71</v>
      </c>
      <c r="D79" s="8" t="str">
        <f>HYPERLINK("#'Table 71'!A1", "In your opinion, which of the following is most important for children to get a good job in the future? Select up to three of the following")</f>
        <v>In your opinion, which of the following is most important for children to get a good job in the future? Select up to three of the following</v>
      </c>
      <c r="E79" s="18" t="str">
        <f>HYPERLINK("#'Full Results'!A580", "580")</f>
        <v>580</v>
      </c>
      <c r="F79" t="s">
        <v>56</v>
      </c>
    </row>
    <row r="80" spans="3:6" x14ac:dyDescent="0.3">
      <c r="C80">
        <v>72</v>
      </c>
      <c r="D80" s="8" t="str">
        <f>HYPERLINK("#'Table 72'!A1", " Which of the following comes closest to your view?")</f>
        <v xml:space="preserve"> Which of the following comes closest to your view?</v>
      </c>
      <c r="E80" s="18" t="str">
        <f>HYPERLINK("#'Full Results'!A592", "592")</f>
        <v>592</v>
      </c>
      <c r="F80" t="s">
        <v>56</v>
      </c>
    </row>
    <row r="81" spans="3:6" x14ac:dyDescent="0.3">
      <c r="C81">
        <v>73</v>
      </c>
      <c r="D81" s="8" t="str">
        <f>HYPERLINK("#'Table 73'!A1", "Grid Summary: How confident do you feel, if at all, about each of the following happening to your child in their future?  ")</f>
        <v>Grid Summary: How confident do you feel, if at all, about each of the following happening to your child in their future?  </v>
      </c>
      <c r="E81" s="7"/>
      <c r="F81" t="s">
        <v>56</v>
      </c>
    </row>
    <row r="82" spans="3:6" x14ac:dyDescent="0.3">
      <c r="C82">
        <v>74</v>
      </c>
      <c r="D82" s="8" t="str">
        <f>HYPERLINK("#'Table 74'!A1", "How confident do you feel, if at all, about each of the following happening to your child in their future?  : They will be successful")</f>
        <v>How confident do you feel, if at all, about each of the following happening to your child in their future?  : They will be successful</v>
      </c>
      <c r="E82" s="18" t="str">
        <f>HYPERLINK("#'Full Results'!A599", "599")</f>
        <v>599</v>
      </c>
      <c r="F82" t="s">
        <v>56</v>
      </c>
    </row>
    <row r="83" spans="3:6" x14ac:dyDescent="0.3">
      <c r="C83">
        <v>75</v>
      </c>
      <c r="D83" s="8" t="str">
        <f>HYPERLINK("#'Table 75'!A1", "How confident do you feel, if at all, about each of the following happening to your child in their future?  : They will do well at school")</f>
        <v>How confident do you feel, if at all, about each of the following happening to your child in their future?  : They will do well at school</v>
      </c>
      <c r="E83" s="18" t="str">
        <f>HYPERLINK("#'Full Results'!A607", "607")</f>
        <v>607</v>
      </c>
      <c r="F83" t="s">
        <v>56</v>
      </c>
    </row>
    <row r="84" spans="3:6" x14ac:dyDescent="0.3">
      <c r="C84">
        <v>76</v>
      </c>
      <c r="D84" s="8" t="str">
        <f>HYPERLINK("#'Table 76'!A1", "How confident do you feel, if at all, about each of the following happening to your child in their future?  : They will have choices about their future")</f>
        <v>How confident do you feel, if at all, about each of the following happening to your child in their future?  : They will have choices about their future</v>
      </c>
      <c r="E84" s="18" t="str">
        <f>HYPERLINK("#'Full Results'!A615", "615")</f>
        <v>615</v>
      </c>
      <c r="F84" t="s">
        <v>56</v>
      </c>
    </row>
    <row r="85" spans="3:6" x14ac:dyDescent="0.3">
      <c r="C85">
        <v>77</v>
      </c>
      <c r="D85" s="8" t="str">
        <f>HYPERLINK("#'Table 77'!A1", "How confident do you feel, if at all, about each of the following happening to your child in their future?  : They will have a job that they enjoy")</f>
        <v>How confident do you feel, if at all, about each of the following happening to your child in their future?  : They will have a job that they enjoy</v>
      </c>
      <c r="E85" s="18" t="str">
        <f>HYPERLINK("#'Full Results'!A623", "623")</f>
        <v>623</v>
      </c>
      <c r="F85" t="s">
        <v>56</v>
      </c>
    </row>
    <row r="86" spans="3:6" x14ac:dyDescent="0.3">
      <c r="C86">
        <v>78</v>
      </c>
      <c r="D86" s="8" t="str">
        <f>HYPERLINK("#'Table 78'!A1", "How confident do you feel, if at all, about each of the following happening to your child in their future?  : They will have enough money to have a comfortable life")</f>
        <v>How confident do you feel, if at all, about each of the following happening to your child in their future?  : They will have enough money to have a comfortable life</v>
      </c>
      <c r="E86" s="18" t="str">
        <f>HYPERLINK("#'Full Results'!A631", "631")</f>
        <v>631</v>
      </c>
      <c r="F86" t="s">
        <v>56</v>
      </c>
    </row>
    <row r="87" spans="3:6" x14ac:dyDescent="0.3">
      <c r="C87">
        <v>79</v>
      </c>
      <c r="D87" s="8" t="str">
        <f>HYPERLINK("#'Table 79'!A1", "Grid Summary: How likely or unlikely is your child to do the following in their life?")</f>
        <v>Grid Summary: How likely or unlikely is your child to do the following in their life?</v>
      </c>
      <c r="E87" s="7"/>
      <c r="F87" t="s">
        <v>56</v>
      </c>
    </row>
    <row r="88" spans="3:6" x14ac:dyDescent="0.3">
      <c r="C88">
        <v>80</v>
      </c>
      <c r="D88" s="8" t="str">
        <f>HYPERLINK("#'Table 80'!A1", "How likely or unlikely is your child to do the following in their life?: Be successful")</f>
        <v>How likely or unlikely is your child to do the following in their life?: Be successful</v>
      </c>
      <c r="E88" s="18" t="str">
        <f>HYPERLINK("#'Full Results'!A639", "639")</f>
        <v>639</v>
      </c>
      <c r="F88" t="s">
        <v>56</v>
      </c>
    </row>
    <row r="89" spans="3:6" x14ac:dyDescent="0.3">
      <c r="C89">
        <v>81</v>
      </c>
      <c r="D89" s="8" t="str">
        <f>HYPERLINK("#'Table 81'!A1", "How likely or unlikely is your child to do the following in their life?: Do well at school")</f>
        <v>How likely or unlikely is your child to do the following in their life?: Do well at school</v>
      </c>
      <c r="E89" s="18" t="str">
        <f>HYPERLINK("#'Full Results'!A647", "647")</f>
        <v>647</v>
      </c>
      <c r="F89" t="s">
        <v>56</v>
      </c>
    </row>
    <row r="90" spans="3:6" x14ac:dyDescent="0.3">
      <c r="C90">
        <v>82</v>
      </c>
      <c r="D90" s="8" t="str">
        <f>HYPERLINK("#'Table 82'!A1", "How likely or unlikely is your child to do the following in their life?: Have enough money to be comfortable")</f>
        <v>How likely or unlikely is your child to do the following in their life?: Have enough money to be comfortable</v>
      </c>
      <c r="E90" s="18" t="str">
        <f>HYPERLINK("#'Full Results'!A655", "655")</f>
        <v>655</v>
      </c>
      <c r="F90" t="s">
        <v>56</v>
      </c>
    </row>
    <row r="91" spans="3:6" x14ac:dyDescent="0.3">
      <c r="C91">
        <v>83</v>
      </c>
      <c r="D91" s="8" t="str">
        <f>HYPERLINK("#'Table 83'!A1", "How likely or unlikely is your child to do the following in their life?: Leave the area where they grew up")</f>
        <v>How likely or unlikely is your child to do the following in their life?: Leave the area where they grew up</v>
      </c>
      <c r="E91" s="18" t="str">
        <f>HYPERLINK("#'Full Results'!A663", "663")</f>
        <v>663</v>
      </c>
      <c r="F91" t="s">
        <v>56</v>
      </c>
    </row>
    <row r="92" spans="3:6" x14ac:dyDescent="0.3">
      <c r="C92">
        <v>84</v>
      </c>
      <c r="D92" s="8" t="str">
        <f>HYPERLINK("#'Table 84'!A1", "How likely or unlikely is your child to do the following in their life?: Go to any university")</f>
        <v>How likely or unlikely is your child to do the following in their life?: Go to any university</v>
      </c>
      <c r="E92" s="18" t="str">
        <f>HYPERLINK("#'Full Results'!A671", "671")</f>
        <v>671</v>
      </c>
      <c r="F92" t="s">
        <v>56</v>
      </c>
    </row>
    <row r="93" spans="3:6" x14ac:dyDescent="0.3">
      <c r="C93">
        <v>85</v>
      </c>
      <c r="D93" s="8" t="str">
        <f>HYPERLINK("#'Table 85'!A1", "How likely or unlikely is your child to do the following in their life?: Go to a top university")</f>
        <v>How likely or unlikely is your child to do the following in their life?: Go to a top university</v>
      </c>
      <c r="E93" s="18" t="str">
        <f>HYPERLINK("#'Full Results'!A679", "679")</f>
        <v>679</v>
      </c>
      <c r="F93" t="s">
        <v>56</v>
      </c>
    </row>
    <row r="94" spans="3:6" x14ac:dyDescent="0.3">
      <c r="C94">
        <v>86</v>
      </c>
      <c r="D94" s="8" t="str">
        <f>HYPERLINK("#'Table 86'!A1", "How likely or unlikely is your child to do the following in their life?: Do an apprenticeship")</f>
        <v>How likely or unlikely is your child to do the following in their life?: Do an apprenticeship</v>
      </c>
      <c r="E94" s="18" t="str">
        <f>HYPERLINK("#'Full Results'!A687", "687")</f>
        <v>687</v>
      </c>
      <c r="F94" t="s">
        <v>56</v>
      </c>
    </row>
    <row r="95" spans="3:6" x14ac:dyDescent="0.3">
      <c r="C95">
        <v>87</v>
      </c>
      <c r="D95" s="8" t="str">
        <f>HYPERLINK("#'Table 87'!A1", "How likely or unlikely is your child to do the following in their life?: Own a home")</f>
        <v>How likely or unlikely is your child to do the following in their life?: Own a home</v>
      </c>
      <c r="E95" s="18" t="str">
        <f>HYPERLINK("#'Full Results'!A695", "695")</f>
        <v>695</v>
      </c>
      <c r="F95" t="s">
        <v>56</v>
      </c>
    </row>
    <row r="96" spans="3:6" x14ac:dyDescent="0.3">
      <c r="C96">
        <v>88</v>
      </c>
      <c r="D96" s="8" t="str">
        <f>HYPERLINK("#'Table 88'!A1", "How likely or unlikely is your child to do the following in their life?: Get into a senior position at work")</f>
        <v>How likely or unlikely is your child to do the following in their life?: Get into a senior position at work</v>
      </c>
      <c r="E96" s="18" t="str">
        <f>HYPERLINK("#'Full Results'!A703", "703")</f>
        <v>703</v>
      </c>
      <c r="F96" t="s">
        <v>56</v>
      </c>
    </row>
    <row r="97" spans="3:6" x14ac:dyDescent="0.3">
      <c r="C97">
        <v>89</v>
      </c>
      <c r="D97" s="8" t="str">
        <f>HYPERLINK("#'Table 89'!A1", "How likely or unlikely is your child to do the following in their life?: Be a millionaire")</f>
        <v>How likely or unlikely is your child to do the following in their life?: Be a millionaire</v>
      </c>
      <c r="E97" s="18" t="str">
        <f>HYPERLINK("#'Full Results'!A711", "711")</f>
        <v>711</v>
      </c>
      <c r="F97" t="s">
        <v>56</v>
      </c>
    </row>
    <row r="98" spans="3:6" x14ac:dyDescent="0.3">
      <c r="C98">
        <v>90</v>
      </c>
      <c r="D98" s="8" t="str">
        <f>HYPERLINK("#'Table 90'!A1", "Grid Summary: Which of the following words comes closest to how you would describe apprenticeships?  ")</f>
        <v>Grid Summary: Which of the following words comes closest to how you would describe apprenticeships?  </v>
      </c>
      <c r="E98" s="7"/>
      <c r="F98" t="s">
        <v>340</v>
      </c>
    </row>
    <row r="99" spans="3:6" x14ac:dyDescent="0.3">
      <c r="C99">
        <v>91</v>
      </c>
      <c r="D99" s="8" t="str">
        <f>HYPERLINK("#'Table 91'!A1", "Which of the following words comes closest to how you would describe apprenticeships?  : Waste of time|Important use of time")</f>
        <v>Which of the following words comes closest to how you would describe apprenticeships?  : Waste of time|Important use of time</v>
      </c>
      <c r="E99" s="18" t="str">
        <f>HYPERLINK("#'Full Results'!A719", "719")</f>
        <v>719</v>
      </c>
      <c r="F99" t="s">
        <v>340</v>
      </c>
    </row>
    <row r="100" spans="3:6" x14ac:dyDescent="0.3">
      <c r="C100">
        <v>92</v>
      </c>
      <c r="D100" s="8" t="str">
        <f>HYPERLINK("#'Table 92'!A1", "Which of the following words comes closest to how you would describe apprenticeships?  : Unimportant to getting on in life|Important to getting on in life")</f>
        <v>Which of the following words comes closest to how you would describe apprenticeships?  : Unimportant to getting on in life|Important to getting on in life</v>
      </c>
      <c r="E100" s="18" t="str">
        <f>HYPERLINK("#'Full Results'!A727", "727")</f>
        <v>727</v>
      </c>
      <c r="F100" t="s">
        <v>340</v>
      </c>
    </row>
    <row r="101" spans="3:6" x14ac:dyDescent="0.3">
      <c r="C101">
        <v>93</v>
      </c>
      <c r="D101" s="8" t="str">
        <f>HYPERLINK("#'Table 93'!A1", "Which of the following words comes closest to how you would describe apprenticeships?  : Not for people like me|For people like me")</f>
        <v>Which of the following words comes closest to how you would describe apprenticeships?  : Not for people like me|For people like me</v>
      </c>
      <c r="E101" s="18" t="str">
        <f>HYPERLINK("#'Full Results'!A735", "735")</f>
        <v>735</v>
      </c>
      <c r="F101" t="s">
        <v>340</v>
      </c>
    </row>
    <row r="102" spans="3:6" x14ac:dyDescent="0.3">
      <c r="C102">
        <v>94</v>
      </c>
      <c r="D102" s="8" t="str">
        <f>HYPERLINK("#'Table 94'!A1", "Which of the following words comes closest to how you would describe apprenticeships?  : Worth the money|Not worth the money")</f>
        <v>Which of the following words comes closest to how you would describe apprenticeships?  : Worth the money|Not worth the money</v>
      </c>
      <c r="E102" s="18" t="str">
        <f>HYPERLINK("#'Full Results'!A743", "743")</f>
        <v>743</v>
      </c>
      <c r="F102" t="s">
        <v>340</v>
      </c>
    </row>
    <row r="103" spans="3:6" x14ac:dyDescent="0.3">
      <c r="C103">
        <v>95</v>
      </c>
      <c r="D103" s="8" t="str">
        <f>HYPERLINK("#'Table 95'!A1", "Grid Summary: Which of the following words comes closest to how you would describe university?  ")</f>
        <v>Grid Summary: Which of the following words comes closest to how you would describe university?  </v>
      </c>
      <c r="E103" s="7"/>
      <c r="F103" t="s">
        <v>340</v>
      </c>
    </row>
    <row r="104" spans="3:6" x14ac:dyDescent="0.3">
      <c r="C104">
        <v>96</v>
      </c>
      <c r="D104" s="8" t="str">
        <f>HYPERLINK("#'Table 96'!A1", "Which of the following words comes closest to how you would describe university?  : Worth the money|Not worth the money")</f>
        <v>Which of the following words comes closest to how you would describe university?  : Worth the money|Not worth the money</v>
      </c>
      <c r="E104" s="18" t="str">
        <f>HYPERLINK("#'Full Results'!A751", "751")</f>
        <v>751</v>
      </c>
      <c r="F104" t="s">
        <v>340</v>
      </c>
    </row>
    <row r="105" spans="3:6" x14ac:dyDescent="0.3">
      <c r="C105">
        <v>97</v>
      </c>
      <c r="D105" s="8" t="str">
        <f>HYPERLINK("#'Table 97'!A1", "Which of the following words comes closest to how you would describe university?  : Not for people like me|For people like me")</f>
        <v>Which of the following words comes closest to how you would describe university?  : Not for people like me|For people like me</v>
      </c>
      <c r="E105" s="18" t="str">
        <f>HYPERLINK("#'Full Results'!A759", "759")</f>
        <v>759</v>
      </c>
      <c r="F105" t="s">
        <v>340</v>
      </c>
    </row>
    <row r="106" spans="3:6" x14ac:dyDescent="0.3">
      <c r="C106">
        <v>98</v>
      </c>
      <c r="D106" s="8" t="str">
        <f>HYPERLINK("#'Table 98'!A1", "Which of the following words comes closest to how you would describe university?  : Unimportant to getting on in life|Important to getting on in life")</f>
        <v>Which of the following words comes closest to how you would describe university?  : Unimportant to getting on in life|Important to getting on in life</v>
      </c>
      <c r="E106" s="18" t="str">
        <f>HYPERLINK("#'Full Results'!A767", "767")</f>
        <v>767</v>
      </c>
      <c r="F106" t="s">
        <v>340</v>
      </c>
    </row>
    <row r="107" spans="3:6" x14ac:dyDescent="0.3">
      <c r="C107">
        <v>99</v>
      </c>
      <c r="D107" s="8" t="str">
        <f>HYPERLINK("#'Table 99'!A1", "Which of the following words comes closest to how you would describe university?  : Waste of time|Important use of time")</f>
        <v>Which of the following words comes closest to how you would describe university?  : Waste of time|Important use of time</v>
      </c>
      <c r="E107" s="18" t="str">
        <f>HYPERLINK("#'Full Results'!A775", "775")</f>
        <v>775</v>
      </c>
      <c r="F107" t="s">
        <v>340</v>
      </c>
    </row>
    <row r="108" spans="3:6" x14ac:dyDescent="0.3">
      <c r="C108">
        <v>100</v>
      </c>
      <c r="D108" s="8" t="str">
        <f>HYPERLINK("#'Table 100'!A1", " Would you want your child to go to university if given the option?")</f>
        <v xml:space="preserve"> Would you want your child to go to university if given the option?</v>
      </c>
      <c r="E108" s="18" t="str">
        <f>HYPERLINK("#'Full Results'!A783", "783")</f>
        <v>783</v>
      </c>
      <c r="F108" t="s">
        <v>56</v>
      </c>
    </row>
    <row r="109" spans="3:6" x14ac:dyDescent="0.3">
      <c r="C109">
        <v>101</v>
      </c>
      <c r="D109" s="8" t="str">
        <f>HYPERLINK("#'Table 101'!A1", " Apart from yourself, do many people in your family want your child to go to university one day?")</f>
        <v xml:space="preserve"> Apart from yourself, do many people in your family want your child to go to university one day?</v>
      </c>
      <c r="E109" s="18" t="str">
        <f>HYPERLINK("#'Full Results'!A790", "790")</f>
        <v>790</v>
      </c>
      <c r="F109" t="s">
        <v>359</v>
      </c>
    </row>
    <row r="110" spans="3:6" x14ac:dyDescent="0.3">
      <c r="C110">
        <v>102</v>
      </c>
      <c r="D110" s="8" t="str">
        <f>HYPERLINK("#'Table 102'!A1", "If you had to choose, which of these things would you prioritise your child's school or college doing over anything else?  Select up to three.")</f>
        <v>If you had to choose, which of these things would you prioritise your child's school or college doing over anything else?  Select up to three.</v>
      </c>
      <c r="E110" s="18" t="str">
        <f>HYPERLINK("#'Full Results'!A797", "797")</f>
        <v>797</v>
      </c>
      <c r="F110" t="s">
        <v>56</v>
      </c>
    </row>
    <row r="111" spans="3:6" x14ac:dyDescent="0.3">
      <c r="C111">
        <v>103</v>
      </c>
      <c r="D111" s="8" t="str">
        <f>HYPERLINK("#'Table 103'!A1", "Grid Summary: Do you think it is the school or family’s responsibility to do the following?")</f>
        <v>Grid Summary: Do you think it is the school or family’s responsibility to do the following?</v>
      </c>
      <c r="E111" s="7"/>
      <c r="F111" t="s">
        <v>56</v>
      </c>
    </row>
    <row r="112" spans="3:6" x14ac:dyDescent="0.3">
      <c r="C112">
        <v>104</v>
      </c>
      <c r="D112" s="8" t="str">
        <f>HYPERLINK("#'Table 104'!A1", "Do you think it is the school or family’s responsibility to do the following?: Create a positive and supportive environment for children to learn")</f>
        <v>Do you think it is the school or family’s responsibility to do the following?: Create a positive and supportive environment for children to learn</v>
      </c>
      <c r="E112" s="18" t="str">
        <f>HYPERLINK("#'Full Results'!A813", "813")</f>
        <v>813</v>
      </c>
      <c r="F112" t="s">
        <v>56</v>
      </c>
    </row>
    <row r="113" spans="3:6" x14ac:dyDescent="0.3">
      <c r="C113">
        <v>105</v>
      </c>
      <c r="D113" s="8" t="str">
        <f>HYPERLINK("#'Table 105'!A1", "Do you think it is the school or family’s responsibility to do the following?: Build young people’s confidence and motivation to learn")</f>
        <v>Do you think it is the school or family’s responsibility to do the following?: Build young people’s confidence and motivation to learn</v>
      </c>
      <c r="E113" s="18" t="str">
        <f>HYPERLINK("#'Full Results'!A821", "821")</f>
        <v>821</v>
      </c>
      <c r="F113" t="s">
        <v>56</v>
      </c>
    </row>
    <row r="114" spans="3:6" x14ac:dyDescent="0.3">
      <c r="C114">
        <v>106</v>
      </c>
      <c r="D114" s="8" t="str">
        <f>HYPERLINK("#'Table 106'!A1", "Do you think it is the school or family’s responsibility to do the following?: Be a trusted adult for young people to speak to")</f>
        <v>Do you think it is the school or family’s responsibility to do the following?: Be a trusted adult for young people to speak to</v>
      </c>
      <c r="E114" s="18" t="str">
        <f>HYPERLINK("#'Full Results'!A829", "829")</f>
        <v>829</v>
      </c>
      <c r="F114" t="s">
        <v>56</v>
      </c>
    </row>
    <row r="115" spans="3:6" x14ac:dyDescent="0.3">
      <c r="C115">
        <v>107</v>
      </c>
      <c r="D115" s="8" t="str">
        <f>HYPERLINK("#'Table 107'!A1", "Do you think it is the school or family’s responsibility to do the following?: Help support young people to make the right decisions for them about their education")</f>
        <v>Do you think it is the school or family’s responsibility to do the following?: Help support young people to make the right decisions for them about their education</v>
      </c>
      <c r="E115" s="18" t="str">
        <f>HYPERLINK("#'Full Results'!A837", "837")</f>
        <v>837</v>
      </c>
      <c r="F115" t="s">
        <v>56</v>
      </c>
    </row>
    <row r="116" spans="3:6" x14ac:dyDescent="0.3">
      <c r="C116">
        <v>108</v>
      </c>
      <c r="D116" s="8" t="str">
        <f>HYPERLINK("#'Table 108'!A1", "Do you think it is the school or family’s responsibility to do the following?: Help support young people to make the right decision for them about their career.")</f>
        <v>Do you think it is the school or family’s responsibility to do the following?: Help support young people to make the right decision for them about their career.</v>
      </c>
      <c r="E116" s="18" t="str">
        <f>HYPERLINK("#'Full Results'!A845", "845")</f>
        <v>845</v>
      </c>
      <c r="F116" t="s">
        <v>56</v>
      </c>
    </row>
    <row r="117" spans="3:6" x14ac:dyDescent="0.3">
      <c r="C117">
        <v>109</v>
      </c>
      <c r="D117" s="8" t="str">
        <f>HYPERLINK("#'Table 109'!A1", "Do you think it is the school or family’s responsibility to do the following?: Provide extra help outside of lessons for")</f>
        <v>Do you think it is the school or family’s responsibility to do the following?: Provide extra help outside of lessons for</v>
      </c>
      <c r="E117" s="18" t="str">
        <f>HYPERLINK("#'Full Results'!A853", "853")</f>
        <v>853</v>
      </c>
      <c r="F117" t="s">
        <v>56</v>
      </c>
    </row>
    <row r="118" spans="3:6" x14ac:dyDescent="0.3">
      <c r="C118">
        <v>110</v>
      </c>
      <c r="D118" s="8" t="str">
        <f>HYPERLINK("#'Table 110'!A1", "Do you think it is the school or family’s responsibility to do the following?: Help young people to manage pressure and anxiety about tests and grades")</f>
        <v>Do you think it is the school or family’s responsibility to do the following?: Help young people to manage pressure and anxiety about tests and grades</v>
      </c>
      <c r="E118" s="18" t="str">
        <f>HYPERLINK("#'Full Results'!A861", "861")</f>
        <v>861</v>
      </c>
      <c r="F118" t="s">
        <v>56</v>
      </c>
    </row>
    <row r="119" spans="3:6" x14ac:dyDescent="0.3">
      <c r="C119">
        <v>111</v>
      </c>
      <c r="D119" s="8" t="str">
        <f>HYPERLINK("#'Table 111'!A1", "Do you think it is the school or family’s responsibility to do the following?: Recognise and praise effort as well as achievement")</f>
        <v>Do you think it is the school or family’s responsibility to do the following?: Recognise and praise effort as well as achievement</v>
      </c>
      <c r="E119" s="18" t="str">
        <f>HYPERLINK("#'Full Results'!A869", "869")</f>
        <v>869</v>
      </c>
      <c r="F119" t="s">
        <v>56</v>
      </c>
    </row>
    <row r="120" spans="3:6" x14ac:dyDescent="0.3">
      <c r="C120">
        <v>112</v>
      </c>
      <c r="D120" s="8" t="str">
        <f>HYPERLINK("#'Table 112'!A1", "Do you think it is the school or family’s responsibility to do the following?: Provide opportunities for young people to take part in different activities (for example sports, music, art.")</f>
        <v>Do you think it is the school or family’s responsibility to do the following?: Provide opportunities for young people to take part in different activities (for example sports, music, art.</v>
      </c>
      <c r="E120" s="18" t="str">
        <f>HYPERLINK("#'Full Results'!A877", "877")</f>
        <v>877</v>
      </c>
      <c r="F120" t="s">
        <v>56</v>
      </c>
    </row>
    <row r="121" spans="3:6" x14ac:dyDescent="0.3">
      <c r="C121">
        <v>113</v>
      </c>
      <c r="D121" s="8" t="str">
        <f>HYPERLINK("#'Table 113'!A1", " In your view, how much support have you received from your child’s school or college regarding their options after they leave?")</f>
        <v xml:space="preserve"> In your view, how much support have you received from your child’s school or college regarding their options after they leave?</v>
      </c>
      <c r="E121" s="18" t="str">
        <f>HYPERLINK("#'Full Results'!A885", "885")</f>
        <v>885</v>
      </c>
      <c r="F121" t="s">
        <v>400</v>
      </c>
    </row>
    <row r="122" spans="3:6" x14ac:dyDescent="0.3">
      <c r="C122">
        <v>114</v>
      </c>
      <c r="D122" s="8" t="str">
        <f>HYPERLINK("#'Table 114'!A1", "What further support, if any, would you like to be given to your child to help them decide on their next steps once leaving school or college? Select all that apply")</f>
        <v>What further support, if any, would you like to be given to your child to help them decide on their next steps once leaving school or college? Select all that apply</v>
      </c>
      <c r="E122" s="18" t="str">
        <f>HYPERLINK("#'Full Results'!A893", "893")</f>
        <v>893</v>
      </c>
      <c r="F122" t="s">
        <v>400</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A915"/>
  <sheetViews>
    <sheetView showGridLines="0" workbookViewId="0">
      <pane xSplit="2" ySplit="8" topLeftCell="C733" activePane="bottomRight" state="frozen"/>
      <selection pane="topRight"/>
      <selection pane="bottomLeft"/>
      <selection pane="bottomRight" activeCell="R736" sqref="R736"/>
    </sheetView>
  </sheetViews>
  <sheetFormatPr defaultColWidth="11.5546875" defaultRowHeight="14.4" x14ac:dyDescent="0.3"/>
  <cols>
    <col min="2" max="2" width="20.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2" t="s">
        <v>419</v>
      </c>
      <c r="E2" s="23"/>
      <c r="F2" s="23"/>
      <c r="G2" s="23"/>
      <c r="H2" s="23"/>
      <c r="I2" s="23"/>
      <c r="J2" s="23"/>
      <c r="K2" s="23"/>
      <c r="L2" s="23"/>
      <c r="M2" s="23"/>
      <c r="N2" s="23"/>
      <c r="O2" s="23"/>
      <c r="P2" s="23"/>
      <c r="Q2" s="23"/>
      <c r="R2" s="23"/>
      <c r="S2" s="23"/>
      <c r="T2" s="23"/>
      <c r="U2" s="23"/>
      <c r="V2" s="23"/>
      <c r="W2" s="23"/>
      <c r="X2" s="23"/>
    </row>
    <row r="5" spans="2:27" ht="30" customHeight="1" x14ac:dyDescent="0.3">
      <c r="B5" s="13"/>
      <c r="C5" s="13"/>
      <c r="D5" s="25" t="s">
        <v>38</v>
      </c>
      <c r="E5" s="25"/>
      <c r="F5" s="13"/>
      <c r="G5" s="25" t="s">
        <v>39</v>
      </c>
      <c r="H5" s="25"/>
      <c r="I5" s="25"/>
      <c r="J5" s="25"/>
      <c r="K5" s="25"/>
      <c r="L5" s="25"/>
      <c r="M5" s="25"/>
      <c r="N5" s="25"/>
      <c r="O5" s="25"/>
      <c r="P5" s="13"/>
      <c r="Q5" s="25" t="s">
        <v>40</v>
      </c>
      <c r="R5" s="25"/>
      <c r="S5" s="13"/>
      <c r="T5" s="25" t="s">
        <v>421</v>
      </c>
      <c r="U5" s="25"/>
      <c r="V5" s="25"/>
      <c r="W5" s="13"/>
      <c r="X5" s="25" t="s">
        <v>422</v>
      </c>
      <c r="Y5" s="25"/>
      <c r="Z5" s="25"/>
      <c r="AA5" s="25"/>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19.95"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19.95"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11" spans="2:27" x14ac:dyDescent="0.3">
      <c r="B11" s="6" t="s">
        <v>57</v>
      </c>
    </row>
    <row r="12" spans="2:27" x14ac:dyDescent="0.3">
      <c r="B12" s="21" t="s">
        <v>56</v>
      </c>
      <c r="C12" s="14"/>
      <c r="D12" s="14"/>
      <c r="E12" s="14"/>
      <c r="F12" s="14"/>
      <c r="G12" s="14"/>
      <c r="H12" s="14"/>
      <c r="I12" s="14"/>
      <c r="J12" s="14"/>
      <c r="K12" s="14"/>
      <c r="L12" s="14"/>
      <c r="M12" s="14"/>
      <c r="N12" s="14"/>
      <c r="O12" s="14"/>
      <c r="P12" s="14"/>
      <c r="Q12" s="14"/>
      <c r="R12" s="14"/>
      <c r="S12" s="14"/>
      <c r="T12" s="14"/>
      <c r="U12" s="14"/>
      <c r="V12" s="14"/>
      <c r="W12" s="14"/>
      <c r="X12" s="14"/>
      <c r="Y12" s="14"/>
      <c r="Z12" s="14"/>
      <c r="AA12" s="14"/>
    </row>
    <row r="13" spans="2:27" x14ac:dyDescent="0.3">
      <c r="B13" t="s">
        <v>47</v>
      </c>
      <c r="C13" s="14">
        <v>0.25146641522556401</v>
      </c>
      <c r="D13" s="14">
        <v>0.29776451712290902</v>
      </c>
      <c r="E13" s="14">
        <v>0.205727546903619</v>
      </c>
      <c r="F13" s="14"/>
      <c r="G13" s="14">
        <v>0.30407104163915</v>
      </c>
      <c r="H13" s="14">
        <v>0.23351317892089701</v>
      </c>
      <c r="I13" s="14">
        <v>0.18751344812430801</v>
      </c>
      <c r="J13" s="14">
        <v>0.189901641368944</v>
      </c>
      <c r="K13" s="14">
        <v>0.24422813197426499</v>
      </c>
      <c r="L13" s="14">
        <v>0.25160032727495701</v>
      </c>
      <c r="M13" s="14">
        <v>0.21606488553080599</v>
      </c>
      <c r="N13" s="14">
        <v>0.275972766347305</v>
      </c>
      <c r="O13" s="14">
        <v>0.27894590248583101</v>
      </c>
      <c r="P13" s="14"/>
      <c r="Q13" s="14">
        <v>0.27222940245277899</v>
      </c>
      <c r="R13" s="14">
        <v>0.20655817566863799</v>
      </c>
      <c r="S13" s="14"/>
      <c r="T13" s="14">
        <v>0.226895523267271</v>
      </c>
      <c r="U13" s="14">
        <v>0.341963526621123</v>
      </c>
      <c r="V13" s="14">
        <v>0.392949518879535</v>
      </c>
      <c r="W13" s="14"/>
      <c r="X13" s="14">
        <v>0.15679097512961601</v>
      </c>
      <c r="Y13" s="14">
        <v>0.25285574848502601</v>
      </c>
      <c r="Z13" s="14">
        <v>0.33849691012393202</v>
      </c>
      <c r="AA13" s="14">
        <v>0.32067784626974</v>
      </c>
    </row>
    <row r="14" spans="2:27" x14ac:dyDescent="0.3">
      <c r="B14" t="s">
        <v>48</v>
      </c>
      <c r="C14" s="14">
        <v>0.45650186082165101</v>
      </c>
      <c r="D14" s="14">
        <v>0.456088257209746</v>
      </c>
      <c r="E14" s="14">
        <v>0.45628185429734502</v>
      </c>
      <c r="F14" s="14"/>
      <c r="G14" s="14">
        <v>0.49310111361422199</v>
      </c>
      <c r="H14" s="14">
        <v>0.42161008319325</v>
      </c>
      <c r="I14" s="14">
        <v>0.49400952464239101</v>
      </c>
      <c r="J14" s="14">
        <v>0.43580987965607298</v>
      </c>
      <c r="K14" s="14">
        <v>0.48441297873203398</v>
      </c>
      <c r="L14" s="14">
        <v>0.430104314822297</v>
      </c>
      <c r="M14" s="14">
        <v>0.48638227224884201</v>
      </c>
      <c r="N14" s="14">
        <v>0.36379179088895902</v>
      </c>
      <c r="O14" s="14">
        <v>0.44305676929003601</v>
      </c>
      <c r="P14" s="14"/>
      <c r="Q14" s="14">
        <v>0.47332296879106101</v>
      </c>
      <c r="R14" s="14">
        <v>0.41597497801316902</v>
      </c>
      <c r="S14" s="14"/>
      <c r="T14" s="14">
        <v>0.44236721273115198</v>
      </c>
      <c r="U14" s="14">
        <v>0.52189248674447797</v>
      </c>
      <c r="V14" s="14">
        <v>0.480822982483047</v>
      </c>
      <c r="W14" s="14"/>
      <c r="X14" s="14">
        <v>0.39689089891383</v>
      </c>
      <c r="Y14" s="14">
        <v>0.46601674120312903</v>
      </c>
      <c r="Z14" s="14">
        <v>0.46656912872568901</v>
      </c>
      <c r="AA14" s="14">
        <v>0.491593933958347</v>
      </c>
    </row>
    <row r="15" spans="2:27" x14ac:dyDescent="0.3">
      <c r="B15" t="s">
        <v>49</v>
      </c>
      <c r="C15" s="14">
        <v>0.13569203926565801</v>
      </c>
      <c r="D15" s="14">
        <v>0.13238671515169301</v>
      </c>
      <c r="E15" s="14">
        <v>0.13807818573870501</v>
      </c>
      <c r="F15" s="14"/>
      <c r="G15" s="14">
        <v>0.112975114770988</v>
      </c>
      <c r="H15" s="14">
        <v>0.15819270356091</v>
      </c>
      <c r="I15" s="14">
        <v>0.14155534036638501</v>
      </c>
      <c r="J15" s="14">
        <v>0.188452097877291</v>
      </c>
      <c r="K15" s="14">
        <v>0.116003208426901</v>
      </c>
      <c r="L15" s="14">
        <v>0.16162593364139499</v>
      </c>
      <c r="M15" s="14">
        <v>0.106552992502519</v>
      </c>
      <c r="N15" s="14">
        <v>0.13906743590161499</v>
      </c>
      <c r="O15" s="14">
        <v>0.119777392175326</v>
      </c>
      <c r="P15" s="14"/>
      <c r="Q15" s="14">
        <v>0.12327209641194101</v>
      </c>
      <c r="R15" s="14">
        <v>0.161452014293923</v>
      </c>
      <c r="S15" s="14"/>
      <c r="T15" s="14">
        <v>0.140153277867232</v>
      </c>
      <c r="U15" s="14">
        <v>9.6107638996317898E-2</v>
      </c>
      <c r="V15" s="14">
        <v>0.101325067672372</v>
      </c>
      <c r="W15" s="14"/>
      <c r="X15" s="14">
        <v>0.174972986254531</v>
      </c>
      <c r="Y15" s="14">
        <v>0.12793805741413</v>
      </c>
      <c r="Z15" s="14">
        <v>0.12560631853915999</v>
      </c>
      <c r="AA15" s="14">
        <v>0.111603747744057</v>
      </c>
    </row>
    <row r="16" spans="2:27" x14ac:dyDescent="0.3">
      <c r="B16" t="s">
        <v>50</v>
      </c>
      <c r="C16" s="14">
        <v>0.100610675707849</v>
      </c>
      <c r="D16" s="14">
        <v>6.9015907136185703E-2</v>
      </c>
      <c r="E16" s="14">
        <v>0.132850041621386</v>
      </c>
      <c r="F16" s="14"/>
      <c r="G16" s="14">
        <v>6.3467622816182706E-2</v>
      </c>
      <c r="H16" s="14">
        <v>0.130158043490501</v>
      </c>
      <c r="I16" s="14">
        <v>0.12388021572383399</v>
      </c>
      <c r="J16" s="14">
        <v>0.118598325806675</v>
      </c>
      <c r="K16" s="14">
        <v>0.103027617915883</v>
      </c>
      <c r="L16" s="14">
        <v>0.10681130127906199</v>
      </c>
      <c r="M16" s="14">
        <v>0.100306293923803</v>
      </c>
      <c r="N16" s="14">
        <v>0.14968732465169701</v>
      </c>
      <c r="O16" s="14">
        <v>8.1370936392801102E-2</v>
      </c>
      <c r="P16" s="14"/>
      <c r="Q16" s="14">
        <v>9.3193168741474305E-2</v>
      </c>
      <c r="R16" s="14">
        <v>0.118457810333602</v>
      </c>
      <c r="S16" s="14"/>
      <c r="T16" s="14">
        <v>0.11621707248705899</v>
      </c>
      <c r="U16" s="14">
        <v>3.6309433139469799E-2</v>
      </c>
      <c r="V16" s="14">
        <v>2.0086512251993899E-2</v>
      </c>
      <c r="W16" s="14"/>
      <c r="X16" s="14">
        <v>0.145883918520339</v>
      </c>
      <c r="Y16" s="14">
        <v>0.105205350604325</v>
      </c>
      <c r="Z16" s="14">
        <v>4.5747953922153098E-2</v>
      </c>
      <c r="AA16" s="14">
        <v>6.3153842186448594E-2</v>
      </c>
    </row>
    <row r="17" spans="2:27" x14ac:dyDescent="0.3">
      <c r="B17" t="s">
        <v>51</v>
      </c>
      <c r="C17" s="14">
        <v>5.4484196583660001E-2</v>
      </c>
      <c r="D17" s="14">
        <v>4.3616211716966502E-2</v>
      </c>
      <c r="E17" s="14">
        <v>6.5693503788510799E-2</v>
      </c>
      <c r="F17" s="14"/>
      <c r="G17" s="14">
        <v>2.3371972562225601E-2</v>
      </c>
      <c r="H17" s="14">
        <v>5.6525990834441098E-2</v>
      </c>
      <c r="I17" s="14">
        <v>5.3041471143081401E-2</v>
      </c>
      <c r="J17" s="14">
        <v>6.7238055291016702E-2</v>
      </c>
      <c r="K17" s="14">
        <v>5.2328062950917402E-2</v>
      </c>
      <c r="L17" s="14">
        <v>4.9858122982289997E-2</v>
      </c>
      <c r="M17" s="14">
        <v>8.4300834139754505E-2</v>
      </c>
      <c r="N17" s="14">
        <v>7.1480682210424001E-2</v>
      </c>
      <c r="O17" s="14">
        <v>7.6848999656005598E-2</v>
      </c>
      <c r="P17" s="14"/>
      <c r="Q17" s="14">
        <v>3.79823636027437E-2</v>
      </c>
      <c r="R17" s="14">
        <v>9.3442169642378101E-2</v>
      </c>
      <c r="S17" s="14"/>
      <c r="T17" s="14">
        <v>7.3551114545585605E-2</v>
      </c>
      <c r="U17" s="14">
        <v>3.7269144986114499E-3</v>
      </c>
      <c r="V17" s="14">
        <v>4.8159187130526497E-3</v>
      </c>
      <c r="W17" s="14"/>
      <c r="X17" s="14">
        <v>0.12289884696646999</v>
      </c>
      <c r="Y17" s="14">
        <v>4.7984102293390098E-2</v>
      </c>
      <c r="Z17" s="14">
        <v>1.53490342981217E-2</v>
      </c>
      <c r="AA17" s="14">
        <v>1.29706298414072E-2</v>
      </c>
    </row>
    <row r="18" spans="2:27" x14ac:dyDescent="0.3">
      <c r="B18" t="s">
        <v>52</v>
      </c>
      <c r="C18" s="14">
        <v>1.24481239561803E-3</v>
      </c>
      <c r="D18" s="14">
        <v>1.12839166249974E-3</v>
      </c>
      <c r="E18" s="14">
        <v>1.36886765043427E-3</v>
      </c>
      <c r="F18" s="14"/>
      <c r="G18" s="14">
        <v>3.01313459723155E-3</v>
      </c>
      <c r="H18" s="14">
        <v>0</v>
      </c>
      <c r="I18" s="14">
        <v>0</v>
      </c>
      <c r="J18" s="14">
        <v>0</v>
      </c>
      <c r="K18" s="14">
        <v>0</v>
      </c>
      <c r="L18" s="14">
        <v>0</v>
      </c>
      <c r="M18" s="14">
        <v>6.3927216542754798E-3</v>
      </c>
      <c r="N18" s="14">
        <v>0</v>
      </c>
      <c r="O18" s="14">
        <v>0</v>
      </c>
      <c r="P18" s="14"/>
      <c r="Q18" s="14">
        <v>0</v>
      </c>
      <c r="R18" s="14">
        <v>4.1148520482903904E-3</v>
      </c>
      <c r="S18" s="14"/>
      <c r="T18" s="14">
        <v>8.1579910169971297E-4</v>
      </c>
      <c r="U18" s="14">
        <v>0</v>
      </c>
      <c r="V18" s="14">
        <v>0</v>
      </c>
      <c r="W18" s="14"/>
      <c r="X18" s="14">
        <v>2.5623742152150498E-3</v>
      </c>
      <c r="Y18" s="14">
        <v>0</v>
      </c>
      <c r="Z18" s="14">
        <v>8.2306543909447805E-3</v>
      </c>
      <c r="AA18" s="14">
        <v>0</v>
      </c>
    </row>
    <row r="19" spans="2:27" x14ac:dyDescent="0.3">
      <c r="C19" s="14"/>
      <c r="D19" s="14"/>
      <c r="E19" s="14"/>
      <c r="F19" s="14"/>
      <c r="G19" s="14"/>
      <c r="H19" s="14"/>
      <c r="I19" s="14"/>
      <c r="J19" s="14"/>
      <c r="K19" s="14"/>
      <c r="L19" s="14"/>
      <c r="M19" s="14"/>
      <c r="N19" s="14"/>
      <c r="O19" s="14"/>
      <c r="P19" s="14"/>
      <c r="Q19" s="14"/>
      <c r="R19" s="14"/>
      <c r="S19" s="14"/>
      <c r="T19" s="14"/>
      <c r="U19" s="14"/>
      <c r="V19" s="14"/>
      <c r="W19" s="14"/>
      <c r="X19" s="14"/>
      <c r="Y19" s="14"/>
      <c r="Z19" s="14"/>
      <c r="AA19" s="14"/>
    </row>
    <row r="20" spans="2:27" x14ac:dyDescent="0.3">
      <c r="B20" s="6" t="s">
        <v>58</v>
      </c>
      <c r="C20" s="14"/>
      <c r="D20" s="14"/>
      <c r="E20" s="14"/>
      <c r="F20" s="14"/>
      <c r="G20" s="14"/>
      <c r="H20" s="14"/>
      <c r="I20" s="14"/>
      <c r="J20" s="14"/>
      <c r="K20" s="14"/>
      <c r="L20" s="14"/>
      <c r="M20" s="14"/>
      <c r="N20" s="14"/>
      <c r="O20" s="14"/>
      <c r="P20" s="14"/>
      <c r="Q20" s="14"/>
      <c r="R20" s="14"/>
      <c r="S20" s="14"/>
      <c r="T20" s="14"/>
      <c r="U20" s="14"/>
      <c r="V20" s="14"/>
      <c r="W20" s="14"/>
      <c r="X20" s="14"/>
      <c r="Y20" s="14"/>
      <c r="Z20" s="14"/>
      <c r="AA20" s="14"/>
    </row>
    <row r="21" spans="2:27" x14ac:dyDescent="0.3">
      <c r="B21" s="21" t="s">
        <v>56</v>
      </c>
      <c r="C21" s="14"/>
      <c r="D21" s="14"/>
      <c r="E21" s="14"/>
      <c r="F21" s="14"/>
      <c r="G21" s="14"/>
      <c r="H21" s="14"/>
      <c r="I21" s="14"/>
      <c r="J21" s="14"/>
      <c r="K21" s="14"/>
      <c r="L21" s="14"/>
      <c r="M21" s="14"/>
      <c r="N21" s="14"/>
      <c r="O21" s="14"/>
      <c r="P21" s="14"/>
      <c r="Q21" s="14"/>
      <c r="R21" s="14"/>
      <c r="S21" s="14"/>
      <c r="T21" s="14"/>
      <c r="U21" s="14"/>
      <c r="V21" s="14"/>
      <c r="W21" s="14"/>
      <c r="X21" s="14"/>
      <c r="Y21" s="14"/>
      <c r="Z21" s="14"/>
      <c r="AA21" s="14"/>
    </row>
    <row r="22" spans="2:27" x14ac:dyDescent="0.3">
      <c r="B22" t="s">
        <v>47</v>
      </c>
      <c r="C22" s="14">
        <v>0.284171277482132</v>
      </c>
      <c r="D22" s="14">
        <v>0.34284238564303599</v>
      </c>
      <c r="E22" s="14">
        <v>0.225900622015962</v>
      </c>
      <c r="F22" s="14"/>
      <c r="G22" s="14">
        <v>0.37642159784288798</v>
      </c>
      <c r="H22" s="14">
        <v>0.26227818963513899</v>
      </c>
      <c r="I22" s="14">
        <v>0.23823089528071101</v>
      </c>
      <c r="J22" s="14">
        <v>0.19719227228282701</v>
      </c>
      <c r="K22" s="14">
        <v>0.217746007111524</v>
      </c>
      <c r="L22" s="14">
        <v>0.29441209343353802</v>
      </c>
      <c r="M22" s="14">
        <v>0.253249563278306</v>
      </c>
      <c r="N22" s="14">
        <v>0.27773606184670402</v>
      </c>
      <c r="O22" s="14">
        <v>0.29762151322772301</v>
      </c>
      <c r="P22" s="14"/>
      <c r="Q22" s="14">
        <v>0.32348196499832799</v>
      </c>
      <c r="R22" s="14">
        <v>0.197729205229349</v>
      </c>
      <c r="S22" s="14"/>
      <c r="T22" s="14">
        <v>0.25931943164141202</v>
      </c>
      <c r="U22" s="14">
        <v>0.32739906782716799</v>
      </c>
      <c r="V22" s="14">
        <v>0.47685124002496898</v>
      </c>
      <c r="W22" s="14"/>
      <c r="X22" s="14">
        <v>0.15526525850415601</v>
      </c>
      <c r="Y22" s="14">
        <v>0.29803407721962299</v>
      </c>
      <c r="Z22" s="14">
        <v>0.310306150088969</v>
      </c>
      <c r="AA22" s="14">
        <v>0.38712047962025098</v>
      </c>
    </row>
    <row r="23" spans="2:27" x14ac:dyDescent="0.3">
      <c r="B23" t="s">
        <v>48</v>
      </c>
      <c r="C23" s="14">
        <v>0.47463424687931699</v>
      </c>
      <c r="D23" s="14">
        <v>0.45799016285237099</v>
      </c>
      <c r="E23" s="14">
        <v>0.490370553028249</v>
      </c>
      <c r="F23" s="14"/>
      <c r="G23" s="14">
        <v>0.45976542479417698</v>
      </c>
      <c r="H23" s="14">
        <v>0.47140427228744097</v>
      </c>
      <c r="I23" s="14">
        <v>0.41029990660746501</v>
      </c>
      <c r="J23" s="14">
        <v>0.50208860300092595</v>
      </c>
      <c r="K23" s="14">
        <v>0.54143238616793798</v>
      </c>
      <c r="L23" s="14">
        <v>0.45289063724044998</v>
      </c>
      <c r="M23" s="14">
        <v>0.515323205167045</v>
      </c>
      <c r="N23" s="14">
        <v>0.46469322361947002</v>
      </c>
      <c r="O23" s="14">
        <v>0.46611036978214399</v>
      </c>
      <c r="P23" s="14"/>
      <c r="Q23" s="14">
        <v>0.47999264424124399</v>
      </c>
      <c r="R23" s="14">
        <v>0.46150919928983902</v>
      </c>
      <c r="S23" s="14"/>
      <c r="T23" s="14">
        <v>0.46971396582395503</v>
      </c>
      <c r="U23" s="14">
        <v>0.56222149349862705</v>
      </c>
      <c r="V23" s="14">
        <v>0.44884686383412398</v>
      </c>
      <c r="W23" s="14"/>
      <c r="X23" s="14">
        <v>0.44344817440836398</v>
      </c>
      <c r="Y23" s="14">
        <v>0.48457526406476498</v>
      </c>
      <c r="Z23" s="14">
        <v>0.50939111227706702</v>
      </c>
      <c r="AA23" s="14">
        <v>0.46853271007374497</v>
      </c>
    </row>
    <row r="24" spans="2:27" x14ac:dyDescent="0.3">
      <c r="B24" t="s">
        <v>49</v>
      </c>
      <c r="C24" s="14">
        <v>0.137431746543001</v>
      </c>
      <c r="D24" s="14">
        <v>0.11438230506678999</v>
      </c>
      <c r="E24" s="14">
        <v>0.16133672607758101</v>
      </c>
      <c r="F24" s="14"/>
      <c r="G24" s="14">
        <v>0.103617216401962</v>
      </c>
      <c r="H24" s="14">
        <v>0.139990083164971</v>
      </c>
      <c r="I24" s="14">
        <v>0.23499303796601601</v>
      </c>
      <c r="J24" s="14">
        <v>0.16330364245455101</v>
      </c>
      <c r="K24" s="14">
        <v>0.130126345732753</v>
      </c>
      <c r="L24" s="14">
        <v>0.13623401130807</v>
      </c>
      <c r="M24" s="14">
        <v>0.124860397578298</v>
      </c>
      <c r="N24" s="14">
        <v>0.166100327154765</v>
      </c>
      <c r="O24" s="14">
        <v>0.12539789450726199</v>
      </c>
      <c r="P24" s="14"/>
      <c r="Q24" s="14">
        <v>0.11888054348768801</v>
      </c>
      <c r="R24" s="14">
        <v>0.17491847264447899</v>
      </c>
      <c r="S24" s="14"/>
      <c r="T24" s="14">
        <v>0.14948548179349</v>
      </c>
      <c r="U24" s="14">
        <v>8.1399258194967697E-2</v>
      </c>
      <c r="V24" s="14">
        <v>6.4077299540640995E-2</v>
      </c>
      <c r="W24" s="14"/>
      <c r="X24" s="14">
        <v>0.20842668100650799</v>
      </c>
      <c r="Y24" s="14">
        <v>0.123437236095137</v>
      </c>
      <c r="Z24" s="14">
        <v>8.6084249355506501E-2</v>
      </c>
      <c r="AA24" s="14">
        <v>0.107485446509565</v>
      </c>
    </row>
    <row r="25" spans="2:27" x14ac:dyDescent="0.3">
      <c r="B25" t="s">
        <v>50</v>
      </c>
      <c r="C25" s="14">
        <v>7.9719286199453801E-2</v>
      </c>
      <c r="D25" s="14">
        <v>6.4960976016532695E-2</v>
      </c>
      <c r="E25" s="14">
        <v>9.3979476678983903E-2</v>
      </c>
      <c r="F25" s="14"/>
      <c r="G25" s="14">
        <v>4.4859565690706399E-2</v>
      </c>
      <c r="H25" s="14">
        <v>0.10652789334234999</v>
      </c>
      <c r="I25" s="14">
        <v>9.6185666220271707E-2</v>
      </c>
      <c r="J25" s="14">
        <v>0.101514091953259</v>
      </c>
      <c r="K25" s="14">
        <v>8.6737486108632397E-2</v>
      </c>
      <c r="L25" s="14">
        <v>8.2040315932253804E-2</v>
      </c>
      <c r="M25" s="14">
        <v>7.4370575346897297E-2</v>
      </c>
      <c r="N25" s="14">
        <v>8.3276463953833105E-2</v>
      </c>
      <c r="O25" s="14">
        <v>8.1411720753716499E-2</v>
      </c>
      <c r="P25" s="14"/>
      <c r="Q25" s="14">
        <v>6.7039505649491002E-2</v>
      </c>
      <c r="R25" s="14">
        <v>0.110562328236101</v>
      </c>
      <c r="S25" s="14"/>
      <c r="T25" s="14">
        <v>9.5041552888228201E-2</v>
      </c>
      <c r="U25" s="14">
        <v>2.13305271247268E-2</v>
      </c>
      <c r="V25" s="14">
        <v>4.8159187130526497E-3</v>
      </c>
      <c r="W25" s="14"/>
      <c r="X25" s="14">
        <v>0.13551969143044901</v>
      </c>
      <c r="Y25" s="14">
        <v>8.1257162409715894E-2</v>
      </c>
      <c r="Z25" s="14">
        <v>4.4397406770977803E-2</v>
      </c>
      <c r="AA25" s="14">
        <v>3.1484862942281297E-2</v>
      </c>
    </row>
    <row r="26" spans="2:27" x14ac:dyDescent="0.3">
      <c r="B26" t="s">
        <v>51</v>
      </c>
      <c r="C26" s="14">
        <v>2.23476574631267E-2</v>
      </c>
      <c r="D26" s="14">
        <v>1.8695778758771101E-2</v>
      </c>
      <c r="E26" s="14">
        <v>2.61385350658472E-2</v>
      </c>
      <c r="F26" s="14"/>
      <c r="G26" s="14">
        <v>1.2323060673034099E-2</v>
      </c>
      <c r="H26" s="14">
        <v>1.9799561570099999E-2</v>
      </c>
      <c r="I26" s="14">
        <v>2.02904939255374E-2</v>
      </c>
      <c r="J26" s="14">
        <v>3.1102877841177799E-2</v>
      </c>
      <c r="K26" s="14">
        <v>2.3957774879152099E-2</v>
      </c>
      <c r="L26" s="14">
        <v>3.4422942085688003E-2</v>
      </c>
      <c r="M26" s="14">
        <v>2.5803536975177802E-2</v>
      </c>
      <c r="N26" s="14">
        <v>8.1939234252289394E-3</v>
      </c>
      <c r="O26" s="14">
        <v>2.9458501729154801E-2</v>
      </c>
      <c r="P26" s="14"/>
      <c r="Q26" s="14">
        <v>9.9519701103057898E-3</v>
      </c>
      <c r="R26" s="14">
        <v>5.1165942551941901E-2</v>
      </c>
      <c r="S26" s="14"/>
      <c r="T26" s="14">
        <v>2.4970129139336002E-2</v>
      </c>
      <c r="U26" s="14">
        <v>7.6496533545095304E-3</v>
      </c>
      <c r="V26" s="14">
        <v>5.4086778872133902E-3</v>
      </c>
      <c r="W26" s="14"/>
      <c r="X26" s="14">
        <v>5.4777820435308003E-2</v>
      </c>
      <c r="Y26" s="14">
        <v>1.1781617280060001E-2</v>
      </c>
      <c r="Z26" s="14">
        <v>4.1590427116535197E-2</v>
      </c>
      <c r="AA26" s="14">
        <v>5.3765008541580596E-3</v>
      </c>
    </row>
    <row r="27" spans="2:27" x14ac:dyDescent="0.3">
      <c r="B27" t="s">
        <v>52</v>
      </c>
      <c r="C27" s="14">
        <v>1.6957854329698401E-3</v>
      </c>
      <c r="D27" s="14">
        <v>1.12839166249974E-3</v>
      </c>
      <c r="E27" s="14">
        <v>2.2740871333769299E-3</v>
      </c>
      <c r="F27" s="14"/>
      <c r="G27" s="14">
        <v>3.01313459723155E-3</v>
      </c>
      <c r="H27" s="14">
        <v>0</v>
      </c>
      <c r="I27" s="14">
        <v>0</v>
      </c>
      <c r="J27" s="14">
        <v>4.7985124672587504E-3</v>
      </c>
      <c r="K27" s="14">
        <v>0</v>
      </c>
      <c r="L27" s="14">
        <v>0</v>
      </c>
      <c r="M27" s="14">
        <v>6.3927216542754798E-3</v>
      </c>
      <c r="N27" s="14">
        <v>0</v>
      </c>
      <c r="O27" s="14">
        <v>0</v>
      </c>
      <c r="P27" s="14"/>
      <c r="Q27" s="14">
        <v>6.5337151294327404E-4</v>
      </c>
      <c r="R27" s="14">
        <v>4.1148520482903904E-3</v>
      </c>
      <c r="S27" s="14"/>
      <c r="T27" s="14">
        <v>1.4694387135786901E-3</v>
      </c>
      <c r="U27" s="14">
        <v>0</v>
      </c>
      <c r="V27" s="14">
        <v>0</v>
      </c>
      <c r="W27" s="14"/>
      <c r="X27" s="14">
        <v>2.5623742152150498E-3</v>
      </c>
      <c r="Y27" s="14">
        <v>9.1464293069971198E-4</v>
      </c>
      <c r="Z27" s="14">
        <v>8.2306543909447805E-3</v>
      </c>
      <c r="AA27" s="14">
        <v>0</v>
      </c>
    </row>
    <row r="28" spans="2:27" x14ac:dyDescent="0.3">
      <c r="C28" s="14"/>
      <c r="D28" s="14"/>
      <c r="E28" s="14"/>
      <c r="F28" s="14"/>
      <c r="G28" s="14"/>
      <c r="H28" s="14"/>
      <c r="I28" s="14"/>
      <c r="J28" s="14"/>
      <c r="K28" s="14"/>
      <c r="L28" s="14"/>
      <c r="M28" s="14"/>
      <c r="N28" s="14"/>
      <c r="O28" s="14"/>
      <c r="P28" s="14"/>
      <c r="Q28" s="14"/>
      <c r="R28" s="14"/>
      <c r="S28" s="14"/>
      <c r="T28" s="14"/>
      <c r="U28" s="14"/>
      <c r="V28" s="14"/>
      <c r="W28" s="14"/>
      <c r="X28" s="14"/>
      <c r="Y28" s="14"/>
      <c r="Z28" s="14"/>
      <c r="AA28" s="14"/>
    </row>
    <row r="29" spans="2:27" x14ac:dyDescent="0.3">
      <c r="B29" s="6" t="s">
        <v>59</v>
      </c>
      <c r="C29" s="14"/>
      <c r="D29" s="14"/>
      <c r="E29" s="14"/>
      <c r="F29" s="14"/>
      <c r="G29" s="14"/>
      <c r="H29" s="14"/>
      <c r="I29" s="14"/>
      <c r="J29" s="14"/>
      <c r="K29" s="14"/>
      <c r="L29" s="14"/>
      <c r="M29" s="14"/>
      <c r="N29" s="14"/>
      <c r="O29" s="14"/>
      <c r="P29" s="14"/>
      <c r="Q29" s="14"/>
      <c r="R29" s="14"/>
      <c r="S29" s="14"/>
      <c r="T29" s="14"/>
      <c r="U29" s="14"/>
      <c r="V29" s="14"/>
      <c r="W29" s="14"/>
      <c r="X29" s="14"/>
      <c r="Y29" s="14"/>
      <c r="Z29" s="14"/>
      <c r="AA29" s="14"/>
    </row>
    <row r="30" spans="2:27" x14ac:dyDescent="0.3">
      <c r="B30" s="21" t="s">
        <v>56</v>
      </c>
      <c r="C30" s="14"/>
      <c r="D30" s="14"/>
      <c r="E30" s="14"/>
      <c r="F30" s="14"/>
      <c r="G30" s="14"/>
      <c r="H30" s="14"/>
      <c r="I30" s="14"/>
      <c r="J30" s="14"/>
      <c r="K30" s="14"/>
      <c r="L30" s="14"/>
      <c r="M30" s="14"/>
      <c r="N30" s="14"/>
      <c r="O30" s="14"/>
      <c r="P30" s="14"/>
      <c r="Q30" s="14"/>
      <c r="R30" s="14"/>
      <c r="S30" s="14"/>
      <c r="T30" s="14"/>
      <c r="U30" s="14"/>
      <c r="V30" s="14"/>
      <c r="W30" s="14"/>
      <c r="X30" s="14"/>
      <c r="Y30" s="14"/>
      <c r="Z30" s="14"/>
      <c r="AA30" s="14"/>
    </row>
    <row r="31" spans="2:27" x14ac:dyDescent="0.3">
      <c r="B31" t="s">
        <v>47</v>
      </c>
      <c r="C31" s="14">
        <v>0.285893315679902</v>
      </c>
      <c r="D31" s="14">
        <v>0.31602517428985</v>
      </c>
      <c r="E31" s="14">
        <v>0.25545203030902602</v>
      </c>
      <c r="F31" s="14"/>
      <c r="G31" s="14">
        <v>0.36908304948926002</v>
      </c>
      <c r="H31" s="14">
        <v>0.28567303444882702</v>
      </c>
      <c r="I31" s="14">
        <v>0.25633367136860702</v>
      </c>
      <c r="J31" s="14">
        <v>0.20065005003245101</v>
      </c>
      <c r="K31" s="14">
        <v>0.26322341695191798</v>
      </c>
      <c r="L31" s="14">
        <v>0.27652765236511601</v>
      </c>
      <c r="M31" s="14">
        <v>0.22270718297488501</v>
      </c>
      <c r="N31" s="14">
        <v>0.30227178108369501</v>
      </c>
      <c r="O31" s="14">
        <v>0.27916870776411201</v>
      </c>
      <c r="P31" s="14"/>
      <c r="Q31" s="14">
        <v>0.32754654757321899</v>
      </c>
      <c r="R31" s="14">
        <v>0.194147797864719</v>
      </c>
      <c r="S31" s="14"/>
      <c r="T31" s="14">
        <v>0.26798217062130703</v>
      </c>
      <c r="U31" s="14">
        <v>0.31710688531132902</v>
      </c>
      <c r="V31" s="14">
        <v>0.38539990603726598</v>
      </c>
      <c r="W31" s="14"/>
      <c r="X31" s="14">
        <v>0.139225981602139</v>
      </c>
      <c r="Y31" s="14">
        <v>0.315719045341885</v>
      </c>
      <c r="Z31" s="14">
        <v>0.33975202822501799</v>
      </c>
      <c r="AA31" s="14">
        <v>0.35712403864968301</v>
      </c>
    </row>
    <row r="32" spans="2:27" x14ac:dyDescent="0.3">
      <c r="B32" t="s">
        <v>48</v>
      </c>
      <c r="C32" s="14">
        <v>0.49647914861487702</v>
      </c>
      <c r="D32" s="14">
        <v>0.48694188203660199</v>
      </c>
      <c r="E32" s="14">
        <v>0.50499081774872201</v>
      </c>
      <c r="F32" s="14"/>
      <c r="G32" s="14">
        <v>0.47895355097912501</v>
      </c>
      <c r="H32" s="14">
        <v>0.450355153713208</v>
      </c>
      <c r="I32" s="14">
        <v>0.52419805738899605</v>
      </c>
      <c r="J32" s="14">
        <v>0.55182630605240601</v>
      </c>
      <c r="K32" s="14">
        <v>0.54054063925498297</v>
      </c>
      <c r="L32" s="14">
        <v>0.50120305021498701</v>
      </c>
      <c r="M32" s="14">
        <v>0.52716983270342199</v>
      </c>
      <c r="N32" s="14">
        <v>0.38717976810173999</v>
      </c>
      <c r="O32" s="14">
        <v>0.50908391659809404</v>
      </c>
      <c r="P32" s="14"/>
      <c r="Q32" s="14">
        <v>0.51632630088600295</v>
      </c>
      <c r="R32" s="14">
        <v>0.45599604625450502</v>
      </c>
      <c r="S32" s="14"/>
      <c r="T32" s="14">
        <v>0.49106584358794803</v>
      </c>
      <c r="U32" s="14">
        <v>0.54913241174074601</v>
      </c>
      <c r="V32" s="14">
        <v>0.54356306344233196</v>
      </c>
      <c r="W32" s="14"/>
      <c r="X32" s="14">
        <v>0.45640299210263302</v>
      </c>
      <c r="Y32" s="14">
        <v>0.51615791632538599</v>
      </c>
      <c r="Z32" s="14">
        <v>0.45491718468278203</v>
      </c>
      <c r="AA32" s="14">
        <v>0.51674738665218201</v>
      </c>
    </row>
    <row r="33" spans="2:27" x14ac:dyDescent="0.3">
      <c r="B33" t="s">
        <v>49</v>
      </c>
      <c r="C33" s="14">
        <v>0.12174009921515</v>
      </c>
      <c r="D33" s="14">
        <v>0.109587295592565</v>
      </c>
      <c r="E33" s="14">
        <v>0.13464049582259</v>
      </c>
      <c r="F33" s="14"/>
      <c r="G33" s="14">
        <v>0.105051446823074</v>
      </c>
      <c r="H33" s="14">
        <v>0.132615888232091</v>
      </c>
      <c r="I33" s="14">
        <v>0.13210748131167899</v>
      </c>
      <c r="J33" s="14">
        <v>0.12604825667807301</v>
      </c>
      <c r="K33" s="14">
        <v>0.110611663373825</v>
      </c>
      <c r="L33" s="14">
        <v>0.10069523403427701</v>
      </c>
      <c r="M33" s="14">
        <v>0.145563776195579</v>
      </c>
      <c r="N33" s="14">
        <v>0.18678344848808701</v>
      </c>
      <c r="O33" s="14">
        <v>0.11418193340899099</v>
      </c>
      <c r="P33" s="14"/>
      <c r="Q33" s="14">
        <v>9.3167321982808304E-2</v>
      </c>
      <c r="R33" s="14">
        <v>0.178030909514346</v>
      </c>
      <c r="S33" s="14"/>
      <c r="T33" s="14">
        <v>0.13052594521387201</v>
      </c>
      <c r="U33" s="14">
        <v>9.1265856600137599E-2</v>
      </c>
      <c r="V33" s="14">
        <v>4.4624011527785598E-2</v>
      </c>
      <c r="W33" s="14"/>
      <c r="X33" s="14">
        <v>0.21155920701908601</v>
      </c>
      <c r="Y33" s="14">
        <v>9.5256683113109697E-2</v>
      </c>
      <c r="Z33" s="14">
        <v>8.9143427532160605E-2</v>
      </c>
      <c r="AA33" s="14">
        <v>8.7942376007039399E-2</v>
      </c>
    </row>
    <row r="34" spans="2:27" x14ac:dyDescent="0.3">
      <c r="B34" t="s">
        <v>50</v>
      </c>
      <c r="C34" s="14">
        <v>7.0589416918114795E-2</v>
      </c>
      <c r="D34" s="14">
        <v>6.4764746359619998E-2</v>
      </c>
      <c r="E34" s="14">
        <v>7.6846052370603102E-2</v>
      </c>
      <c r="F34" s="14"/>
      <c r="G34" s="14">
        <v>3.3001264176737398E-2</v>
      </c>
      <c r="H34" s="14">
        <v>9.8399864136307094E-2</v>
      </c>
      <c r="I34" s="14">
        <v>6.7485803359399896E-2</v>
      </c>
      <c r="J34" s="14">
        <v>0.102231240462519</v>
      </c>
      <c r="K34" s="14">
        <v>5.80160444544763E-2</v>
      </c>
      <c r="L34" s="14">
        <v>7.5131859974661097E-2</v>
      </c>
      <c r="M34" s="14">
        <v>8.38776872113179E-2</v>
      </c>
      <c r="N34" s="14">
        <v>0.106465138774894</v>
      </c>
      <c r="O34" s="14">
        <v>6.6421451318678104E-2</v>
      </c>
      <c r="P34" s="14"/>
      <c r="Q34" s="14">
        <v>5.2594480174120897E-2</v>
      </c>
      <c r="R34" s="14">
        <v>0.11184975511282</v>
      </c>
      <c r="S34" s="14"/>
      <c r="T34" s="14">
        <v>8.3611385671140501E-2</v>
      </c>
      <c r="U34" s="14">
        <v>3.4471919259953E-2</v>
      </c>
      <c r="V34" s="14">
        <v>2.1004341105402599E-2</v>
      </c>
      <c r="W34" s="14"/>
      <c r="X34" s="14">
        <v>0.133096380153469</v>
      </c>
      <c r="Y34" s="14">
        <v>6.1631900149942402E-2</v>
      </c>
      <c r="Z34" s="14">
        <v>5.5522439351682898E-2</v>
      </c>
      <c r="AA34" s="14">
        <v>2.99942554215963E-2</v>
      </c>
    </row>
    <row r="35" spans="2:27" x14ac:dyDescent="0.3">
      <c r="B35" t="s">
        <v>51</v>
      </c>
      <c r="C35" s="14">
        <v>2.2401079271456101E-2</v>
      </c>
      <c r="D35" s="14">
        <v>2.1552510058863401E-2</v>
      </c>
      <c r="E35" s="14">
        <v>2.3385488243555699E-2</v>
      </c>
      <c r="F35" s="14"/>
      <c r="G35" s="14">
        <v>1.08975539345728E-2</v>
      </c>
      <c r="H35" s="14">
        <v>3.0076484749830702E-2</v>
      </c>
      <c r="I35" s="14">
        <v>1.9874986571317001E-2</v>
      </c>
      <c r="J35" s="14">
        <v>1.92441467745504E-2</v>
      </c>
      <c r="K35" s="14">
        <v>2.7608235964797799E-2</v>
      </c>
      <c r="L35" s="14">
        <v>3.9100567186766501E-2</v>
      </c>
      <c r="M35" s="14">
        <v>1.4288799260520501E-2</v>
      </c>
      <c r="N35" s="14">
        <v>8.1939234252289394E-3</v>
      </c>
      <c r="O35" s="14">
        <v>3.1143990910125201E-2</v>
      </c>
      <c r="P35" s="14"/>
      <c r="Q35" s="14">
        <v>9.2264538792092895E-3</v>
      </c>
      <c r="R35" s="14">
        <v>5.2997876073642598E-2</v>
      </c>
      <c r="S35" s="14"/>
      <c r="T35" s="14">
        <v>2.4743627043498199E-2</v>
      </c>
      <c r="U35" s="14">
        <v>8.0229270878347404E-3</v>
      </c>
      <c r="V35" s="14">
        <v>5.4086778872133902E-3</v>
      </c>
      <c r="W35" s="14"/>
      <c r="X35" s="14">
        <v>5.32104694774184E-2</v>
      </c>
      <c r="Y35" s="14">
        <v>1.1234455069676399E-2</v>
      </c>
      <c r="Z35" s="14">
        <v>5.2434265817411098E-2</v>
      </c>
      <c r="AA35" s="14">
        <v>4.2049678434485102E-3</v>
      </c>
    </row>
    <row r="36" spans="2:27" x14ac:dyDescent="0.3">
      <c r="B36" t="s">
        <v>52</v>
      </c>
      <c r="C36" s="14">
        <v>2.8969403004994098E-3</v>
      </c>
      <c r="D36" s="14">
        <v>1.12839166249974E-3</v>
      </c>
      <c r="E36" s="14">
        <v>4.6851155055031898E-3</v>
      </c>
      <c r="F36" s="14"/>
      <c r="G36" s="14">
        <v>3.01313459723155E-3</v>
      </c>
      <c r="H36" s="14">
        <v>2.8795747197364E-3</v>
      </c>
      <c r="I36" s="14">
        <v>0</v>
      </c>
      <c r="J36" s="14">
        <v>0</v>
      </c>
      <c r="K36" s="14">
        <v>0</v>
      </c>
      <c r="L36" s="14">
        <v>7.3416362241923803E-3</v>
      </c>
      <c r="M36" s="14">
        <v>6.3927216542754798E-3</v>
      </c>
      <c r="N36" s="14">
        <v>9.1059401263543695E-3</v>
      </c>
      <c r="O36" s="14">
        <v>0</v>
      </c>
      <c r="P36" s="14"/>
      <c r="Q36" s="14">
        <v>1.13889550463939E-3</v>
      </c>
      <c r="R36" s="14">
        <v>6.9776151799677303E-3</v>
      </c>
      <c r="S36" s="14"/>
      <c r="T36" s="14">
        <v>2.0710278622349801E-3</v>
      </c>
      <c r="U36" s="14">
        <v>0</v>
      </c>
      <c r="V36" s="14">
        <v>0</v>
      </c>
      <c r="W36" s="14"/>
      <c r="X36" s="14">
        <v>6.50496964525492E-3</v>
      </c>
      <c r="Y36" s="14">
        <v>0</v>
      </c>
      <c r="Z36" s="14">
        <v>8.2306543909447805E-3</v>
      </c>
      <c r="AA36" s="14">
        <v>3.9869754260497799E-3</v>
      </c>
    </row>
    <row r="37" spans="2:27" x14ac:dyDescent="0.3">
      <c r="C37" s="14"/>
      <c r="D37" s="14"/>
      <c r="E37" s="14"/>
      <c r="F37" s="14"/>
      <c r="G37" s="14"/>
      <c r="H37" s="14"/>
      <c r="I37" s="14"/>
      <c r="J37" s="14"/>
      <c r="K37" s="14"/>
      <c r="L37" s="14"/>
      <c r="M37" s="14"/>
      <c r="N37" s="14"/>
      <c r="O37" s="14"/>
      <c r="P37" s="14"/>
      <c r="Q37" s="14"/>
      <c r="R37" s="14"/>
      <c r="S37" s="14"/>
      <c r="T37" s="14"/>
      <c r="U37" s="14"/>
      <c r="V37" s="14"/>
      <c r="W37" s="14"/>
      <c r="X37" s="14"/>
      <c r="Y37" s="14"/>
      <c r="Z37" s="14"/>
      <c r="AA37" s="14"/>
    </row>
    <row r="38" spans="2:27" x14ac:dyDescent="0.3">
      <c r="B38" s="6" t="s">
        <v>60</v>
      </c>
      <c r="C38" s="14"/>
      <c r="D38" s="14"/>
      <c r="E38" s="14"/>
      <c r="F38" s="14"/>
      <c r="G38" s="14"/>
      <c r="H38" s="14"/>
      <c r="I38" s="14"/>
      <c r="J38" s="14"/>
      <c r="K38" s="14"/>
      <c r="L38" s="14"/>
      <c r="M38" s="14"/>
      <c r="N38" s="14"/>
      <c r="O38" s="14"/>
      <c r="P38" s="14"/>
      <c r="Q38" s="14"/>
      <c r="R38" s="14"/>
      <c r="S38" s="14"/>
      <c r="T38" s="14"/>
      <c r="U38" s="14"/>
      <c r="V38" s="14"/>
      <c r="W38" s="14"/>
      <c r="X38" s="14"/>
      <c r="Y38" s="14"/>
      <c r="Z38" s="14"/>
      <c r="AA38" s="14"/>
    </row>
    <row r="39" spans="2:27" x14ac:dyDescent="0.3">
      <c r="B39" s="21" t="s">
        <v>56</v>
      </c>
      <c r="C39" s="14"/>
      <c r="D39" s="14"/>
      <c r="E39" s="14"/>
      <c r="F39" s="14"/>
      <c r="G39" s="14"/>
      <c r="H39" s="14"/>
      <c r="I39" s="14"/>
      <c r="J39" s="14"/>
      <c r="K39" s="14"/>
      <c r="L39" s="14"/>
      <c r="M39" s="14"/>
      <c r="N39" s="14"/>
      <c r="O39" s="14"/>
      <c r="P39" s="14"/>
      <c r="Q39" s="14"/>
      <c r="R39" s="14"/>
      <c r="S39" s="14"/>
      <c r="T39" s="14"/>
      <c r="U39" s="14"/>
      <c r="V39" s="14"/>
      <c r="W39" s="14"/>
      <c r="X39" s="14"/>
      <c r="Y39" s="14"/>
      <c r="Z39" s="14"/>
      <c r="AA39" s="14"/>
    </row>
    <row r="40" spans="2:27" x14ac:dyDescent="0.3">
      <c r="B40" t="s">
        <v>47</v>
      </c>
      <c r="C40" s="14">
        <v>0.193912073206084</v>
      </c>
      <c r="D40" s="14">
        <v>0.24352515510293901</v>
      </c>
      <c r="E40" s="14">
        <v>0.14327126141329199</v>
      </c>
      <c r="F40" s="14"/>
      <c r="G40" s="14">
        <v>0.26882433939141498</v>
      </c>
      <c r="H40" s="14">
        <v>0.14588650161021899</v>
      </c>
      <c r="I40" s="14">
        <v>0.13176809094504499</v>
      </c>
      <c r="J40" s="14">
        <v>0.16409019484984899</v>
      </c>
      <c r="K40" s="14">
        <v>0.199960933863507</v>
      </c>
      <c r="L40" s="14">
        <v>0.21791464884859499</v>
      </c>
      <c r="M40" s="14">
        <v>0.14058120977642699</v>
      </c>
      <c r="N40" s="14">
        <v>0.13248373641029901</v>
      </c>
      <c r="O40" s="14">
        <v>0.20767022358301901</v>
      </c>
      <c r="P40" s="14"/>
      <c r="Q40" s="14">
        <v>0.19473012304774501</v>
      </c>
      <c r="R40" s="14">
        <v>0.19059762800462701</v>
      </c>
      <c r="S40" s="14"/>
      <c r="T40" s="14">
        <v>0.16227360547165301</v>
      </c>
      <c r="U40" s="14">
        <v>0.361681720396134</v>
      </c>
      <c r="V40" s="14">
        <v>0.26327728295502401</v>
      </c>
      <c r="W40" s="14"/>
      <c r="X40" s="14">
        <v>0.13119583818550901</v>
      </c>
      <c r="Y40" s="14">
        <v>0.17680281057444999</v>
      </c>
      <c r="Z40" s="14">
        <v>0.34807879809713799</v>
      </c>
      <c r="AA40" s="14">
        <v>0.23956164489680801</v>
      </c>
    </row>
    <row r="41" spans="2:27" x14ac:dyDescent="0.3">
      <c r="B41" t="s">
        <v>48</v>
      </c>
      <c r="C41" s="14">
        <v>0.34064155868604801</v>
      </c>
      <c r="D41" s="14">
        <v>0.35506741867257502</v>
      </c>
      <c r="E41" s="14">
        <v>0.328247410944424</v>
      </c>
      <c r="F41" s="14"/>
      <c r="G41" s="14">
        <v>0.35763444742904898</v>
      </c>
      <c r="H41" s="14">
        <v>0.33910792843458998</v>
      </c>
      <c r="I41" s="14">
        <v>0.24289698051799799</v>
      </c>
      <c r="J41" s="14">
        <v>0.33714368900504799</v>
      </c>
      <c r="K41" s="14">
        <v>0.32026181811542798</v>
      </c>
      <c r="L41" s="14">
        <v>0.322033316304772</v>
      </c>
      <c r="M41" s="14">
        <v>0.39609847387719499</v>
      </c>
      <c r="N41" s="14">
        <v>0.37088264178174002</v>
      </c>
      <c r="O41" s="14">
        <v>0.34906663904101698</v>
      </c>
      <c r="P41" s="14"/>
      <c r="Q41" s="14">
        <v>0.35794725227181901</v>
      </c>
      <c r="R41" s="14">
        <v>0.30281600257998897</v>
      </c>
      <c r="S41" s="14"/>
      <c r="T41" s="14">
        <v>0.320314939924705</v>
      </c>
      <c r="U41" s="14">
        <v>0.419560374158581</v>
      </c>
      <c r="V41" s="14">
        <v>0.41922993479705001</v>
      </c>
      <c r="W41" s="14"/>
      <c r="X41" s="14">
        <v>0.27174614112597301</v>
      </c>
      <c r="Y41" s="14">
        <v>0.335371015019097</v>
      </c>
      <c r="Z41" s="14">
        <v>0.385185879839408</v>
      </c>
      <c r="AA41" s="14">
        <v>0.414404519649333</v>
      </c>
    </row>
    <row r="42" spans="2:27" x14ac:dyDescent="0.3">
      <c r="B42" t="s">
        <v>49</v>
      </c>
      <c r="C42" s="14">
        <v>0.224057062297459</v>
      </c>
      <c r="D42" s="14">
        <v>0.21923394969175899</v>
      </c>
      <c r="E42" s="14">
        <v>0.227346353551868</v>
      </c>
      <c r="F42" s="14"/>
      <c r="G42" s="14">
        <v>0.214508066154209</v>
      </c>
      <c r="H42" s="14">
        <v>0.227796411477905</v>
      </c>
      <c r="I42" s="14">
        <v>0.26163753882764001</v>
      </c>
      <c r="J42" s="14">
        <v>0.19675710158054699</v>
      </c>
      <c r="K42" s="14">
        <v>0.241039388928356</v>
      </c>
      <c r="L42" s="14">
        <v>0.271479892360943</v>
      </c>
      <c r="M42" s="14">
        <v>0.24408771138549301</v>
      </c>
      <c r="N42" s="14">
        <v>0.18882087348502799</v>
      </c>
      <c r="O42" s="14">
        <v>0.18426401254177899</v>
      </c>
      <c r="P42" s="14"/>
      <c r="Q42" s="14">
        <v>0.218977675217603</v>
      </c>
      <c r="R42" s="14">
        <v>0.23316235083801501</v>
      </c>
      <c r="S42" s="14"/>
      <c r="T42" s="14">
        <v>0.23447027485348601</v>
      </c>
      <c r="U42" s="14">
        <v>0.15428491817394799</v>
      </c>
      <c r="V42" s="14">
        <v>0.27103042125296301</v>
      </c>
      <c r="W42" s="14"/>
      <c r="X42" s="14">
        <v>0.251295719917218</v>
      </c>
      <c r="Y42" s="14">
        <v>0.223216373924148</v>
      </c>
      <c r="Z42" s="14">
        <v>0.18508864482666501</v>
      </c>
      <c r="AA42" s="14">
        <v>0.20837779785410401</v>
      </c>
    </row>
    <row r="43" spans="2:27" x14ac:dyDescent="0.3">
      <c r="B43" t="s">
        <v>50</v>
      </c>
      <c r="C43" s="14">
        <v>0.155924461516951</v>
      </c>
      <c r="D43" s="14">
        <v>0.11140551664048701</v>
      </c>
      <c r="E43" s="14">
        <v>0.20143687062770399</v>
      </c>
      <c r="F43" s="14"/>
      <c r="G43" s="14">
        <v>0.111614752765285</v>
      </c>
      <c r="H43" s="14">
        <v>0.18538220082075199</v>
      </c>
      <c r="I43" s="14">
        <v>0.26658305271051402</v>
      </c>
      <c r="J43" s="14">
        <v>0.20258103050325099</v>
      </c>
      <c r="K43" s="14">
        <v>0.144109882670794</v>
      </c>
      <c r="L43" s="14">
        <v>0.12551803497092701</v>
      </c>
      <c r="M43" s="14">
        <v>9.97027988955137E-2</v>
      </c>
      <c r="N43" s="14">
        <v>0.21642817898304101</v>
      </c>
      <c r="O43" s="14">
        <v>0.15499207779192101</v>
      </c>
      <c r="P43" s="14"/>
      <c r="Q43" s="14">
        <v>0.15670561840674299</v>
      </c>
      <c r="R43" s="14">
        <v>0.15585489965654301</v>
      </c>
      <c r="S43" s="14"/>
      <c r="T43" s="14">
        <v>0.17656167921049501</v>
      </c>
      <c r="U43" s="14">
        <v>4.0764443843959997E-2</v>
      </c>
      <c r="V43" s="14">
        <v>4.1113819355643198E-2</v>
      </c>
      <c r="W43" s="14"/>
      <c r="X43" s="14">
        <v>0.203091821775542</v>
      </c>
      <c r="Y43" s="14">
        <v>0.17909429126687701</v>
      </c>
      <c r="Z43" s="14">
        <v>3.0624232541616999E-2</v>
      </c>
      <c r="AA43" s="14">
        <v>0.100717400541081</v>
      </c>
    </row>
    <row r="44" spans="2:27" x14ac:dyDescent="0.3">
      <c r="B44" t="s">
        <v>51</v>
      </c>
      <c r="C44" s="14">
        <v>8.3137341904969395E-2</v>
      </c>
      <c r="D44" s="14">
        <v>6.8511176567240095E-2</v>
      </c>
      <c r="E44" s="14">
        <v>9.72857897401498E-2</v>
      </c>
      <c r="F44" s="14"/>
      <c r="G44" s="14">
        <v>4.4405259662810503E-2</v>
      </c>
      <c r="H44" s="14">
        <v>9.82204833909118E-2</v>
      </c>
      <c r="I44" s="14">
        <v>9.7114336998803202E-2</v>
      </c>
      <c r="J44" s="14">
        <v>9.3439023035776503E-2</v>
      </c>
      <c r="K44" s="14">
        <v>9.4627976421913895E-2</v>
      </c>
      <c r="L44" s="14">
        <v>6.3054107514762994E-2</v>
      </c>
      <c r="M44" s="14">
        <v>0.113137084411096</v>
      </c>
      <c r="N44" s="14">
        <v>9.1384569339893196E-2</v>
      </c>
      <c r="O44" s="14">
        <v>0.104007047042265</v>
      </c>
      <c r="P44" s="14"/>
      <c r="Q44" s="14">
        <v>7.1639331056090202E-2</v>
      </c>
      <c r="R44" s="14">
        <v>0.109875326663948</v>
      </c>
      <c r="S44" s="14"/>
      <c r="T44" s="14">
        <v>0.103994452263153</v>
      </c>
      <c r="U44" s="14">
        <v>2.37085434273769E-2</v>
      </c>
      <c r="V44" s="14">
        <v>5.34854163931939E-3</v>
      </c>
      <c r="W44" s="14"/>
      <c r="X44" s="14">
        <v>0.13517919076924101</v>
      </c>
      <c r="Y44" s="14">
        <v>8.5515509215428498E-2</v>
      </c>
      <c r="Z44" s="14">
        <v>4.2791790304227001E-2</v>
      </c>
      <c r="AA44" s="14">
        <v>3.6938637058673597E-2</v>
      </c>
    </row>
    <row r="45" spans="2:27" x14ac:dyDescent="0.3">
      <c r="B45" t="s">
        <v>52</v>
      </c>
      <c r="C45" s="14">
        <v>2.3275023884883101E-3</v>
      </c>
      <c r="D45" s="14">
        <v>2.2567833249994801E-3</v>
      </c>
      <c r="E45" s="14">
        <v>2.41231372256196E-3</v>
      </c>
      <c r="F45" s="14"/>
      <c r="G45" s="14">
        <v>3.01313459723155E-3</v>
      </c>
      <c r="H45" s="14">
        <v>3.6064742656216598E-3</v>
      </c>
      <c r="I45" s="14">
        <v>0</v>
      </c>
      <c r="J45" s="14">
        <v>5.98896102552817E-3</v>
      </c>
      <c r="K45" s="14">
        <v>0</v>
      </c>
      <c r="L45" s="14">
        <v>0</v>
      </c>
      <c r="M45" s="14">
        <v>6.3927216542754798E-3</v>
      </c>
      <c r="N45" s="14">
        <v>0</v>
      </c>
      <c r="O45" s="14">
        <v>0</v>
      </c>
      <c r="P45" s="14"/>
      <c r="Q45" s="14">
        <v>0</v>
      </c>
      <c r="R45" s="14">
        <v>7.6937922568781304E-3</v>
      </c>
      <c r="S45" s="14"/>
      <c r="T45" s="14">
        <v>2.3850482765077098E-3</v>
      </c>
      <c r="U45" s="14">
        <v>0</v>
      </c>
      <c r="V45" s="14">
        <v>0</v>
      </c>
      <c r="W45" s="14"/>
      <c r="X45" s="14">
        <v>7.4912882265173097E-3</v>
      </c>
      <c r="Y45" s="14">
        <v>0</v>
      </c>
      <c r="Z45" s="14">
        <v>8.2306543909447805E-3</v>
      </c>
      <c r="AA45" s="14">
        <v>0</v>
      </c>
    </row>
    <row r="46" spans="2:27" x14ac:dyDescent="0.3">
      <c r="C46" s="14"/>
      <c r="D46" s="14"/>
      <c r="E46" s="14"/>
      <c r="F46" s="14"/>
      <c r="G46" s="14"/>
      <c r="H46" s="14"/>
      <c r="I46" s="14"/>
      <c r="J46" s="14"/>
      <c r="K46" s="14"/>
      <c r="L46" s="14"/>
      <c r="M46" s="14"/>
      <c r="N46" s="14"/>
      <c r="O46" s="14"/>
      <c r="P46" s="14"/>
      <c r="Q46" s="14"/>
      <c r="R46" s="14"/>
      <c r="S46" s="14"/>
      <c r="T46" s="14"/>
      <c r="U46" s="14"/>
      <c r="V46" s="14"/>
      <c r="W46" s="14"/>
      <c r="X46" s="14"/>
      <c r="Y46" s="14"/>
      <c r="Z46" s="14"/>
      <c r="AA46" s="14"/>
    </row>
    <row r="47" spans="2:27" x14ac:dyDescent="0.3">
      <c r="B47" s="6" t="s">
        <v>76</v>
      </c>
      <c r="C47" s="14"/>
      <c r="D47" s="14"/>
      <c r="E47" s="14"/>
      <c r="F47" s="14"/>
      <c r="G47" s="14"/>
      <c r="H47" s="14"/>
      <c r="I47" s="14"/>
      <c r="J47" s="14"/>
      <c r="K47" s="14"/>
      <c r="L47" s="14"/>
      <c r="M47" s="14"/>
      <c r="N47" s="14"/>
      <c r="O47" s="14"/>
      <c r="P47" s="14"/>
      <c r="Q47" s="14"/>
      <c r="R47" s="14"/>
      <c r="S47" s="14"/>
      <c r="T47" s="14"/>
      <c r="U47" s="14"/>
      <c r="V47" s="14"/>
      <c r="W47" s="14"/>
      <c r="X47" s="14"/>
      <c r="Y47" s="14"/>
      <c r="Z47" s="14"/>
      <c r="AA47" s="14"/>
    </row>
    <row r="48" spans="2:27" x14ac:dyDescent="0.3">
      <c r="B48" s="21" t="s">
        <v>56</v>
      </c>
      <c r="C48" s="14"/>
      <c r="D48" s="14"/>
      <c r="E48" s="14"/>
      <c r="F48" s="14"/>
      <c r="G48" s="14"/>
      <c r="H48" s="14"/>
      <c r="I48" s="14"/>
      <c r="J48" s="14"/>
      <c r="K48" s="14"/>
      <c r="L48" s="14"/>
      <c r="M48" s="14"/>
      <c r="N48" s="14"/>
      <c r="O48" s="14"/>
      <c r="P48" s="14"/>
      <c r="Q48" s="14"/>
      <c r="R48" s="14"/>
      <c r="S48" s="14"/>
      <c r="T48" s="14"/>
      <c r="U48" s="14"/>
      <c r="V48" s="14"/>
      <c r="W48" s="14"/>
      <c r="X48" s="14"/>
      <c r="Y48" s="14"/>
      <c r="Z48" s="14"/>
      <c r="AA48" s="14"/>
    </row>
    <row r="49" spans="2:27" x14ac:dyDescent="0.3">
      <c r="B49" t="s">
        <v>70</v>
      </c>
      <c r="C49" s="14">
        <v>0.57299160816128303</v>
      </c>
      <c r="D49" s="14">
        <v>0.52645164314174198</v>
      </c>
      <c r="E49" s="14">
        <v>0.61801617923910102</v>
      </c>
      <c r="F49" s="14"/>
      <c r="G49" s="14">
        <v>0.60268137740162397</v>
      </c>
      <c r="H49" s="14">
        <v>0.55439671119169098</v>
      </c>
      <c r="I49" s="14">
        <v>0.57606274871621899</v>
      </c>
      <c r="J49" s="14">
        <v>0.536989204486779</v>
      </c>
      <c r="K49" s="14">
        <v>0.544724857068979</v>
      </c>
      <c r="L49" s="14">
        <v>0.56771561576049601</v>
      </c>
      <c r="M49" s="14">
        <v>0.582372132553446</v>
      </c>
      <c r="N49" s="14">
        <v>0.54535937876704499</v>
      </c>
      <c r="O49" s="14">
        <v>0.594972026216673</v>
      </c>
      <c r="P49" s="14"/>
      <c r="Q49" s="14">
        <v>0.58419308862115205</v>
      </c>
      <c r="R49" s="14">
        <v>0.54442024299618497</v>
      </c>
      <c r="S49" s="14"/>
      <c r="T49" s="14">
        <v>0.55804543672634399</v>
      </c>
      <c r="U49" s="14">
        <v>0.54032749197795604</v>
      </c>
      <c r="V49" s="14">
        <v>0.70355487119712201</v>
      </c>
      <c r="W49" s="14"/>
      <c r="X49" s="14">
        <v>0.52251073349335397</v>
      </c>
      <c r="Y49" s="14">
        <v>0.57249898620911199</v>
      </c>
      <c r="Z49" s="14">
        <v>0.60250494386404296</v>
      </c>
      <c r="AA49" s="14">
        <v>0.61343698162360605</v>
      </c>
    </row>
    <row r="50" spans="2:27" x14ac:dyDescent="0.3">
      <c r="B50" t="s">
        <v>71</v>
      </c>
      <c r="C50" s="14">
        <v>0.34616995582228399</v>
      </c>
      <c r="D50" s="14">
        <v>0.38673095209358999</v>
      </c>
      <c r="E50" s="14">
        <v>0.306645376100667</v>
      </c>
      <c r="F50" s="14"/>
      <c r="G50" s="14">
        <v>0.31883234771722702</v>
      </c>
      <c r="H50" s="14">
        <v>0.343574985137577</v>
      </c>
      <c r="I50" s="14">
        <v>0.312633283912152</v>
      </c>
      <c r="J50" s="14">
        <v>0.40343383058806098</v>
      </c>
      <c r="K50" s="14">
        <v>0.33881532175880102</v>
      </c>
      <c r="L50" s="14">
        <v>0.36498263775297102</v>
      </c>
      <c r="M50" s="14">
        <v>0.35246149768249901</v>
      </c>
      <c r="N50" s="14">
        <v>0.389008542316302</v>
      </c>
      <c r="O50" s="14">
        <v>0.34252505064958799</v>
      </c>
      <c r="P50" s="14"/>
      <c r="Q50" s="14">
        <v>0.34484044623240001</v>
      </c>
      <c r="R50" s="14">
        <v>0.35452786145369503</v>
      </c>
      <c r="S50" s="14"/>
      <c r="T50" s="14">
        <v>0.36025582528952699</v>
      </c>
      <c r="U50" s="14">
        <v>0.38559036502642702</v>
      </c>
      <c r="V50" s="14">
        <v>0.27495844339950898</v>
      </c>
      <c r="W50" s="14"/>
      <c r="X50" s="14">
        <v>0.37034508472940397</v>
      </c>
      <c r="Y50" s="14">
        <v>0.35904029631502199</v>
      </c>
      <c r="Z50" s="14">
        <v>0.31259453189143399</v>
      </c>
      <c r="AA50" s="14">
        <v>0.30933033337076499</v>
      </c>
    </row>
    <row r="51" spans="2:27" x14ac:dyDescent="0.3">
      <c r="B51" t="s">
        <v>72</v>
      </c>
      <c r="C51" s="14">
        <v>6.1776957334528003E-2</v>
      </c>
      <c r="D51" s="14">
        <v>7.1148081724937695E-2</v>
      </c>
      <c r="E51" s="14">
        <v>5.2765906682992303E-2</v>
      </c>
      <c r="F51" s="14"/>
      <c r="G51" s="14">
        <v>5.7964700233437298E-2</v>
      </c>
      <c r="H51" s="14">
        <v>8.1730705559622294E-2</v>
      </c>
      <c r="I51" s="14">
        <v>9.8247444458656297E-2</v>
      </c>
      <c r="J51" s="14">
        <v>3.3045059681458801E-2</v>
      </c>
      <c r="K51" s="14">
        <v>0.10628483922118399</v>
      </c>
      <c r="L51" s="14">
        <v>3.13847038777854E-2</v>
      </c>
      <c r="M51" s="14">
        <v>4.3352311275410303E-2</v>
      </c>
      <c r="N51" s="14">
        <v>6.56320789166525E-2</v>
      </c>
      <c r="O51" s="14">
        <v>5.1799924429908599E-2</v>
      </c>
      <c r="P51" s="14"/>
      <c r="Q51" s="14">
        <v>5.6048203780488602E-2</v>
      </c>
      <c r="R51" s="14">
        <v>7.3798238679557898E-2</v>
      </c>
      <c r="S51" s="14"/>
      <c r="T51" s="14">
        <v>6.1345003981048203E-2</v>
      </c>
      <c r="U51" s="14">
        <v>6.0994199153949998E-2</v>
      </c>
      <c r="V51" s="14">
        <v>1.45581710153527E-2</v>
      </c>
      <c r="W51" s="14"/>
      <c r="X51" s="14">
        <v>7.8368251308158998E-2</v>
      </c>
      <c r="Y51" s="14">
        <v>5.2609159098860797E-2</v>
      </c>
      <c r="Z51" s="14">
        <v>6.16825947186408E-2</v>
      </c>
      <c r="AA51" s="14">
        <v>6.4648355477178898E-2</v>
      </c>
    </row>
    <row r="52" spans="2:27" x14ac:dyDescent="0.3">
      <c r="B52" t="s">
        <v>73</v>
      </c>
      <c r="C52" s="14">
        <v>1.48621961949783E-2</v>
      </c>
      <c r="D52" s="14">
        <v>1.1278098818026E-2</v>
      </c>
      <c r="E52" s="14">
        <v>1.85401686650714E-2</v>
      </c>
      <c r="F52" s="14"/>
      <c r="G52" s="14">
        <v>8.2704023095072493E-3</v>
      </c>
      <c r="H52" s="14">
        <v>2.02975981111095E-2</v>
      </c>
      <c r="I52" s="14">
        <v>1.30565229129727E-2</v>
      </c>
      <c r="J52" s="14">
        <v>2.6531905243700402E-2</v>
      </c>
      <c r="K52" s="14">
        <v>1.01749819510364E-2</v>
      </c>
      <c r="L52" s="14">
        <v>2.7449443000902501E-2</v>
      </c>
      <c r="M52" s="14">
        <v>2.1814058488645201E-2</v>
      </c>
      <c r="N52" s="14">
        <v>0</v>
      </c>
      <c r="O52" s="14">
        <v>6.6613388844781801E-3</v>
      </c>
      <c r="P52" s="14"/>
      <c r="Q52" s="14">
        <v>1.05754900044049E-2</v>
      </c>
      <c r="R52" s="14">
        <v>2.3281002408847201E-2</v>
      </c>
      <c r="S52" s="14"/>
      <c r="T52" s="14">
        <v>1.69704549808877E-2</v>
      </c>
      <c r="U52" s="14">
        <v>7.72614638097635E-3</v>
      </c>
      <c r="V52" s="14">
        <v>0</v>
      </c>
      <c r="W52" s="14"/>
      <c r="X52" s="14">
        <v>2.6409390672996601E-2</v>
      </c>
      <c r="Y52" s="14">
        <v>1.2171618524041E-2</v>
      </c>
      <c r="Z52" s="14">
        <v>1.49872751349367E-2</v>
      </c>
      <c r="AA52" s="14">
        <v>6.5839898446025799E-3</v>
      </c>
    </row>
    <row r="53" spans="2:27" x14ac:dyDescent="0.3">
      <c r="B53" t="s">
        <v>74</v>
      </c>
      <c r="C53" s="14">
        <v>4.1992824869266704E-3</v>
      </c>
      <c r="D53" s="14">
        <v>4.3912242217040397E-3</v>
      </c>
      <c r="E53" s="14">
        <v>4.0323693121686998E-3</v>
      </c>
      <c r="F53" s="14"/>
      <c r="G53" s="14">
        <v>1.2251172338204301E-2</v>
      </c>
      <c r="H53" s="14">
        <v>0</v>
      </c>
      <c r="I53" s="14">
        <v>0</v>
      </c>
      <c r="J53" s="14">
        <v>0</v>
      </c>
      <c r="K53" s="14">
        <v>0</v>
      </c>
      <c r="L53" s="14">
        <v>8.4675996078452005E-3</v>
      </c>
      <c r="M53" s="14">
        <v>0</v>
      </c>
      <c r="N53" s="14">
        <v>0</v>
      </c>
      <c r="O53" s="14">
        <v>4.0416598193526001E-3</v>
      </c>
      <c r="P53" s="14"/>
      <c r="Q53" s="14">
        <v>4.3427713615539799E-3</v>
      </c>
      <c r="R53" s="14">
        <v>3.9726544617155503E-3</v>
      </c>
      <c r="S53" s="14"/>
      <c r="T53" s="14">
        <v>3.3832790221925502E-3</v>
      </c>
      <c r="U53" s="14">
        <v>5.3617974606898601E-3</v>
      </c>
      <c r="V53" s="14">
        <v>6.92851438801588E-3</v>
      </c>
      <c r="W53" s="14"/>
      <c r="X53" s="14">
        <v>2.3665397960872E-3</v>
      </c>
      <c r="Y53" s="14">
        <v>3.6799398529640099E-3</v>
      </c>
      <c r="Z53" s="14">
        <v>8.2306543909447805E-3</v>
      </c>
      <c r="AA53" s="14">
        <v>6.0003396838479196E-3</v>
      </c>
    </row>
    <row r="54" spans="2:27" x14ac:dyDescent="0.3">
      <c r="C54" s="14"/>
      <c r="D54" s="14"/>
      <c r="E54" s="14"/>
      <c r="F54" s="14"/>
      <c r="G54" s="14"/>
      <c r="H54" s="14"/>
      <c r="I54" s="14"/>
      <c r="J54" s="14"/>
      <c r="K54" s="14"/>
      <c r="L54" s="14"/>
      <c r="M54" s="14"/>
      <c r="N54" s="14"/>
      <c r="O54" s="14"/>
      <c r="P54" s="14"/>
      <c r="Q54" s="14"/>
      <c r="R54" s="14"/>
      <c r="S54" s="14"/>
      <c r="T54" s="14"/>
      <c r="U54" s="14"/>
      <c r="V54" s="14"/>
      <c r="W54" s="14"/>
      <c r="X54" s="14"/>
      <c r="Y54" s="14"/>
      <c r="Z54" s="14"/>
      <c r="AA54" s="14"/>
    </row>
    <row r="55" spans="2:27" x14ac:dyDescent="0.3">
      <c r="B55" s="6" t="s">
        <v>77</v>
      </c>
      <c r="C55" s="14"/>
      <c r="D55" s="14"/>
      <c r="E55" s="14"/>
      <c r="F55" s="14"/>
      <c r="G55" s="14"/>
      <c r="H55" s="14"/>
      <c r="I55" s="14"/>
      <c r="J55" s="14"/>
      <c r="K55" s="14"/>
      <c r="L55" s="14"/>
      <c r="M55" s="14"/>
      <c r="N55" s="14"/>
      <c r="O55" s="14"/>
      <c r="P55" s="14"/>
      <c r="Q55" s="14"/>
      <c r="R55" s="14"/>
      <c r="S55" s="14"/>
      <c r="T55" s="14"/>
      <c r="U55" s="14"/>
      <c r="V55" s="14"/>
      <c r="W55" s="14"/>
      <c r="X55" s="14"/>
      <c r="Y55" s="14"/>
      <c r="Z55" s="14"/>
      <c r="AA55" s="14"/>
    </row>
    <row r="56" spans="2:27" x14ac:dyDescent="0.3">
      <c r="B56" s="21" t="s">
        <v>56</v>
      </c>
      <c r="C56" s="14"/>
      <c r="D56" s="14"/>
      <c r="E56" s="14"/>
      <c r="F56" s="14"/>
      <c r="G56" s="14"/>
      <c r="H56" s="14"/>
      <c r="I56" s="14"/>
      <c r="J56" s="14"/>
      <c r="K56" s="14"/>
      <c r="L56" s="14"/>
      <c r="M56" s="14"/>
      <c r="N56" s="14"/>
      <c r="O56" s="14"/>
      <c r="P56" s="14"/>
      <c r="Q56" s="14"/>
      <c r="R56" s="14"/>
      <c r="S56" s="14"/>
      <c r="T56" s="14"/>
      <c r="U56" s="14"/>
      <c r="V56" s="14"/>
      <c r="W56" s="14"/>
      <c r="X56" s="14"/>
      <c r="Y56" s="14"/>
      <c r="Z56" s="14"/>
      <c r="AA56" s="14"/>
    </row>
    <row r="57" spans="2:27" x14ac:dyDescent="0.3">
      <c r="B57" t="s">
        <v>70</v>
      </c>
      <c r="C57" s="14">
        <v>0.346662978307129</v>
      </c>
      <c r="D57" s="14">
        <v>0.341365682012646</v>
      </c>
      <c r="E57" s="14">
        <v>0.351264522377639</v>
      </c>
      <c r="F57" s="14"/>
      <c r="G57" s="14">
        <v>0.36825490339454398</v>
      </c>
      <c r="H57" s="14">
        <v>0.32924960034346301</v>
      </c>
      <c r="I57" s="14">
        <v>0.32633732603030302</v>
      </c>
      <c r="J57" s="14">
        <v>0.26921830660507401</v>
      </c>
      <c r="K57" s="14">
        <v>0.33954593650019299</v>
      </c>
      <c r="L57" s="14">
        <v>0.393225258977008</v>
      </c>
      <c r="M57" s="14">
        <v>0.350046253428967</v>
      </c>
      <c r="N57" s="14">
        <v>0.34382690908924601</v>
      </c>
      <c r="O57" s="14">
        <v>0.36101339852199599</v>
      </c>
      <c r="P57" s="14"/>
      <c r="Q57" s="14">
        <v>0.36468322126404801</v>
      </c>
      <c r="R57" s="14">
        <v>0.30392760124568102</v>
      </c>
      <c r="S57" s="14"/>
      <c r="T57" s="14">
        <v>0.33655435527945798</v>
      </c>
      <c r="U57" s="14">
        <v>0.40284308804542401</v>
      </c>
      <c r="V57" s="14">
        <v>0.36680959236224697</v>
      </c>
      <c r="W57" s="14"/>
      <c r="X57" s="14">
        <v>0.26809521430195199</v>
      </c>
      <c r="Y57" s="14">
        <v>0.36543771208046699</v>
      </c>
      <c r="Z57" s="14">
        <v>0.39892349682877898</v>
      </c>
      <c r="AA57" s="14">
        <v>0.36279643697490199</v>
      </c>
    </row>
    <row r="58" spans="2:27" x14ac:dyDescent="0.3">
      <c r="B58" t="s">
        <v>71</v>
      </c>
      <c r="C58" s="14">
        <v>0.41150815991388701</v>
      </c>
      <c r="D58" s="14">
        <v>0.43678328201739702</v>
      </c>
      <c r="E58" s="14">
        <v>0.38768156995126302</v>
      </c>
      <c r="F58" s="14"/>
      <c r="G58" s="14">
        <v>0.44779126331994601</v>
      </c>
      <c r="H58" s="14">
        <v>0.36245449324501899</v>
      </c>
      <c r="I58" s="14">
        <v>0.35433379346042598</v>
      </c>
      <c r="J58" s="14">
        <v>0.484519205204757</v>
      </c>
      <c r="K58" s="14">
        <v>0.45465860141569298</v>
      </c>
      <c r="L58" s="14">
        <v>0.37135436069788702</v>
      </c>
      <c r="M58" s="14">
        <v>0.38957821331606302</v>
      </c>
      <c r="N58" s="14">
        <v>0.38666609293548898</v>
      </c>
      <c r="O58" s="14">
        <v>0.40789936948207001</v>
      </c>
      <c r="P58" s="14"/>
      <c r="Q58" s="14">
        <v>0.41350924844688502</v>
      </c>
      <c r="R58" s="14">
        <v>0.40447869944146603</v>
      </c>
      <c r="S58" s="14"/>
      <c r="T58" s="14">
        <v>0.39603961678558303</v>
      </c>
      <c r="U58" s="14">
        <v>0.46081183322000202</v>
      </c>
      <c r="V58" s="14">
        <v>0.451613305952348</v>
      </c>
      <c r="W58" s="14"/>
      <c r="X58" s="14">
        <v>0.38411301788647201</v>
      </c>
      <c r="Y58" s="14">
        <v>0.40344584429399699</v>
      </c>
      <c r="Z58" s="14">
        <v>0.45847052983543402</v>
      </c>
      <c r="AA58" s="14">
        <v>0.438675191408399</v>
      </c>
    </row>
    <row r="59" spans="2:27" x14ac:dyDescent="0.3">
      <c r="B59" t="s">
        <v>72</v>
      </c>
      <c r="C59" s="14">
        <v>0.113571040772285</v>
      </c>
      <c r="D59" s="14">
        <v>0.125715155827164</v>
      </c>
      <c r="E59" s="14">
        <v>0.10209519894953301</v>
      </c>
      <c r="F59" s="14"/>
      <c r="G59" s="14">
        <v>0.10546915767797301</v>
      </c>
      <c r="H59" s="14">
        <v>0.124879930110608</v>
      </c>
      <c r="I59" s="14">
        <v>0.13958996592890499</v>
      </c>
      <c r="J59" s="14">
        <v>0.118593693045697</v>
      </c>
      <c r="K59" s="14">
        <v>0.12154165730116399</v>
      </c>
      <c r="L59" s="14">
        <v>0.120200301379847</v>
      </c>
      <c r="M59" s="14">
        <v>9.3177169716776295E-2</v>
      </c>
      <c r="N59" s="14">
        <v>9.5684323756269896E-2</v>
      </c>
      <c r="O59" s="14">
        <v>0.10685223658883999</v>
      </c>
      <c r="P59" s="14"/>
      <c r="Q59" s="14">
        <v>0.11376415695726499</v>
      </c>
      <c r="R59" s="14">
        <v>0.115855435897758</v>
      </c>
      <c r="S59" s="14"/>
      <c r="T59" s="14">
        <v>0.12153287222572599</v>
      </c>
      <c r="U59" s="14">
        <v>8.1304466713903803E-2</v>
      </c>
      <c r="V59" s="14">
        <v>0.11870890743148001</v>
      </c>
      <c r="W59" s="14"/>
      <c r="X59" s="14">
        <v>0.132529298107081</v>
      </c>
      <c r="Y59" s="14">
        <v>0.114268142281509</v>
      </c>
      <c r="Z59" s="14">
        <v>7.1651055210219097E-2</v>
      </c>
      <c r="AA59" s="14">
        <v>0.11250382141566501</v>
      </c>
    </row>
    <row r="60" spans="2:27" x14ac:dyDescent="0.3">
      <c r="B60" t="s">
        <v>73</v>
      </c>
      <c r="C60" s="14">
        <v>9.7050756685833101E-2</v>
      </c>
      <c r="D60" s="14">
        <v>7.4854238575192106E-2</v>
      </c>
      <c r="E60" s="14">
        <v>0.117626126937196</v>
      </c>
      <c r="F60" s="14"/>
      <c r="G60" s="14">
        <v>5.17168020775048E-2</v>
      </c>
      <c r="H60" s="14">
        <v>0.13621042412566001</v>
      </c>
      <c r="I60" s="14">
        <v>0.14183006826641101</v>
      </c>
      <c r="J60" s="14">
        <v>0.11796175440787</v>
      </c>
      <c r="K60" s="14">
        <v>6.30818826732059E-2</v>
      </c>
      <c r="L60" s="14">
        <v>7.0608947240475006E-2</v>
      </c>
      <c r="M60" s="14">
        <v>0.131039534407727</v>
      </c>
      <c r="N60" s="14">
        <v>0.14196728456070201</v>
      </c>
      <c r="O60" s="14">
        <v>9.8756054320704001E-2</v>
      </c>
      <c r="P60" s="14"/>
      <c r="Q60" s="14">
        <v>8.5255512584136606E-2</v>
      </c>
      <c r="R60" s="14">
        <v>0.124573112771673</v>
      </c>
      <c r="S60" s="14"/>
      <c r="T60" s="14">
        <v>0.110705888768919</v>
      </c>
      <c r="U60" s="14">
        <v>3.8302246706859402E-2</v>
      </c>
      <c r="V60" s="14">
        <v>5.4201045423751197E-2</v>
      </c>
      <c r="W60" s="14"/>
      <c r="X60" s="14">
        <v>0.15714576979775499</v>
      </c>
      <c r="Y60" s="14">
        <v>9.0845631595340495E-2</v>
      </c>
      <c r="Z60" s="14">
        <v>3.82191467193118E-2</v>
      </c>
      <c r="AA60" s="14">
        <v>7.1276086333661198E-2</v>
      </c>
    </row>
    <row r="61" spans="2:27" x14ac:dyDescent="0.3">
      <c r="B61" t="s">
        <v>74</v>
      </c>
      <c r="C61" s="14">
        <v>3.1207064320866101E-2</v>
      </c>
      <c r="D61" s="14">
        <v>2.1281641567600901E-2</v>
      </c>
      <c r="E61" s="14">
        <v>4.1332581784369701E-2</v>
      </c>
      <c r="F61" s="14"/>
      <c r="G61" s="14">
        <v>2.6767873530032502E-2</v>
      </c>
      <c r="H61" s="14">
        <v>4.7205552175250402E-2</v>
      </c>
      <c r="I61" s="14">
        <v>3.7908846313955497E-2</v>
      </c>
      <c r="J61" s="14">
        <v>9.7070407366022498E-3</v>
      </c>
      <c r="K61" s="14">
        <v>2.1171922109743901E-2</v>
      </c>
      <c r="L61" s="14">
        <v>4.4611131704782703E-2</v>
      </c>
      <c r="M61" s="14">
        <v>3.6158829130465697E-2</v>
      </c>
      <c r="N61" s="14">
        <v>3.1855389658293098E-2</v>
      </c>
      <c r="O61" s="14">
        <v>2.54789410863899E-2</v>
      </c>
      <c r="P61" s="14"/>
      <c r="Q61" s="14">
        <v>2.2787860747665398E-2</v>
      </c>
      <c r="R61" s="14">
        <v>5.11651506434221E-2</v>
      </c>
      <c r="S61" s="14"/>
      <c r="T61" s="14">
        <v>3.5167266940312802E-2</v>
      </c>
      <c r="U61" s="14">
        <v>1.6738365313810798E-2</v>
      </c>
      <c r="V61" s="14">
        <v>8.6671488301733705E-3</v>
      </c>
      <c r="W61" s="14"/>
      <c r="X61" s="14">
        <v>5.8116699906739497E-2</v>
      </c>
      <c r="Y61" s="14">
        <v>2.6002669748686601E-2</v>
      </c>
      <c r="Z61" s="14">
        <v>3.2735771406255901E-2</v>
      </c>
      <c r="AA61" s="14">
        <v>1.4748463867372301E-2</v>
      </c>
    </row>
    <row r="62" spans="2:27" x14ac:dyDescent="0.3">
      <c r="C62" s="14"/>
      <c r="D62" s="14"/>
      <c r="E62" s="14"/>
      <c r="F62" s="14"/>
      <c r="G62" s="14"/>
      <c r="H62" s="14"/>
      <c r="I62" s="14"/>
      <c r="J62" s="14"/>
      <c r="K62" s="14"/>
      <c r="L62" s="14"/>
      <c r="M62" s="14"/>
      <c r="N62" s="14"/>
      <c r="O62" s="14"/>
      <c r="P62" s="14"/>
      <c r="Q62" s="14"/>
      <c r="R62" s="14"/>
      <c r="S62" s="14"/>
      <c r="T62" s="14"/>
      <c r="U62" s="14"/>
      <c r="V62" s="14"/>
      <c r="W62" s="14"/>
      <c r="X62" s="14"/>
      <c r="Y62" s="14"/>
      <c r="Z62" s="14"/>
      <c r="AA62" s="14"/>
    </row>
    <row r="63" spans="2:27" x14ac:dyDescent="0.3">
      <c r="B63" s="6" t="s">
        <v>78</v>
      </c>
      <c r="C63" s="14"/>
      <c r="D63" s="14"/>
      <c r="E63" s="14"/>
      <c r="F63" s="14"/>
      <c r="G63" s="14"/>
      <c r="H63" s="14"/>
      <c r="I63" s="14"/>
      <c r="J63" s="14"/>
      <c r="K63" s="14"/>
      <c r="L63" s="14"/>
      <c r="M63" s="14"/>
      <c r="N63" s="14"/>
      <c r="O63" s="14"/>
      <c r="P63" s="14"/>
      <c r="Q63" s="14"/>
      <c r="R63" s="14"/>
      <c r="S63" s="14"/>
      <c r="T63" s="14"/>
      <c r="U63" s="14"/>
      <c r="V63" s="14"/>
      <c r="W63" s="14"/>
      <c r="X63" s="14"/>
      <c r="Y63" s="14"/>
      <c r="Z63" s="14"/>
      <c r="AA63" s="14"/>
    </row>
    <row r="64" spans="2:27" x14ac:dyDescent="0.3">
      <c r="B64" s="21" t="s">
        <v>56</v>
      </c>
      <c r="C64" s="14"/>
      <c r="D64" s="14"/>
      <c r="E64" s="14"/>
      <c r="F64" s="14"/>
      <c r="G64" s="14"/>
      <c r="H64" s="14"/>
      <c r="I64" s="14"/>
      <c r="J64" s="14"/>
      <c r="K64" s="14"/>
      <c r="L64" s="14"/>
      <c r="M64" s="14"/>
      <c r="N64" s="14"/>
      <c r="O64" s="14"/>
      <c r="P64" s="14"/>
      <c r="Q64" s="14"/>
      <c r="R64" s="14"/>
      <c r="S64" s="14"/>
      <c r="T64" s="14"/>
      <c r="U64" s="14"/>
      <c r="V64" s="14"/>
      <c r="W64" s="14"/>
      <c r="X64" s="14"/>
      <c r="Y64" s="14"/>
      <c r="Z64" s="14"/>
      <c r="AA64" s="14"/>
    </row>
    <row r="65" spans="2:27" x14ac:dyDescent="0.3">
      <c r="B65" t="s">
        <v>70</v>
      </c>
      <c r="C65" s="14">
        <v>0.456851495491368</v>
      </c>
      <c r="D65" s="14">
        <v>0.40509973987665998</v>
      </c>
      <c r="E65" s="14">
        <v>0.508780280947847</v>
      </c>
      <c r="F65" s="14"/>
      <c r="G65" s="14">
        <v>0.469735537609627</v>
      </c>
      <c r="H65" s="14">
        <v>0.49617307394569599</v>
      </c>
      <c r="I65" s="14">
        <v>0.44669404836364301</v>
      </c>
      <c r="J65" s="14">
        <v>0.38285387574216601</v>
      </c>
      <c r="K65" s="14">
        <v>0.46103850241008998</v>
      </c>
      <c r="L65" s="14">
        <v>0.42040074205679301</v>
      </c>
      <c r="M65" s="14">
        <v>0.45700829076303001</v>
      </c>
      <c r="N65" s="14">
        <v>0.479951265632652</v>
      </c>
      <c r="O65" s="14">
        <v>0.46811443386884599</v>
      </c>
      <c r="P65" s="14"/>
      <c r="Q65" s="14">
        <v>0.47236840719465001</v>
      </c>
      <c r="R65" s="14">
        <v>0.42569934280871202</v>
      </c>
      <c r="S65" s="14"/>
      <c r="T65" s="14">
        <v>0.44645854861144302</v>
      </c>
      <c r="U65" s="14">
        <v>0.39621685606240198</v>
      </c>
      <c r="V65" s="14">
        <v>0.53661011582655505</v>
      </c>
      <c r="W65" s="14"/>
      <c r="X65" s="14">
        <v>0.40837829450546598</v>
      </c>
      <c r="Y65" s="14">
        <v>0.475882556479504</v>
      </c>
      <c r="Z65" s="14">
        <v>0.47161949037211298</v>
      </c>
      <c r="AA65" s="14">
        <v>0.46358043851950598</v>
      </c>
    </row>
    <row r="66" spans="2:27" x14ac:dyDescent="0.3">
      <c r="B66" t="s">
        <v>71</v>
      </c>
      <c r="C66" s="14">
        <v>0.31375608835603203</v>
      </c>
      <c r="D66" s="14">
        <v>0.342982077090696</v>
      </c>
      <c r="E66" s="14">
        <v>0.28300079489825403</v>
      </c>
      <c r="F66" s="14"/>
      <c r="G66" s="14">
        <v>0.37182141931818702</v>
      </c>
      <c r="H66" s="14">
        <v>0.240588045145922</v>
      </c>
      <c r="I66" s="14">
        <v>0.25570321897092702</v>
      </c>
      <c r="J66" s="14">
        <v>0.30911048736114999</v>
      </c>
      <c r="K66" s="14">
        <v>0.31715891830376303</v>
      </c>
      <c r="L66" s="14">
        <v>0.341463610612744</v>
      </c>
      <c r="M66" s="14">
        <v>0.33023697152928699</v>
      </c>
      <c r="N66" s="14">
        <v>0.28065787931325098</v>
      </c>
      <c r="O66" s="14">
        <v>0.30479888017436801</v>
      </c>
      <c r="P66" s="14"/>
      <c r="Q66" s="14">
        <v>0.30683309812850001</v>
      </c>
      <c r="R66" s="14">
        <v>0.32314758661926402</v>
      </c>
      <c r="S66" s="14"/>
      <c r="T66" s="14">
        <v>0.29360100764973102</v>
      </c>
      <c r="U66" s="14">
        <v>0.43729158803431301</v>
      </c>
      <c r="V66" s="14">
        <v>0.41762490549495301</v>
      </c>
      <c r="W66" s="14"/>
      <c r="X66" s="14">
        <v>0.30765415322672002</v>
      </c>
      <c r="Y66" s="14">
        <v>0.28139184078498197</v>
      </c>
      <c r="Z66" s="14">
        <v>0.36422251090753499</v>
      </c>
      <c r="AA66" s="14">
        <v>0.37045503176538003</v>
      </c>
    </row>
    <row r="67" spans="2:27" x14ac:dyDescent="0.3">
      <c r="B67" t="s">
        <v>72</v>
      </c>
      <c r="C67" s="14">
        <v>0.14281301615511699</v>
      </c>
      <c r="D67" s="14">
        <v>0.16777775980193699</v>
      </c>
      <c r="E67" s="14">
        <v>0.118676575223197</v>
      </c>
      <c r="F67" s="14"/>
      <c r="G67" s="14">
        <v>0.104662754936953</v>
      </c>
      <c r="H67" s="14">
        <v>0.144996800327718</v>
      </c>
      <c r="I67" s="14">
        <v>0.18021000982675001</v>
      </c>
      <c r="J67" s="14">
        <v>0.20013334673899799</v>
      </c>
      <c r="K67" s="14">
        <v>0.16418529654897099</v>
      </c>
      <c r="L67" s="14">
        <v>0.14393000853415699</v>
      </c>
      <c r="M67" s="14">
        <v>0.115847003051071</v>
      </c>
      <c r="N67" s="14">
        <v>0.150181064631666</v>
      </c>
      <c r="O67" s="14">
        <v>0.14454642754142499</v>
      </c>
      <c r="P67" s="14"/>
      <c r="Q67" s="14">
        <v>0.140093015617963</v>
      </c>
      <c r="R67" s="14">
        <v>0.15095488865022999</v>
      </c>
      <c r="S67" s="14"/>
      <c r="T67" s="14">
        <v>0.15538732865360699</v>
      </c>
      <c r="U67" s="14">
        <v>0.118828741638539</v>
      </c>
      <c r="V67" s="14">
        <v>4.0949059965438697E-2</v>
      </c>
      <c r="W67" s="14"/>
      <c r="X67" s="14">
        <v>0.16421173302424899</v>
      </c>
      <c r="Y67" s="14">
        <v>0.14499872372506201</v>
      </c>
      <c r="Z67" s="14">
        <v>0.115809426365137</v>
      </c>
      <c r="AA67" s="14">
        <v>0.12782512211657299</v>
      </c>
    </row>
    <row r="68" spans="2:27" x14ac:dyDescent="0.3">
      <c r="B68" t="s">
        <v>73</v>
      </c>
      <c r="C68" s="14">
        <v>8.2302364995083893E-2</v>
      </c>
      <c r="D68" s="14">
        <v>8.2007944803462102E-2</v>
      </c>
      <c r="E68" s="14">
        <v>8.30923599753461E-2</v>
      </c>
      <c r="F68" s="14"/>
      <c r="G68" s="14">
        <v>5.0767153538001701E-2</v>
      </c>
      <c r="H68" s="14">
        <v>0.114872674543416</v>
      </c>
      <c r="I68" s="14">
        <v>0.11739272283867901</v>
      </c>
      <c r="J68" s="14">
        <v>0.103103777690427</v>
      </c>
      <c r="K68" s="14">
        <v>5.7617282737175098E-2</v>
      </c>
      <c r="L68" s="14">
        <v>8.5316199751157298E-2</v>
      </c>
      <c r="M68" s="14">
        <v>8.5905998798510103E-2</v>
      </c>
      <c r="N68" s="14">
        <v>8.1106970926961605E-2</v>
      </c>
      <c r="O68" s="14">
        <v>7.9922744114178698E-2</v>
      </c>
      <c r="P68" s="14"/>
      <c r="Q68" s="14">
        <v>7.8157147891754597E-2</v>
      </c>
      <c r="R68" s="14">
        <v>9.1874302729344506E-2</v>
      </c>
      <c r="S68" s="14"/>
      <c r="T68" s="14">
        <v>0.10053429954387</v>
      </c>
      <c r="U68" s="14">
        <v>4.3935899766134698E-2</v>
      </c>
      <c r="V68" s="14">
        <v>0</v>
      </c>
      <c r="W68" s="14"/>
      <c r="X68" s="14">
        <v>0.115140403680262</v>
      </c>
      <c r="Y68" s="14">
        <v>9.4159516428940396E-2</v>
      </c>
      <c r="Z68" s="14">
        <v>3.0193117492367701E-2</v>
      </c>
      <c r="AA68" s="14">
        <v>3.8139407598540898E-2</v>
      </c>
    </row>
    <row r="69" spans="2:27" x14ac:dyDescent="0.3">
      <c r="B69" t="s">
        <v>74</v>
      </c>
      <c r="C69" s="14">
        <v>4.2770350023984003E-3</v>
      </c>
      <c r="D69" s="14">
        <v>2.13247842724431E-3</v>
      </c>
      <c r="E69" s="14">
        <v>6.4499889553557401E-3</v>
      </c>
      <c r="F69" s="14"/>
      <c r="G69" s="14">
        <v>3.01313459723155E-3</v>
      </c>
      <c r="H69" s="14">
        <v>3.3694060372480299E-3</v>
      </c>
      <c r="I69" s="14">
        <v>0</v>
      </c>
      <c r="J69" s="14">
        <v>4.7985124672587504E-3</v>
      </c>
      <c r="K69" s="14">
        <v>0</v>
      </c>
      <c r="L69" s="14">
        <v>8.8894390451492201E-3</v>
      </c>
      <c r="M69" s="14">
        <v>1.1001735858102E-2</v>
      </c>
      <c r="N69" s="14">
        <v>8.1028194954702506E-3</v>
      </c>
      <c r="O69" s="14">
        <v>2.6175143011820399E-3</v>
      </c>
      <c r="P69" s="14"/>
      <c r="Q69" s="14">
        <v>2.5483311671322599E-3</v>
      </c>
      <c r="R69" s="14">
        <v>8.3238791924499199E-3</v>
      </c>
      <c r="S69" s="14"/>
      <c r="T69" s="14">
        <v>4.0188155413499503E-3</v>
      </c>
      <c r="U69" s="14">
        <v>3.7269144986114499E-3</v>
      </c>
      <c r="V69" s="14">
        <v>4.8159187130526497E-3</v>
      </c>
      <c r="W69" s="14"/>
      <c r="X69" s="14">
        <v>4.6154155633022099E-3</v>
      </c>
      <c r="Y69" s="14">
        <v>3.5673625815113002E-3</v>
      </c>
      <c r="Z69" s="14">
        <v>1.8155454862847299E-2</v>
      </c>
      <c r="AA69" s="14">
        <v>0</v>
      </c>
    </row>
    <row r="70" spans="2:27" x14ac:dyDescent="0.3">
      <c r="C70" s="14"/>
      <c r="D70" s="14"/>
      <c r="E70" s="14"/>
      <c r="F70" s="14"/>
      <c r="G70" s="14"/>
      <c r="H70" s="14"/>
      <c r="I70" s="14"/>
      <c r="J70" s="14"/>
      <c r="K70" s="14"/>
      <c r="L70" s="14"/>
      <c r="M70" s="14"/>
      <c r="N70" s="14"/>
      <c r="O70" s="14"/>
      <c r="P70" s="14"/>
      <c r="Q70" s="14"/>
      <c r="R70" s="14"/>
      <c r="S70" s="14"/>
      <c r="T70" s="14"/>
      <c r="U70" s="14"/>
      <c r="V70" s="14"/>
      <c r="W70" s="14"/>
      <c r="X70" s="14"/>
      <c r="Y70" s="14"/>
      <c r="Z70" s="14"/>
      <c r="AA70" s="14"/>
    </row>
    <row r="71" spans="2:27" x14ac:dyDescent="0.3">
      <c r="B71" s="6" t="s">
        <v>79</v>
      </c>
      <c r="C71" s="14"/>
      <c r="D71" s="14"/>
      <c r="E71" s="14"/>
      <c r="F71" s="14"/>
      <c r="G71" s="14"/>
      <c r="H71" s="14"/>
      <c r="I71" s="14"/>
      <c r="J71" s="14"/>
      <c r="K71" s="14"/>
      <c r="L71" s="14"/>
      <c r="M71" s="14"/>
      <c r="N71" s="14"/>
      <c r="O71" s="14"/>
      <c r="P71" s="14"/>
      <c r="Q71" s="14"/>
      <c r="R71" s="14"/>
      <c r="S71" s="14"/>
      <c r="T71" s="14"/>
      <c r="U71" s="14"/>
      <c r="V71" s="14"/>
      <c r="W71" s="14"/>
      <c r="X71" s="14"/>
      <c r="Y71" s="14"/>
      <c r="Z71" s="14"/>
      <c r="AA71" s="14"/>
    </row>
    <row r="72" spans="2:27" x14ac:dyDescent="0.3">
      <c r="B72" s="21" t="s">
        <v>56</v>
      </c>
      <c r="C72" s="14"/>
      <c r="D72" s="14"/>
      <c r="E72" s="14"/>
      <c r="F72" s="14"/>
      <c r="G72" s="14"/>
      <c r="H72" s="14"/>
      <c r="I72" s="14"/>
      <c r="J72" s="14"/>
      <c r="K72" s="14"/>
      <c r="L72" s="14"/>
      <c r="M72" s="14"/>
      <c r="N72" s="14"/>
      <c r="O72" s="14"/>
      <c r="P72" s="14"/>
      <c r="Q72" s="14"/>
      <c r="R72" s="14"/>
      <c r="S72" s="14"/>
      <c r="T72" s="14"/>
      <c r="U72" s="14"/>
      <c r="V72" s="14"/>
      <c r="W72" s="14"/>
      <c r="X72" s="14"/>
      <c r="Y72" s="14"/>
      <c r="Z72" s="14"/>
      <c r="AA72" s="14"/>
    </row>
    <row r="73" spans="2:27" x14ac:dyDescent="0.3">
      <c r="B73" t="s">
        <v>70</v>
      </c>
      <c r="C73" s="14">
        <v>0.30320043726760798</v>
      </c>
      <c r="D73" s="14">
        <v>0.29017088900617499</v>
      </c>
      <c r="E73" s="14">
        <v>0.31602594492124497</v>
      </c>
      <c r="F73" s="14"/>
      <c r="G73" s="14">
        <v>0.34847707585330101</v>
      </c>
      <c r="H73" s="14">
        <v>0.29206640583218901</v>
      </c>
      <c r="I73" s="14">
        <v>0.25375107471854602</v>
      </c>
      <c r="J73" s="14">
        <v>0.254123024531061</v>
      </c>
      <c r="K73" s="14">
        <v>0.26275564571412202</v>
      </c>
      <c r="L73" s="14">
        <v>0.31467110795949199</v>
      </c>
      <c r="M73" s="14">
        <v>0.28175615767513901</v>
      </c>
      <c r="N73" s="14">
        <v>0.329150898807544</v>
      </c>
      <c r="O73" s="14">
        <v>0.322977213787076</v>
      </c>
      <c r="P73" s="14"/>
      <c r="Q73" s="14">
        <v>0.32211940675765399</v>
      </c>
      <c r="R73" s="14">
        <v>0.25587909420891097</v>
      </c>
      <c r="S73" s="14"/>
      <c r="T73" s="14">
        <v>0.27401324065641203</v>
      </c>
      <c r="U73" s="14">
        <v>0.31702141824006702</v>
      </c>
      <c r="V73" s="14">
        <v>0.480175323403844</v>
      </c>
      <c r="W73" s="14"/>
      <c r="X73" s="14">
        <v>0.23717222929787701</v>
      </c>
      <c r="Y73" s="14">
        <v>0.28545685102412299</v>
      </c>
      <c r="Z73" s="14">
        <v>0.30547320549617901</v>
      </c>
      <c r="AA73" s="14">
        <v>0.41380287414066103</v>
      </c>
    </row>
    <row r="74" spans="2:27" x14ac:dyDescent="0.3">
      <c r="B74" t="s">
        <v>71</v>
      </c>
      <c r="C74" s="14">
        <v>0.34275152474501402</v>
      </c>
      <c r="D74" s="14">
        <v>0.38152429586009101</v>
      </c>
      <c r="E74" s="14">
        <v>0.30425319866259398</v>
      </c>
      <c r="F74" s="14"/>
      <c r="G74" s="14">
        <v>0.37482542647733103</v>
      </c>
      <c r="H74" s="14">
        <v>0.33630544549215602</v>
      </c>
      <c r="I74" s="14">
        <v>0.32957829483060802</v>
      </c>
      <c r="J74" s="14">
        <v>0.40277129845220999</v>
      </c>
      <c r="K74" s="14">
        <v>0.410360282010855</v>
      </c>
      <c r="L74" s="14">
        <v>0.32375329908183698</v>
      </c>
      <c r="M74" s="14">
        <v>0.28586924817932202</v>
      </c>
      <c r="N74" s="14">
        <v>0.31773893195094899</v>
      </c>
      <c r="O74" s="14">
        <v>0.27308927196385402</v>
      </c>
      <c r="P74" s="14"/>
      <c r="Q74" s="14">
        <v>0.35097542135024601</v>
      </c>
      <c r="R74" s="14">
        <v>0.32884461254690001</v>
      </c>
      <c r="S74" s="14"/>
      <c r="T74" s="14">
        <v>0.341996227273836</v>
      </c>
      <c r="U74" s="14">
        <v>0.42451485785279502</v>
      </c>
      <c r="V74" s="14">
        <v>0.31048861119160298</v>
      </c>
      <c r="W74" s="14"/>
      <c r="X74" s="14">
        <v>0.30679721439220298</v>
      </c>
      <c r="Y74" s="14">
        <v>0.35642711129259602</v>
      </c>
      <c r="Z74" s="14">
        <v>0.38729487253855599</v>
      </c>
      <c r="AA74" s="14">
        <v>0.33734217001216199</v>
      </c>
    </row>
    <row r="75" spans="2:27" x14ac:dyDescent="0.3">
      <c r="B75" t="s">
        <v>72</v>
      </c>
      <c r="C75" s="14">
        <v>0.19688272021037401</v>
      </c>
      <c r="D75" s="14">
        <v>0.183405626137262</v>
      </c>
      <c r="E75" s="14">
        <v>0.21156118091515499</v>
      </c>
      <c r="F75" s="14"/>
      <c r="G75" s="14">
        <v>0.179492272517704</v>
      </c>
      <c r="H75" s="14">
        <v>0.17733846194994499</v>
      </c>
      <c r="I75" s="14">
        <v>0.279442400193609</v>
      </c>
      <c r="J75" s="14">
        <v>0.196879584018397</v>
      </c>
      <c r="K75" s="14">
        <v>0.18113405898712201</v>
      </c>
      <c r="L75" s="14">
        <v>0.18423727739612999</v>
      </c>
      <c r="M75" s="14">
        <v>0.222539140707495</v>
      </c>
      <c r="N75" s="14">
        <v>0.16366628799070801</v>
      </c>
      <c r="O75" s="14">
        <v>0.221066744033384</v>
      </c>
      <c r="P75" s="14"/>
      <c r="Q75" s="14">
        <v>0.197407910695508</v>
      </c>
      <c r="R75" s="14">
        <v>0.19121235782981899</v>
      </c>
      <c r="S75" s="14"/>
      <c r="T75" s="14">
        <v>0.20642200904616101</v>
      </c>
      <c r="U75" s="14">
        <v>0.176112169895733</v>
      </c>
      <c r="V75" s="14">
        <v>0.14652145068564901</v>
      </c>
      <c r="W75" s="14"/>
      <c r="X75" s="14">
        <v>0.19077043912792699</v>
      </c>
      <c r="Y75" s="14">
        <v>0.21263558943546301</v>
      </c>
      <c r="Z75" s="14">
        <v>0.19238393657301101</v>
      </c>
      <c r="AA75" s="14">
        <v>0.15932746706193199</v>
      </c>
    </row>
    <row r="76" spans="2:27" x14ac:dyDescent="0.3">
      <c r="B76" t="s">
        <v>73</v>
      </c>
      <c r="C76" s="14">
        <v>0.150140507351331</v>
      </c>
      <c r="D76" s="14">
        <v>0.138300206531667</v>
      </c>
      <c r="E76" s="14">
        <v>0.16066624047352299</v>
      </c>
      <c r="F76" s="14"/>
      <c r="G76" s="14">
        <v>8.1582044249798105E-2</v>
      </c>
      <c r="H76" s="14">
        <v>0.188345607229849</v>
      </c>
      <c r="I76" s="14">
        <v>0.12925364605192499</v>
      </c>
      <c r="J76" s="14">
        <v>0.146226092998332</v>
      </c>
      <c r="K76" s="14">
        <v>0.14045404310881399</v>
      </c>
      <c r="L76" s="14">
        <v>0.17266069046146201</v>
      </c>
      <c r="M76" s="14">
        <v>0.20344273178376901</v>
      </c>
      <c r="N76" s="14">
        <v>0.189443881250799</v>
      </c>
      <c r="O76" s="14">
        <v>0.178825110396333</v>
      </c>
      <c r="P76" s="14"/>
      <c r="Q76" s="14">
        <v>0.12678683705150001</v>
      </c>
      <c r="R76" s="14">
        <v>0.20702684171124699</v>
      </c>
      <c r="S76" s="14"/>
      <c r="T76" s="14">
        <v>0.17034886010403399</v>
      </c>
      <c r="U76" s="14">
        <v>7.4485541955357698E-2</v>
      </c>
      <c r="V76" s="14">
        <v>5.7998696005851398E-2</v>
      </c>
      <c r="W76" s="14"/>
      <c r="X76" s="14">
        <v>0.25110037204408697</v>
      </c>
      <c r="Y76" s="14">
        <v>0.14168617464635799</v>
      </c>
      <c r="Z76" s="14">
        <v>9.0182700346848499E-2</v>
      </c>
      <c r="AA76" s="14">
        <v>8.9527488785245204E-2</v>
      </c>
    </row>
    <row r="77" spans="2:27" x14ac:dyDescent="0.3">
      <c r="B77" t="s">
        <v>74</v>
      </c>
      <c r="C77" s="14">
        <v>7.0248104256732998E-3</v>
      </c>
      <c r="D77" s="14">
        <v>6.5989824648043597E-3</v>
      </c>
      <c r="E77" s="14">
        <v>7.4934350274834301E-3</v>
      </c>
      <c r="F77" s="14"/>
      <c r="G77" s="14">
        <v>1.56231809018659E-2</v>
      </c>
      <c r="H77" s="14">
        <v>5.9440794958601001E-3</v>
      </c>
      <c r="I77" s="14">
        <v>7.9745842053122497E-3</v>
      </c>
      <c r="J77" s="14">
        <v>0</v>
      </c>
      <c r="K77" s="14">
        <v>5.2959701790863201E-3</v>
      </c>
      <c r="L77" s="14">
        <v>4.6776251010784402E-3</v>
      </c>
      <c r="M77" s="14">
        <v>6.3927216542754798E-3</v>
      </c>
      <c r="N77" s="14">
        <v>0</v>
      </c>
      <c r="O77" s="14">
        <v>4.0416598193526001E-3</v>
      </c>
      <c r="P77" s="14"/>
      <c r="Q77" s="14">
        <v>2.7104241450925598E-3</v>
      </c>
      <c r="R77" s="14">
        <v>1.7037093703123202E-2</v>
      </c>
      <c r="S77" s="14"/>
      <c r="T77" s="14">
        <v>7.2196629195573703E-3</v>
      </c>
      <c r="U77" s="14">
        <v>7.8660120560474604E-3</v>
      </c>
      <c r="V77" s="14">
        <v>4.8159187130526497E-3</v>
      </c>
      <c r="W77" s="14"/>
      <c r="X77" s="14">
        <v>1.41597451379067E-2</v>
      </c>
      <c r="Y77" s="14">
        <v>3.7942736014601199E-3</v>
      </c>
      <c r="Z77" s="14">
        <v>2.4665285045406101E-2</v>
      </c>
      <c r="AA77" s="14">
        <v>0</v>
      </c>
    </row>
    <row r="78" spans="2:27" x14ac:dyDescent="0.3">
      <c r="C78" s="14"/>
      <c r="D78" s="14"/>
      <c r="E78" s="14"/>
      <c r="F78" s="14"/>
      <c r="G78" s="14"/>
      <c r="H78" s="14"/>
      <c r="I78" s="14"/>
      <c r="J78" s="14"/>
      <c r="K78" s="14"/>
      <c r="L78" s="14"/>
      <c r="M78" s="14"/>
      <c r="N78" s="14"/>
      <c r="O78" s="14"/>
      <c r="P78" s="14"/>
      <c r="Q78" s="14"/>
      <c r="R78" s="14"/>
      <c r="S78" s="14"/>
      <c r="T78" s="14"/>
      <c r="U78" s="14"/>
      <c r="V78" s="14"/>
      <c r="W78" s="14"/>
      <c r="X78" s="14"/>
      <c r="Y78" s="14"/>
      <c r="Z78" s="14"/>
      <c r="AA78" s="14"/>
    </row>
    <row r="79" spans="2:27" x14ac:dyDescent="0.3">
      <c r="B79" s="6" t="s">
        <v>80</v>
      </c>
      <c r="C79" s="14"/>
      <c r="D79" s="14"/>
      <c r="E79" s="14"/>
      <c r="F79" s="14"/>
      <c r="G79" s="14"/>
      <c r="H79" s="14"/>
      <c r="I79" s="14"/>
      <c r="J79" s="14"/>
      <c r="K79" s="14"/>
      <c r="L79" s="14"/>
      <c r="M79" s="14"/>
      <c r="N79" s="14"/>
      <c r="O79" s="14"/>
      <c r="P79" s="14"/>
      <c r="Q79" s="14"/>
      <c r="R79" s="14"/>
      <c r="S79" s="14"/>
      <c r="T79" s="14"/>
      <c r="U79" s="14"/>
      <c r="V79" s="14"/>
      <c r="W79" s="14"/>
      <c r="X79" s="14"/>
      <c r="Y79" s="14"/>
      <c r="Z79" s="14"/>
      <c r="AA79" s="14"/>
    </row>
    <row r="80" spans="2:27" x14ac:dyDescent="0.3">
      <c r="B80" s="21" t="s">
        <v>56</v>
      </c>
      <c r="C80" s="14"/>
      <c r="D80" s="14"/>
      <c r="E80" s="14"/>
      <c r="F80" s="14"/>
      <c r="G80" s="14"/>
      <c r="H80" s="14"/>
      <c r="I80" s="14"/>
      <c r="J80" s="14"/>
      <c r="K80" s="14"/>
      <c r="L80" s="14"/>
      <c r="M80" s="14"/>
      <c r="N80" s="14"/>
      <c r="O80" s="14"/>
      <c r="P80" s="14"/>
      <c r="Q80" s="14"/>
      <c r="R80" s="14"/>
      <c r="S80" s="14"/>
      <c r="T80" s="14"/>
      <c r="U80" s="14"/>
      <c r="V80" s="14"/>
      <c r="W80" s="14"/>
      <c r="X80" s="14"/>
      <c r="Y80" s="14"/>
      <c r="Z80" s="14"/>
      <c r="AA80" s="14"/>
    </row>
    <row r="81" spans="2:27" x14ac:dyDescent="0.3">
      <c r="B81" t="s">
        <v>70</v>
      </c>
      <c r="C81" s="14">
        <v>0.39884808502325397</v>
      </c>
      <c r="D81" s="14">
        <v>0.41121770040979699</v>
      </c>
      <c r="E81" s="14">
        <v>0.38697112130186601</v>
      </c>
      <c r="F81" s="14"/>
      <c r="G81" s="14">
        <v>0.47305832044962098</v>
      </c>
      <c r="H81" s="14">
        <v>0.38296360644782301</v>
      </c>
      <c r="I81" s="14">
        <v>0.397749171458397</v>
      </c>
      <c r="J81" s="14">
        <v>0.29718835266029098</v>
      </c>
      <c r="K81" s="14">
        <v>0.38893838549783999</v>
      </c>
      <c r="L81" s="14">
        <v>0.40119059771502102</v>
      </c>
      <c r="M81" s="14">
        <v>0.35785843172021298</v>
      </c>
      <c r="N81" s="14">
        <v>0.36854945739322897</v>
      </c>
      <c r="O81" s="14">
        <v>0.40579007552249502</v>
      </c>
      <c r="P81" s="14"/>
      <c r="Q81" s="14">
        <v>0.42527902711927501</v>
      </c>
      <c r="R81" s="14">
        <v>0.33782559915419802</v>
      </c>
      <c r="S81" s="14"/>
      <c r="T81" s="14">
        <v>0.38643438535552499</v>
      </c>
      <c r="U81" s="14">
        <v>0.39963268562997101</v>
      </c>
      <c r="V81" s="14">
        <v>0.62601409450992695</v>
      </c>
      <c r="W81" s="14"/>
      <c r="X81" s="14">
        <v>0.29962742193893899</v>
      </c>
      <c r="Y81" s="14">
        <v>0.41331497853611499</v>
      </c>
      <c r="Z81" s="14">
        <v>0.43909348454246</v>
      </c>
      <c r="AA81" s="14">
        <v>0.45519798492503499</v>
      </c>
    </row>
    <row r="82" spans="2:27" x14ac:dyDescent="0.3">
      <c r="B82" t="s">
        <v>71</v>
      </c>
      <c r="C82" s="14">
        <v>0.41487400431753602</v>
      </c>
      <c r="D82" s="14">
        <v>0.431908292850329</v>
      </c>
      <c r="E82" s="14">
        <v>0.39818195251073102</v>
      </c>
      <c r="F82" s="14"/>
      <c r="G82" s="14">
        <v>0.37380021997944501</v>
      </c>
      <c r="H82" s="14">
        <v>0.44069214581968402</v>
      </c>
      <c r="I82" s="14">
        <v>0.42254004751164698</v>
      </c>
      <c r="J82" s="14">
        <v>0.50282710783084394</v>
      </c>
      <c r="K82" s="14">
        <v>0.41323569556130502</v>
      </c>
      <c r="L82" s="14">
        <v>0.41772595772656501</v>
      </c>
      <c r="M82" s="14">
        <v>0.41786198389011098</v>
      </c>
      <c r="N82" s="14">
        <v>0.39614298240319801</v>
      </c>
      <c r="O82" s="14">
        <v>0.39370407047969802</v>
      </c>
      <c r="P82" s="14"/>
      <c r="Q82" s="14">
        <v>0.40997449051655399</v>
      </c>
      <c r="R82" s="14">
        <v>0.42604759194424502</v>
      </c>
      <c r="S82" s="14"/>
      <c r="T82" s="14">
        <v>0.41558891369971201</v>
      </c>
      <c r="U82" s="14">
        <v>0.46771538408992602</v>
      </c>
      <c r="V82" s="14">
        <v>0.31494502929992202</v>
      </c>
      <c r="W82" s="14"/>
      <c r="X82" s="14">
        <v>0.43512584242140701</v>
      </c>
      <c r="Y82" s="14">
        <v>0.41748565132572701</v>
      </c>
      <c r="Z82" s="14">
        <v>0.40198007627022703</v>
      </c>
      <c r="AA82" s="14">
        <v>0.39119104093760099</v>
      </c>
    </row>
    <row r="83" spans="2:27" x14ac:dyDescent="0.3">
      <c r="B83" t="s">
        <v>72</v>
      </c>
      <c r="C83" s="14">
        <v>0.117909876165724</v>
      </c>
      <c r="D83" s="14">
        <v>0.10791241085791101</v>
      </c>
      <c r="E83" s="14">
        <v>0.12663699107984999</v>
      </c>
      <c r="F83" s="14"/>
      <c r="G83" s="14">
        <v>9.8845582694766704E-2</v>
      </c>
      <c r="H83" s="14">
        <v>0.105949499358838</v>
      </c>
      <c r="I83" s="14">
        <v>0.13739972795406299</v>
      </c>
      <c r="J83" s="14">
        <v>0.105944838097459</v>
      </c>
      <c r="K83" s="14">
        <v>0.14312204051807301</v>
      </c>
      <c r="L83" s="14">
        <v>0.110739114692653</v>
      </c>
      <c r="M83" s="14">
        <v>0.14287244401430799</v>
      </c>
      <c r="N83" s="14">
        <v>0.162954510951103</v>
      </c>
      <c r="O83" s="14">
        <v>0.11646898797038401</v>
      </c>
      <c r="P83" s="14"/>
      <c r="Q83" s="14">
        <v>0.102796092088227</v>
      </c>
      <c r="R83" s="14">
        <v>0.151475822509098</v>
      </c>
      <c r="S83" s="14"/>
      <c r="T83" s="14">
        <v>0.123351406404033</v>
      </c>
      <c r="U83" s="14">
        <v>0.102040280964867</v>
      </c>
      <c r="V83" s="14">
        <v>4.4965049472763897E-2</v>
      </c>
      <c r="W83" s="14"/>
      <c r="X83" s="14">
        <v>0.16970360519265601</v>
      </c>
      <c r="Y83" s="14">
        <v>0.105281286886189</v>
      </c>
      <c r="Z83" s="14">
        <v>0.103151814866571</v>
      </c>
      <c r="AA83" s="14">
        <v>9.6581269590433297E-2</v>
      </c>
    </row>
    <row r="84" spans="2:27" x14ac:dyDescent="0.3">
      <c r="B84" t="s">
        <v>73</v>
      </c>
      <c r="C84" s="14">
        <v>5.0676258440004798E-2</v>
      </c>
      <c r="D84" s="14">
        <v>3.4524121606519201E-2</v>
      </c>
      <c r="E84" s="14">
        <v>6.7153366214162694E-2</v>
      </c>
      <c r="F84" s="14"/>
      <c r="G84" s="14">
        <v>4.8195586335576801E-2</v>
      </c>
      <c r="H84" s="14">
        <v>5.1660112097432299E-2</v>
      </c>
      <c r="I84" s="14">
        <v>3.3118753614070101E-2</v>
      </c>
      <c r="J84" s="14">
        <v>6.7782066278150893E-2</v>
      </c>
      <c r="K84" s="14">
        <v>4.5853618834289601E-2</v>
      </c>
      <c r="L84" s="14">
        <v>3.6800079284499999E-2</v>
      </c>
      <c r="M84" s="14">
        <v>5.3651217952582798E-2</v>
      </c>
      <c r="N84" s="14">
        <v>6.3247109126114795E-2</v>
      </c>
      <c r="O84" s="14">
        <v>5.9187763551835797E-2</v>
      </c>
      <c r="P84" s="14"/>
      <c r="Q84" s="14">
        <v>4.7866022915522798E-2</v>
      </c>
      <c r="R84" s="14">
        <v>5.8304029638367498E-2</v>
      </c>
      <c r="S84" s="14"/>
      <c r="T84" s="14">
        <v>5.59596370284587E-2</v>
      </c>
      <c r="U84" s="14">
        <v>1.4356934885082001E-2</v>
      </c>
      <c r="V84" s="14">
        <v>1.4075826717386801E-2</v>
      </c>
      <c r="W84" s="14"/>
      <c r="X84" s="14">
        <v>6.5941384562732103E-2</v>
      </c>
      <c r="Y84" s="14">
        <v>4.8855910656228498E-2</v>
      </c>
      <c r="Z84" s="14">
        <v>3.8056498485465301E-2</v>
      </c>
      <c r="AA84" s="14">
        <v>4.5390572457364199E-2</v>
      </c>
    </row>
    <row r="85" spans="2:27" x14ac:dyDescent="0.3">
      <c r="B85" t="s">
        <v>74</v>
      </c>
      <c r="C85" s="14">
        <v>1.7691776053481101E-2</v>
      </c>
      <c r="D85" s="14">
        <v>1.4437474275443301E-2</v>
      </c>
      <c r="E85" s="14">
        <v>2.1056568893390599E-2</v>
      </c>
      <c r="F85" s="14"/>
      <c r="G85" s="14">
        <v>6.1002905405909101E-3</v>
      </c>
      <c r="H85" s="14">
        <v>1.8734636276223099E-2</v>
      </c>
      <c r="I85" s="14">
        <v>9.1922994618219896E-3</v>
      </c>
      <c r="J85" s="14">
        <v>2.6257635133256099E-2</v>
      </c>
      <c r="K85" s="14">
        <v>8.8502595884924901E-3</v>
      </c>
      <c r="L85" s="14">
        <v>3.3544250581260697E-2</v>
      </c>
      <c r="M85" s="14">
        <v>2.77559224227855E-2</v>
      </c>
      <c r="N85" s="14">
        <v>9.1059401263543695E-3</v>
      </c>
      <c r="O85" s="14">
        <v>2.48491024755867E-2</v>
      </c>
      <c r="P85" s="14"/>
      <c r="Q85" s="14">
        <v>1.40843673604209E-2</v>
      </c>
      <c r="R85" s="14">
        <v>2.6346956754092099E-2</v>
      </c>
      <c r="S85" s="14"/>
      <c r="T85" s="14">
        <v>1.8665657512271699E-2</v>
      </c>
      <c r="U85" s="14">
        <v>1.6254714430153999E-2</v>
      </c>
      <c r="V85" s="14">
        <v>0</v>
      </c>
      <c r="W85" s="14"/>
      <c r="X85" s="14">
        <v>2.9601745884265899E-2</v>
      </c>
      <c r="Y85" s="14">
        <v>1.50621725957398E-2</v>
      </c>
      <c r="Z85" s="14">
        <v>1.7718125835277199E-2</v>
      </c>
      <c r="AA85" s="14">
        <v>1.1639132089566601E-2</v>
      </c>
    </row>
    <row r="86" spans="2:27" x14ac:dyDescent="0.3">
      <c r="C86" s="14"/>
      <c r="D86" s="14"/>
      <c r="E86" s="14"/>
      <c r="F86" s="14"/>
      <c r="G86" s="14"/>
      <c r="H86" s="14"/>
      <c r="I86" s="14"/>
      <c r="J86" s="14"/>
      <c r="K86" s="14"/>
      <c r="L86" s="14"/>
      <c r="M86" s="14"/>
      <c r="N86" s="14"/>
      <c r="O86" s="14"/>
      <c r="P86" s="14"/>
      <c r="Q86" s="14"/>
      <c r="R86" s="14"/>
      <c r="S86" s="14"/>
      <c r="T86" s="14"/>
      <c r="U86" s="14"/>
      <c r="V86" s="14"/>
      <c r="W86" s="14"/>
      <c r="X86" s="14"/>
      <c r="Y86" s="14"/>
      <c r="Z86" s="14"/>
      <c r="AA86" s="14"/>
    </row>
    <row r="87" spans="2:27" x14ac:dyDescent="0.3">
      <c r="B87" s="6" t="s">
        <v>81</v>
      </c>
      <c r="C87" s="14"/>
      <c r="D87" s="14"/>
      <c r="E87" s="14"/>
      <c r="F87" s="14"/>
      <c r="G87" s="14"/>
      <c r="H87" s="14"/>
      <c r="I87" s="14"/>
      <c r="J87" s="14"/>
      <c r="K87" s="14"/>
      <c r="L87" s="14"/>
      <c r="M87" s="14"/>
      <c r="N87" s="14"/>
      <c r="O87" s="14"/>
      <c r="P87" s="14"/>
      <c r="Q87" s="14"/>
      <c r="R87" s="14"/>
      <c r="S87" s="14"/>
      <c r="T87" s="14"/>
      <c r="U87" s="14"/>
      <c r="V87" s="14"/>
      <c r="W87" s="14"/>
      <c r="X87" s="14"/>
      <c r="Y87" s="14"/>
      <c r="Z87" s="14"/>
      <c r="AA87" s="14"/>
    </row>
    <row r="88" spans="2:27" x14ac:dyDescent="0.3">
      <c r="B88" s="21" t="s">
        <v>56</v>
      </c>
      <c r="C88" s="14"/>
      <c r="D88" s="14"/>
      <c r="E88" s="14"/>
      <c r="F88" s="14"/>
      <c r="G88" s="14"/>
      <c r="H88" s="14"/>
      <c r="I88" s="14"/>
      <c r="J88" s="14"/>
      <c r="K88" s="14"/>
      <c r="L88" s="14"/>
      <c r="M88" s="14"/>
      <c r="N88" s="14"/>
      <c r="O88" s="14"/>
      <c r="P88" s="14"/>
      <c r="Q88" s="14"/>
      <c r="R88" s="14"/>
      <c r="S88" s="14"/>
      <c r="T88" s="14"/>
      <c r="U88" s="14"/>
      <c r="V88" s="14"/>
      <c r="W88" s="14"/>
      <c r="X88" s="14"/>
      <c r="Y88" s="14"/>
      <c r="Z88" s="14"/>
      <c r="AA88" s="14"/>
    </row>
    <row r="89" spans="2:27" x14ac:dyDescent="0.3">
      <c r="B89" t="s">
        <v>70</v>
      </c>
      <c r="C89" s="14">
        <v>0.391380591089594</v>
      </c>
      <c r="D89" s="14">
        <v>0.39509970428934399</v>
      </c>
      <c r="E89" s="14">
        <v>0.38803160858081798</v>
      </c>
      <c r="F89" s="14"/>
      <c r="G89" s="14">
        <v>0.48724637165415102</v>
      </c>
      <c r="H89" s="14">
        <v>0.38167562850222703</v>
      </c>
      <c r="I89" s="14">
        <v>0.339570568457499</v>
      </c>
      <c r="J89" s="14">
        <v>0.29462464207896799</v>
      </c>
      <c r="K89" s="14">
        <v>0.40015066680787598</v>
      </c>
      <c r="L89" s="14">
        <v>0.36692585649174397</v>
      </c>
      <c r="M89" s="14">
        <v>0.359387749727618</v>
      </c>
      <c r="N89" s="14">
        <v>0.34919808121511903</v>
      </c>
      <c r="O89" s="14">
        <v>0.38494242735946299</v>
      </c>
      <c r="P89" s="14"/>
      <c r="Q89" s="14">
        <v>0.42333751170659401</v>
      </c>
      <c r="R89" s="14">
        <v>0.31510125120955201</v>
      </c>
      <c r="S89" s="14"/>
      <c r="T89" s="14">
        <v>0.37896758806509601</v>
      </c>
      <c r="U89" s="14">
        <v>0.37162876574263798</v>
      </c>
      <c r="V89" s="14">
        <v>0.60123313663165601</v>
      </c>
      <c r="W89" s="14"/>
      <c r="X89" s="14">
        <v>0.27157014059392098</v>
      </c>
      <c r="Y89" s="14">
        <v>0.41901746448393201</v>
      </c>
      <c r="Z89" s="14">
        <v>0.43050737375318299</v>
      </c>
      <c r="AA89" s="14">
        <v>0.43414082044237201</v>
      </c>
    </row>
    <row r="90" spans="2:27" x14ac:dyDescent="0.3">
      <c r="B90" t="s">
        <v>71</v>
      </c>
      <c r="C90" s="14">
        <v>0.416754819669932</v>
      </c>
      <c r="D90" s="14">
        <v>0.43966708346576999</v>
      </c>
      <c r="E90" s="14">
        <v>0.39517348500979599</v>
      </c>
      <c r="F90" s="14"/>
      <c r="G90" s="14">
        <v>0.359918146212997</v>
      </c>
      <c r="H90" s="14">
        <v>0.39205479039443702</v>
      </c>
      <c r="I90" s="14">
        <v>0.47031478194072002</v>
      </c>
      <c r="J90" s="14">
        <v>0.465219464696283</v>
      </c>
      <c r="K90" s="14">
        <v>0.404601624117081</v>
      </c>
      <c r="L90" s="14">
        <v>0.44536790522491598</v>
      </c>
      <c r="M90" s="14">
        <v>0.45951583794421702</v>
      </c>
      <c r="N90" s="14">
        <v>0.47313928982546899</v>
      </c>
      <c r="O90" s="14">
        <v>0.41350755633303499</v>
      </c>
      <c r="P90" s="14"/>
      <c r="Q90" s="14">
        <v>0.402518869103692</v>
      </c>
      <c r="R90" s="14">
        <v>0.451207414539263</v>
      </c>
      <c r="S90" s="14"/>
      <c r="T90" s="14">
        <v>0.41760425245263599</v>
      </c>
      <c r="U90" s="14">
        <v>0.47413517837220598</v>
      </c>
      <c r="V90" s="14">
        <v>0.34426232718884903</v>
      </c>
      <c r="W90" s="14"/>
      <c r="X90" s="14">
        <v>0.47113969877494399</v>
      </c>
      <c r="Y90" s="14">
        <v>0.40156000258273</v>
      </c>
      <c r="Z90" s="14">
        <v>0.39836457169547201</v>
      </c>
      <c r="AA90" s="14">
        <v>0.404916743600993</v>
      </c>
    </row>
    <row r="91" spans="2:27" x14ac:dyDescent="0.3">
      <c r="B91" t="s">
        <v>72</v>
      </c>
      <c r="C91" s="14">
        <v>0.13584637858436799</v>
      </c>
      <c r="D91" s="14">
        <v>0.122396234997955</v>
      </c>
      <c r="E91" s="14">
        <v>0.14724203780157799</v>
      </c>
      <c r="F91" s="14"/>
      <c r="G91" s="14">
        <v>0.103152907560514</v>
      </c>
      <c r="H91" s="14">
        <v>0.168320616146966</v>
      </c>
      <c r="I91" s="14">
        <v>0.13129340884900401</v>
      </c>
      <c r="J91" s="14">
        <v>0.15616724517615899</v>
      </c>
      <c r="K91" s="14">
        <v>0.14496896044650701</v>
      </c>
      <c r="L91" s="14">
        <v>0.115079791257855</v>
      </c>
      <c r="M91" s="14">
        <v>0.13721673798689499</v>
      </c>
      <c r="N91" s="14">
        <v>0.142854129384865</v>
      </c>
      <c r="O91" s="14">
        <v>0.15178059260621601</v>
      </c>
      <c r="P91" s="14"/>
      <c r="Q91" s="14">
        <v>0.118898199096045</v>
      </c>
      <c r="R91" s="14">
        <v>0.17456582542773999</v>
      </c>
      <c r="S91" s="14"/>
      <c r="T91" s="14">
        <v>0.145938324365224</v>
      </c>
      <c r="U91" s="14">
        <v>0.112761328113076</v>
      </c>
      <c r="V91" s="14">
        <v>3.7833769489179603E-2</v>
      </c>
      <c r="W91" s="14"/>
      <c r="X91" s="14">
        <v>0.19389670396319</v>
      </c>
      <c r="Y91" s="14">
        <v>0.12602591408616901</v>
      </c>
      <c r="Z91" s="14">
        <v>0.123317380221817</v>
      </c>
      <c r="AA91" s="14">
        <v>0.10107364726823299</v>
      </c>
    </row>
    <row r="92" spans="2:27" x14ac:dyDescent="0.3">
      <c r="B92" t="s">
        <v>73</v>
      </c>
      <c r="C92" s="14">
        <v>4.2747415832950997E-2</v>
      </c>
      <c r="D92" s="14">
        <v>3.1809062666315599E-2</v>
      </c>
      <c r="E92" s="14">
        <v>5.3956559080469799E-2</v>
      </c>
      <c r="F92" s="14"/>
      <c r="G92" s="14">
        <v>3.4272357955944001E-2</v>
      </c>
      <c r="H92" s="14">
        <v>5.0828677315643299E-2</v>
      </c>
      <c r="I92" s="14">
        <v>5.0126875780405998E-2</v>
      </c>
      <c r="J92" s="14">
        <v>6.4432452735058099E-2</v>
      </c>
      <c r="K92" s="14">
        <v>4.1428489040043301E-2</v>
      </c>
      <c r="L92" s="14">
        <v>5.6578898404106598E-2</v>
      </c>
      <c r="M92" s="14">
        <v>2.5341780326136799E-2</v>
      </c>
      <c r="N92" s="14">
        <v>2.66145761493175E-2</v>
      </c>
      <c r="O92" s="14">
        <v>3.6262515690899999E-2</v>
      </c>
      <c r="P92" s="14"/>
      <c r="Q92" s="14">
        <v>4.2495605065495101E-2</v>
      </c>
      <c r="R92" s="14">
        <v>4.4347625338494699E-2</v>
      </c>
      <c r="S92" s="14"/>
      <c r="T92" s="14">
        <v>4.1145740598132099E-2</v>
      </c>
      <c r="U92" s="14">
        <v>3.6112930311389999E-2</v>
      </c>
      <c r="V92" s="14">
        <v>1.6670766690315999E-2</v>
      </c>
      <c r="W92" s="14"/>
      <c r="X92" s="14">
        <v>4.6145962839668E-2</v>
      </c>
      <c r="Y92" s="14">
        <v>3.9033105352154797E-2</v>
      </c>
      <c r="Z92" s="14">
        <v>3.95800199385834E-2</v>
      </c>
      <c r="AA92" s="14">
        <v>5.1154411664768099E-2</v>
      </c>
    </row>
    <row r="93" spans="2:27" x14ac:dyDescent="0.3">
      <c r="B93" t="s">
        <v>74</v>
      </c>
      <c r="C93" s="14">
        <v>1.32707948231556E-2</v>
      </c>
      <c r="D93" s="14">
        <v>1.10279145806153E-2</v>
      </c>
      <c r="E93" s="14">
        <v>1.5596309527338001E-2</v>
      </c>
      <c r="F93" s="14"/>
      <c r="G93" s="14">
        <v>1.5410216616393401E-2</v>
      </c>
      <c r="H93" s="14">
        <v>7.1202876407277203E-3</v>
      </c>
      <c r="I93" s="14">
        <v>8.6943649723715492E-3</v>
      </c>
      <c r="J93" s="14">
        <v>1.9556195313531199E-2</v>
      </c>
      <c r="K93" s="14">
        <v>8.8502595884924901E-3</v>
      </c>
      <c r="L93" s="14">
        <v>1.60475486213787E-2</v>
      </c>
      <c r="M93" s="14">
        <v>1.8537894015132499E-2</v>
      </c>
      <c r="N93" s="14">
        <v>8.1939234252289394E-3</v>
      </c>
      <c r="O93" s="14">
        <v>1.3506908010385701E-2</v>
      </c>
      <c r="P93" s="14"/>
      <c r="Q93" s="14">
        <v>1.27498150281728E-2</v>
      </c>
      <c r="R93" s="14">
        <v>1.4777883484949799E-2</v>
      </c>
      <c r="S93" s="14"/>
      <c r="T93" s="14">
        <v>1.6344094518912701E-2</v>
      </c>
      <c r="U93" s="14">
        <v>5.3617974606898601E-3</v>
      </c>
      <c r="V93" s="14">
        <v>0</v>
      </c>
      <c r="W93" s="14"/>
      <c r="X93" s="14">
        <v>1.72474938282768E-2</v>
      </c>
      <c r="Y93" s="14">
        <v>1.43635134950137E-2</v>
      </c>
      <c r="Z93" s="14">
        <v>8.2306543909447805E-3</v>
      </c>
      <c r="AA93" s="14">
        <v>8.7143770236339999E-3</v>
      </c>
    </row>
    <row r="94" spans="2:27" x14ac:dyDescent="0.3">
      <c r="C94" s="14"/>
      <c r="D94" s="14"/>
      <c r="E94" s="14"/>
      <c r="F94" s="14"/>
      <c r="G94" s="14"/>
      <c r="H94" s="14"/>
      <c r="I94" s="14"/>
      <c r="J94" s="14"/>
      <c r="K94" s="14"/>
      <c r="L94" s="14"/>
      <c r="M94" s="14"/>
      <c r="N94" s="14"/>
      <c r="O94" s="14"/>
      <c r="P94" s="14"/>
      <c r="Q94" s="14"/>
      <c r="R94" s="14"/>
      <c r="S94" s="14"/>
      <c r="T94" s="14"/>
      <c r="U94" s="14"/>
      <c r="V94" s="14"/>
      <c r="W94" s="14"/>
      <c r="X94" s="14"/>
      <c r="Y94" s="14"/>
      <c r="Z94" s="14"/>
      <c r="AA94" s="14"/>
    </row>
    <row r="95" spans="2:27" x14ac:dyDescent="0.3">
      <c r="B95" s="6" t="s">
        <v>82</v>
      </c>
      <c r="C95" s="14"/>
      <c r="D95" s="14"/>
      <c r="E95" s="14"/>
      <c r="F95" s="14"/>
      <c r="G95" s="14"/>
      <c r="H95" s="14"/>
      <c r="I95" s="14"/>
      <c r="J95" s="14"/>
      <c r="K95" s="14"/>
      <c r="L95" s="14"/>
      <c r="M95" s="14"/>
      <c r="N95" s="14"/>
      <c r="O95" s="14"/>
      <c r="P95" s="14"/>
      <c r="Q95" s="14"/>
      <c r="R95" s="14"/>
      <c r="S95" s="14"/>
      <c r="T95" s="14"/>
      <c r="U95" s="14"/>
      <c r="V95" s="14"/>
      <c r="W95" s="14"/>
      <c r="X95" s="14"/>
      <c r="Y95" s="14"/>
      <c r="Z95" s="14"/>
      <c r="AA95" s="14"/>
    </row>
    <row r="96" spans="2:27" x14ac:dyDescent="0.3">
      <c r="B96" s="21" t="s">
        <v>56</v>
      </c>
      <c r="C96" s="14"/>
      <c r="D96" s="14"/>
      <c r="E96" s="14"/>
      <c r="F96" s="14"/>
      <c r="G96" s="14"/>
      <c r="H96" s="14"/>
      <c r="I96" s="14"/>
      <c r="J96" s="14"/>
      <c r="K96" s="14"/>
      <c r="L96" s="14"/>
      <c r="M96" s="14"/>
      <c r="N96" s="14"/>
      <c r="O96" s="14"/>
      <c r="P96" s="14"/>
      <c r="Q96" s="14"/>
      <c r="R96" s="14"/>
      <c r="S96" s="14"/>
      <c r="T96" s="14"/>
      <c r="U96" s="14"/>
      <c r="V96" s="14"/>
      <c r="W96" s="14"/>
      <c r="X96" s="14"/>
      <c r="Y96" s="14"/>
      <c r="Z96" s="14"/>
      <c r="AA96" s="14"/>
    </row>
    <row r="97" spans="2:27" x14ac:dyDescent="0.3">
      <c r="B97" t="s">
        <v>70</v>
      </c>
      <c r="C97" s="14">
        <v>0.77380595847536304</v>
      </c>
      <c r="D97" s="14">
        <v>0.72817877533252395</v>
      </c>
      <c r="E97" s="14">
        <v>0.819277009941342</v>
      </c>
      <c r="F97" s="14"/>
      <c r="G97" s="14">
        <v>0.74835972853089705</v>
      </c>
      <c r="H97" s="14">
        <v>0.79468657658434905</v>
      </c>
      <c r="I97" s="14">
        <v>0.82835947969799395</v>
      </c>
      <c r="J97" s="14">
        <v>0.72333783374932203</v>
      </c>
      <c r="K97" s="14">
        <v>0.75976526204742101</v>
      </c>
      <c r="L97" s="14">
        <v>0.76954514960829501</v>
      </c>
      <c r="M97" s="14">
        <v>0.80080658981014996</v>
      </c>
      <c r="N97" s="14">
        <v>0.78504870039843</v>
      </c>
      <c r="O97" s="14">
        <v>0.79286880306784902</v>
      </c>
      <c r="P97" s="14"/>
      <c r="Q97" s="14">
        <v>0.792136690629066</v>
      </c>
      <c r="R97" s="14">
        <v>0.72655517172295803</v>
      </c>
      <c r="S97" s="14"/>
      <c r="T97" s="14">
        <v>0.78867068215909797</v>
      </c>
      <c r="U97" s="14">
        <v>0.61685191540452999</v>
      </c>
      <c r="V97" s="14">
        <v>0.83920853248670302</v>
      </c>
      <c r="W97" s="14"/>
      <c r="X97" s="14">
        <v>0.73911512987958505</v>
      </c>
      <c r="Y97" s="14">
        <v>0.80436367635477701</v>
      </c>
      <c r="Z97" s="14">
        <v>0.69325723721893695</v>
      </c>
      <c r="AA97" s="14">
        <v>0.76156019576811496</v>
      </c>
    </row>
    <row r="98" spans="2:27" x14ac:dyDescent="0.3">
      <c r="B98" t="s">
        <v>71</v>
      </c>
      <c r="C98" s="14">
        <v>0.195350040406264</v>
      </c>
      <c r="D98" s="14">
        <v>0.23053135985190401</v>
      </c>
      <c r="E98" s="14">
        <v>0.16015223534914699</v>
      </c>
      <c r="F98" s="14"/>
      <c r="G98" s="14">
        <v>0.20296439979846101</v>
      </c>
      <c r="H98" s="14">
        <v>0.172381420884508</v>
      </c>
      <c r="I98" s="14">
        <v>0.164464640445598</v>
      </c>
      <c r="J98" s="14">
        <v>0.24502628651632399</v>
      </c>
      <c r="K98" s="14">
        <v>0.20911758101754599</v>
      </c>
      <c r="L98" s="14">
        <v>0.20929302498201199</v>
      </c>
      <c r="M98" s="14">
        <v>0.16215278960087701</v>
      </c>
      <c r="N98" s="14">
        <v>0.203937849503183</v>
      </c>
      <c r="O98" s="14">
        <v>0.18633664437123801</v>
      </c>
      <c r="P98" s="14"/>
      <c r="Q98" s="14">
        <v>0.18228440610104099</v>
      </c>
      <c r="R98" s="14">
        <v>0.229847879538157</v>
      </c>
      <c r="S98" s="14"/>
      <c r="T98" s="14">
        <v>0.18173770877645401</v>
      </c>
      <c r="U98" s="14">
        <v>0.31994378657426797</v>
      </c>
      <c r="V98" s="14">
        <v>0.150447207563604</v>
      </c>
      <c r="W98" s="14"/>
      <c r="X98" s="14">
        <v>0.21728505771249801</v>
      </c>
      <c r="Y98" s="14">
        <v>0.17165995821360999</v>
      </c>
      <c r="Z98" s="14">
        <v>0.26315340596745801</v>
      </c>
      <c r="AA98" s="14">
        <v>0.20885337277181901</v>
      </c>
    </row>
    <row r="99" spans="2:27" x14ac:dyDescent="0.3">
      <c r="B99" t="s">
        <v>72</v>
      </c>
      <c r="C99" s="14">
        <v>2.14785576241893E-2</v>
      </c>
      <c r="D99" s="14">
        <v>2.8348537854770501E-2</v>
      </c>
      <c r="E99" s="14">
        <v>1.47292830733572E-2</v>
      </c>
      <c r="F99" s="14"/>
      <c r="G99" s="14">
        <v>3.7410498852073301E-2</v>
      </c>
      <c r="H99" s="14">
        <v>2.3396368909757801E-2</v>
      </c>
      <c r="I99" s="14">
        <v>7.1758798564085496E-3</v>
      </c>
      <c r="J99" s="14">
        <v>2.63066694077006E-2</v>
      </c>
      <c r="K99" s="14">
        <v>2.6692027140786501E-2</v>
      </c>
      <c r="L99" s="14">
        <v>0</v>
      </c>
      <c r="M99" s="14">
        <v>2.32790116912686E-2</v>
      </c>
      <c r="N99" s="14">
        <v>1.1013450098386999E-2</v>
      </c>
      <c r="O99" s="14">
        <v>1.25755385273459E-2</v>
      </c>
      <c r="P99" s="14"/>
      <c r="Q99" s="14">
        <v>1.79840580295768E-2</v>
      </c>
      <c r="R99" s="14">
        <v>2.9966983810161298E-2</v>
      </c>
      <c r="S99" s="14"/>
      <c r="T99" s="14">
        <v>2.1599729084590898E-2</v>
      </c>
      <c r="U99" s="14">
        <v>3.8881663445459201E-2</v>
      </c>
      <c r="V99" s="14">
        <v>1.0344259949693801E-2</v>
      </c>
      <c r="W99" s="14"/>
      <c r="X99" s="14">
        <v>3.3241316242379401E-2</v>
      </c>
      <c r="Y99" s="14">
        <v>1.7408042059157001E-2</v>
      </c>
      <c r="Z99" s="14">
        <v>2.1286341286295401E-2</v>
      </c>
      <c r="AA99" s="14">
        <v>1.9424523386654399E-2</v>
      </c>
    </row>
    <row r="100" spans="2:27" x14ac:dyDescent="0.3">
      <c r="B100" t="s">
        <v>73</v>
      </c>
      <c r="C100" s="14">
        <v>6.2001502022102197E-3</v>
      </c>
      <c r="D100" s="14">
        <v>9.6804568710576605E-3</v>
      </c>
      <c r="E100" s="14">
        <v>2.7528283972745502E-3</v>
      </c>
      <c r="F100" s="14"/>
      <c r="G100" s="14">
        <v>5.7653525281744699E-3</v>
      </c>
      <c r="H100" s="14">
        <v>6.7202742934160797E-3</v>
      </c>
      <c r="I100" s="14">
        <v>0</v>
      </c>
      <c r="J100" s="14">
        <v>5.3292103266540198E-3</v>
      </c>
      <c r="K100" s="14">
        <v>4.4251297942462502E-3</v>
      </c>
      <c r="L100" s="14">
        <v>1.64842003086146E-2</v>
      </c>
      <c r="M100" s="14">
        <v>7.3688872434287999E-3</v>
      </c>
      <c r="N100" s="14">
        <v>0</v>
      </c>
      <c r="O100" s="14">
        <v>4.7127578794325803E-3</v>
      </c>
      <c r="P100" s="14"/>
      <c r="Q100" s="14">
        <v>5.6279094436121899E-3</v>
      </c>
      <c r="R100" s="14">
        <v>7.6545439828526202E-3</v>
      </c>
      <c r="S100" s="14"/>
      <c r="T100" s="14">
        <v>4.39253888396938E-3</v>
      </c>
      <c r="U100" s="14">
        <v>2.43226345757429E-2</v>
      </c>
      <c r="V100" s="14">
        <v>0</v>
      </c>
      <c r="W100" s="14"/>
      <c r="X100" s="14">
        <v>5.23374773510766E-3</v>
      </c>
      <c r="Y100" s="14">
        <v>3.8148456251774999E-3</v>
      </c>
      <c r="Z100" s="14">
        <v>1.4072361136364399E-2</v>
      </c>
      <c r="AA100" s="14">
        <v>1.0161908073411399E-2</v>
      </c>
    </row>
    <row r="101" spans="2:27" x14ac:dyDescent="0.3">
      <c r="B101" t="s">
        <v>74</v>
      </c>
      <c r="C101" s="14">
        <v>3.1652932919741098E-3</v>
      </c>
      <c r="D101" s="14">
        <v>3.2608700897440502E-3</v>
      </c>
      <c r="E101" s="14">
        <v>3.08864323887891E-3</v>
      </c>
      <c r="F101" s="14"/>
      <c r="G101" s="14">
        <v>5.5000202903937798E-3</v>
      </c>
      <c r="H101" s="14">
        <v>2.8153593279695902E-3</v>
      </c>
      <c r="I101" s="14">
        <v>0</v>
      </c>
      <c r="J101" s="14">
        <v>0</v>
      </c>
      <c r="K101" s="14">
        <v>0</v>
      </c>
      <c r="L101" s="14">
        <v>4.6776251010784402E-3</v>
      </c>
      <c r="M101" s="14">
        <v>6.3927216542754798E-3</v>
      </c>
      <c r="N101" s="14">
        <v>0</v>
      </c>
      <c r="O101" s="14">
        <v>3.50625615413383E-3</v>
      </c>
      <c r="P101" s="14"/>
      <c r="Q101" s="14">
        <v>1.9669357967037398E-3</v>
      </c>
      <c r="R101" s="14">
        <v>5.97542094587168E-3</v>
      </c>
      <c r="S101" s="14"/>
      <c r="T101" s="14">
        <v>3.59934109588749E-3</v>
      </c>
      <c r="U101" s="14">
        <v>0</v>
      </c>
      <c r="V101" s="14">
        <v>0</v>
      </c>
      <c r="W101" s="14"/>
      <c r="X101" s="14">
        <v>5.1247484304301101E-3</v>
      </c>
      <c r="Y101" s="14">
        <v>2.7534777472789499E-3</v>
      </c>
      <c r="Z101" s="14">
        <v>8.2306543909447805E-3</v>
      </c>
      <c r="AA101" s="14">
        <v>0</v>
      </c>
    </row>
    <row r="102" spans="2:27" x14ac:dyDescent="0.3">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row>
    <row r="103" spans="2:27" x14ac:dyDescent="0.3">
      <c r="B103" s="6" t="s">
        <v>83</v>
      </c>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row>
    <row r="104" spans="2:27" x14ac:dyDescent="0.3">
      <c r="B104" s="21" t="s">
        <v>56</v>
      </c>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row>
    <row r="105" spans="2:27" x14ac:dyDescent="0.3">
      <c r="B105" t="s">
        <v>70</v>
      </c>
      <c r="C105" s="14">
        <v>0.27079081508782499</v>
      </c>
      <c r="D105" s="14">
        <v>0.26121216923102403</v>
      </c>
      <c r="E105" s="14">
        <v>0.281114344767258</v>
      </c>
      <c r="F105" s="14"/>
      <c r="G105" s="14">
        <v>0.31099443590380399</v>
      </c>
      <c r="H105" s="14">
        <v>0.25481965954972802</v>
      </c>
      <c r="I105" s="14">
        <v>0.25600899010484701</v>
      </c>
      <c r="J105" s="14">
        <v>0.24806509601117499</v>
      </c>
      <c r="K105" s="14">
        <v>0.23733583155608701</v>
      </c>
      <c r="L105" s="14">
        <v>0.25583376794270601</v>
      </c>
      <c r="M105" s="14">
        <v>0.28380025683142601</v>
      </c>
      <c r="N105" s="14">
        <v>0.24246279734312601</v>
      </c>
      <c r="O105" s="14">
        <v>0.28096785993864998</v>
      </c>
      <c r="P105" s="14"/>
      <c r="Q105" s="14">
        <v>0.29376655368072702</v>
      </c>
      <c r="R105" s="14">
        <v>0.21379571498956401</v>
      </c>
      <c r="S105" s="14"/>
      <c r="T105" s="14">
        <v>0.26538315381384098</v>
      </c>
      <c r="U105" s="14">
        <v>0.30392765467476701</v>
      </c>
      <c r="V105" s="14">
        <v>0.258097330674183</v>
      </c>
      <c r="W105" s="14"/>
      <c r="X105" s="14">
        <v>0.19358023592027601</v>
      </c>
      <c r="Y105" s="14">
        <v>0.297502976213323</v>
      </c>
      <c r="Z105" s="14">
        <v>0.26738934082990101</v>
      </c>
      <c r="AA105" s="14">
        <v>0.28442273772075399</v>
      </c>
    </row>
    <row r="106" spans="2:27" x14ac:dyDescent="0.3">
      <c r="B106" t="s">
        <v>71</v>
      </c>
      <c r="C106" s="14">
        <v>0.49608009215925403</v>
      </c>
      <c r="D106" s="14">
        <v>0.50686908392973895</v>
      </c>
      <c r="E106" s="14">
        <v>0.48637075470082503</v>
      </c>
      <c r="F106" s="14"/>
      <c r="G106" s="14">
        <v>0.52322334911778701</v>
      </c>
      <c r="H106" s="14">
        <v>0.45894253777167099</v>
      </c>
      <c r="I106" s="14">
        <v>0.54675735607579501</v>
      </c>
      <c r="J106" s="14">
        <v>0.46246064921594798</v>
      </c>
      <c r="K106" s="14">
        <v>0.51567011396371998</v>
      </c>
      <c r="L106" s="14">
        <v>0.48594785827404502</v>
      </c>
      <c r="M106" s="14">
        <v>0.46467940747583703</v>
      </c>
      <c r="N106" s="14">
        <v>0.50887483165690295</v>
      </c>
      <c r="O106" s="14">
        <v>0.497727648702392</v>
      </c>
      <c r="P106" s="14"/>
      <c r="Q106" s="14">
        <v>0.50356873578453798</v>
      </c>
      <c r="R106" s="14">
        <v>0.480893092505709</v>
      </c>
      <c r="S106" s="14"/>
      <c r="T106" s="14">
        <v>0.49110892016586799</v>
      </c>
      <c r="U106" s="14">
        <v>0.51416987853560303</v>
      </c>
      <c r="V106" s="14">
        <v>0.53241670295297905</v>
      </c>
      <c r="W106" s="14"/>
      <c r="X106" s="14">
        <v>0.48248929401065799</v>
      </c>
      <c r="Y106" s="14">
        <v>0.499316677598933</v>
      </c>
      <c r="Z106" s="14">
        <v>0.47666137353784199</v>
      </c>
      <c r="AA106" s="14">
        <v>0.51420202171266605</v>
      </c>
    </row>
    <row r="107" spans="2:27" x14ac:dyDescent="0.3">
      <c r="B107" t="s">
        <v>72</v>
      </c>
      <c r="C107" s="14">
        <v>0.18882513322522801</v>
      </c>
      <c r="D107" s="14">
        <v>0.191935916037938</v>
      </c>
      <c r="E107" s="14">
        <v>0.18361787246411701</v>
      </c>
      <c r="F107" s="14"/>
      <c r="G107" s="14">
        <v>0.14078101482119099</v>
      </c>
      <c r="H107" s="14">
        <v>0.24505378203879299</v>
      </c>
      <c r="I107" s="14">
        <v>0.15645693993589199</v>
      </c>
      <c r="J107" s="14">
        <v>0.23136085069793699</v>
      </c>
      <c r="K107" s="14">
        <v>0.16808784490676101</v>
      </c>
      <c r="L107" s="14">
        <v>0.19647736882755601</v>
      </c>
      <c r="M107" s="14">
        <v>0.19753227343752799</v>
      </c>
      <c r="N107" s="14">
        <v>0.217479238539353</v>
      </c>
      <c r="O107" s="14">
        <v>0.18845659275381599</v>
      </c>
      <c r="P107" s="14"/>
      <c r="Q107" s="14">
        <v>0.17033878113992701</v>
      </c>
      <c r="R107" s="14">
        <v>0.23261506028593201</v>
      </c>
      <c r="S107" s="14"/>
      <c r="T107" s="14">
        <v>0.19896826789086999</v>
      </c>
      <c r="U107" s="14">
        <v>0.145639571531616</v>
      </c>
      <c r="V107" s="14">
        <v>0.18251912247003799</v>
      </c>
      <c r="W107" s="14"/>
      <c r="X107" s="14">
        <v>0.25100296958104801</v>
      </c>
      <c r="Y107" s="14">
        <v>0.170922888363642</v>
      </c>
      <c r="Z107" s="14">
        <v>0.183866538058444</v>
      </c>
      <c r="AA107" s="14">
        <v>0.16887808167361201</v>
      </c>
    </row>
    <row r="108" spans="2:27" x14ac:dyDescent="0.3">
      <c r="B108" t="s">
        <v>73</v>
      </c>
      <c r="C108" s="14">
        <v>3.8723421789564401E-2</v>
      </c>
      <c r="D108" s="14">
        <v>3.46919515943813E-2</v>
      </c>
      <c r="E108" s="14">
        <v>4.2992894341758799E-2</v>
      </c>
      <c r="F108" s="14"/>
      <c r="G108" s="14">
        <v>1.7316051485955601E-2</v>
      </c>
      <c r="H108" s="14">
        <v>3.5336722305583101E-2</v>
      </c>
      <c r="I108" s="14">
        <v>4.0776713883466799E-2</v>
      </c>
      <c r="J108" s="14">
        <v>5.8113404074941102E-2</v>
      </c>
      <c r="K108" s="14">
        <v>7.8906209573431502E-2</v>
      </c>
      <c r="L108" s="14">
        <v>5.1834942341176797E-2</v>
      </c>
      <c r="M108" s="14">
        <v>4.29863263971072E-2</v>
      </c>
      <c r="N108" s="14">
        <v>2.07231421986207E-2</v>
      </c>
      <c r="O108" s="14">
        <v>2.9341642451008301E-2</v>
      </c>
      <c r="P108" s="14"/>
      <c r="Q108" s="14">
        <v>2.9608465968005902E-2</v>
      </c>
      <c r="R108" s="14">
        <v>6.0449287405237098E-2</v>
      </c>
      <c r="S108" s="14"/>
      <c r="T108" s="14">
        <v>3.9666271416994997E-2</v>
      </c>
      <c r="U108" s="14">
        <v>2.4474144346068601E-2</v>
      </c>
      <c r="V108" s="14">
        <v>2.6966843902799801E-2</v>
      </c>
      <c r="W108" s="14"/>
      <c r="X108" s="14">
        <v>6.4169847619784004E-2</v>
      </c>
      <c r="Y108" s="14">
        <v>2.8453330059848601E-2</v>
      </c>
      <c r="Z108" s="14">
        <v>5.0585642256317398E-2</v>
      </c>
      <c r="AA108" s="14">
        <v>3.2497158892968198E-2</v>
      </c>
    </row>
    <row r="109" spans="2:27" x14ac:dyDescent="0.3">
      <c r="B109" t="s">
        <v>74</v>
      </c>
      <c r="C109" s="14">
        <v>5.5805377381288298E-3</v>
      </c>
      <c r="D109" s="14">
        <v>5.2908792069167598E-3</v>
      </c>
      <c r="E109" s="14">
        <v>5.9041337260409702E-3</v>
      </c>
      <c r="F109" s="14"/>
      <c r="G109" s="14">
        <v>7.6851486712628996E-3</v>
      </c>
      <c r="H109" s="14">
        <v>5.8472983342243703E-3</v>
      </c>
      <c r="I109" s="14">
        <v>0</v>
      </c>
      <c r="J109" s="14">
        <v>0</v>
      </c>
      <c r="K109" s="14">
        <v>0</v>
      </c>
      <c r="L109" s="14">
        <v>9.9060626145165698E-3</v>
      </c>
      <c r="M109" s="14">
        <v>1.1001735858102E-2</v>
      </c>
      <c r="N109" s="14">
        <v>1.04599902619968E-2</v>
      </c>
      <c r="O109" s="14">
        <v>3.50625615413383E-3</v>
      </c>
      <c r="P109" s="14"/>
      <c r="Q109" s="14">
        <v>2.7174634268023702E-3</v>
      </c>
      <c r="R109" s="14">
        <v>1.22468448135579E-2</v>
      </c>
      <c r="S109" s="14"/>
      <c r="T109" s="14">
        <v>4.8733867124256198E-3</v>
      </c>
      <c r="U109" s="14">
        <v>1.1788750911945501E-2</v>
      </c>
      <c r="V109" s="14">
        <v>0</v>
      </c>
      <c r="W109" s="14"/>
      <c r="X109" s="14">
        <v>8.7576528682338194E-3</v>
      </c>
      <c r="Y109" s="14">
        <v>3.80412776425347E-3</v>
      </c>
      <c r="Z109" s="14">
        <v>2.1497105317495501E-2</v>
      </c>
      <c r="AA109" s="14">
        <v>0</v>
      </c>
    </row>
    <row r="110" spans="2:27" x14ac:dyDescent="0.3">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row>
    <row r="111" spans="2:27" x14ac:dyDescent="0.3">
      <c r="B111" s="6" t="s">
        <v>84</v>
      </c>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row>
    <row r="112" spans="2:27" x14ac:dyDescent="0.3">
      <c r="B112" s="21" t="s">
        <v>56</v>
      </c>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row>
    <row r="113" spans="2:27" x14ac:dyDescent="0.3">
      <c r="B113" t="s">
        <v>70</v>
      </c>
      <c r="C113" s="14">
        <v>0.249342114829012</v>
      </c>
      <c r="D113" s="14">
        <v>0.29429217930436402</v>
      </c>
      <c r="E113" s="14">
        <v>0.205836519682846</v>
      </c>
      <c r="F113" s="14"/>
      <c r="G113" s="14">
        <v>0.30892819092978402</v>
      </c>
      <c r="H113" s="14">
        <v>0.22740504516513699</v>
      </c>
      <c r="I113" s="14">
        <v>0.23450593362362801</v>
      </c>
      <c r="J113" s="14">
        <v>0.187921896165582</v>
      </c>
      <c r="K113" s="14">
        <v>0.201713515209444</v>
      </c>
      <c r="L113" s="14">
        <v>0.24405091120863801</v>
      </c>
      <c r="M113" s="14">
        <v>0.24521150409009501</v>
      </c>
      <c r="N113" s="14">
        <v>0.28691082880621199</v>
      </c>
      <c r="O113" s="14">
        <v>0.24882045438714501</v>
      </c>
      <c r="P113" s="14"/>
      <c r="Q113" s="14">
        <v>0.261196108872077</v>
      </c>
      <c r="R113" s="14">
        <v>0.221963910831626</v>
      </c>
      <c r="S113" s="14"/>
      <c r="T113" s="14">
        <v>0.25430535316240199</v>
      </c>
      <c r="U113" s="14">
        <v>0.22236859973159301</v>
      </c>
      <c r="V113" s="14">
        <v>0.30491779646543499</v>
      </c>
      <c r="W113" s="14"/>
      <c r="X113" s="14">
        <v>0.18954090037774199</v>
      </c>
      <c r="Y113" s="14">
        <v>0.26790419249187702</v>
      </c>
      <c r="Z113" s="14">
        <v>0.30792114612280902</v>
      </c>
      <c r="AA113" s="14">
        <v>0.24442094539933601</v>
      </c>
    </row>
    <row r="114" spans="2:27" x14ac:dyDescent="0.3">
      <c r="B114" t="s">
        <v>71</v>
      </c>
      <c r="C114" s="14">
        <v>0.39915096245332399</v>
      </c>
      <c r="D114" s="14">
        <v>0.444453830276693</v>
      </c>
      <c r="E114" s="14">
        <v>0.35544989506895902</v>
      </c>
      <c r="F114" s="14"/>
      <c r="G114" s="14">
        <v>0.45118534564545698</v>
      </c>
      <c r="H114" s="14">
        <v>0.33384170933173901</v>
      </c>
      <c r="I114" s="14">
        <v>0.385794265077748</v>
      </c>
      <c r="J114" s="14">
        <v>0.40807834399100001</v>
      </c>
      <c r="K114" s="14">
        <v>0.443088233529007</v>
      </c>
      <c r="L114" s="14">
        <v>0.38750353881698102</v>
      </c>
      <c r="M114" s="14">
        <v>0.39943315233001703</v>
      </c>
      <c r="N114" s="14">
        <v>0.28442989199501201</v>
      </c>
      <c r="O114" s="14">
        <v>0.40393336175526601</v>
      </c>
      <c r="P114" s="14"/>
      <c r="Q114" s="14">
        <v>0.42227200395433601</v>
      </c>
      <c r="R114" s="14">
        <v>0.34457451181941301</v>
      </c>
      <c r="S114" s="14"/>
      <c r="T114" s="14">
        <v>0.39019587440606102</v>
      </c>
      <c r="U114" s="14">
        <v>0.44670342537385099</v>
      </c>
      <c r="V114" s="14">
        <v>0.51227526928798195</v>
      </c>
      <c r="W114" s="14"/>
      <c r="X114" s="14">
        <v>0.324234060993912</v>
      </c>
      <c r="Y114" s="14">
        <v>0.42245290860377599</v>
      </c>
      <c r="Z114" s="14">
        <v>0.39849945256552699</v>
      </c>
      <c r="AA114" s="14">
        <v>0.42181960871907398</v>
      </c>
    </row>
    <row r="115" spans="2:27" x14ac:dyDescent="0.3">
      <c r="B115" t="s">
        <v>72</v>
      </c>
      <c r="C115" s="14">
        <v>0.20540785124901001</v>
      </c>
      <c r="D115" s="14">
        <v>0.17811431374703901</v>
      </c>
      <c r="E115" s="14">
        <v>0.23084220472908601</v>
      </c>
      <c r="F115" s="14"/>
      <c r="G115" s="14">
        <v>0.14746154334185599</v>
      </c>
      <c r="H115" s="14">
        <v>0.26254770114658399</v>
      </c>
      <c r="I115" s="14">
        <v>0.235401055564678</v>
      </c>
      <c r="J115" s="14">
        <v>0.21428269224302701</v>
      </c>
      <c r="K115" s="14">
        <v>0.193420621140827</v>
      </c>
      <c r="L115" s="14">
        <v>0.19871713302285399</v>
      </c>
      <c r="M115" s="14">
        <v>0.23407727587927199</v>
      </c>
      <c r="N115" s="14">
        <v>0.266642388954341</v>
      </c>
      <c r="O115" s="14">
        <v>0.191308669557851</v>
      </c>
      <c r="P115" s="14"/>
      <c r="Q115" s="14">
        <v>0.18886498399893001</v>
      </c>
      <c r="R115" s="14">
        <v>0.24554894504942101</v>
      </c>
      <c r="S115" s="14"/>
      <c r="T115" s="14">
        <v>0.205536658914273</v>
      </c>
      <c r="U115" s="14">
        <v>0.214590439353539</v>
      </c>
      <c r="V115" s="14">
        <v>0.12824765861700399</v>
      </c>
      <c r="W115" s="14"/>
      <c r="X115" s="14">
        <v>0.26858884376405701</v>
      </c>
      <c r="Y115" s="14">
        <v>0.178653696222241</v>
      </c>
      <c r="Z115" s="14">
        <v>0.18446744869312601</v>
      </c>
      <c r="AA115" s="14">
        <v>0.21440074524310099</v>
      </c>
    </row>
    <row r="116" spans="2:27" x14ac:dyDescent="0.3">
      <c r="B116" t="s">
        <v>73</v>
      </c>
      <c r="C116" s="14">
        <v>0.14199533311819099</v>
      </c>
      <c r="D116" s="14">
        <v>7.9606441854085705E-2</v>
      </c>
      <c r="E116" s="14">
        <v>0.20317173831202101</v>
      </c>
      <c r="F116" s="14"/>
      <c r="G116" s="14">
        <v>8.6324629542311807E-2</v>
      </c>
      <c r="H116" s="14">
        <v>0.17026146486068</v>
      </c>
      <c r="I116" s="14">
        <v>0.14429874573394599</v>
      </c>
      <c r="J116" s="14">
        <v>0.189717067600391</v>
      </c>
      <c r="K116" s="14">
        <v>0.16177763012072199</v>
      </c>
      <c r="L116" s="14">
        <v>0.15755512030775101</v>
      </c>
      <c r="M116" s="14">
        <v>0.11488534604634</v>
      </c>
      <c r="N116" s="14">
        <v>0.162016890244435</v>
      </c>
      <c r="O116" s="14">
        <v>0.15593751429973801</v>
      </c>
      <c r="P116" s="14"/>
      <c r="Q116" s="14">
        <v>0.124178251502625</v>
      </c>
      <c r="R116" s="14">
        <v>0.18230704370893699</v>
      </c>
      <c r="S116" s="14"/>
      <c r="T116" s="14">
        <v>0.14601530365251</v>
      </c>
      <c r="U116" s="14">
        <v>0.110975738080327</v>
      </c>
      <c r="V116" s="14">
        <v>5.4559275629578997E-2</v>
      </c>
      <c r="W116" s="14"/>
      <c r="X116" s="14">
        <v>0.21302077930098601</v>
      </c>
      <c r="Y116" s="14">
        <v>0.12752259819706199</v>
      </c>
      <c r="Z116" s="14">
        <v>0.10088129822759299</v>
      </c>
      <c r="AA116" s="14">
        <v>0.115814914715484</v>
      </c>
    </row>
    <row r="117" spans="2:27" x14ac:dyDescent="0.3">
      <c r="B117" t="s">
        <v>74</v>
      </c>
      <c r="C117" s="14">
        <v>4.1037383504631802E-3</v>
      </c>
      <c r="D117" s="14">
        <v>3.5332348178179801E-3</v>
      </c>
      <c r="E117" s="14">
        <v>4.6996422070884301E-3</v>
      </c>
      <c r="F117" s="14"/>
      <c r="G117" s="14">
        <v>6.1002905405909101E-3</v>
      </c>
      <c r="H117" s="14">
        <v>5.9440794958601001E-3</v>
      </c>
      <c r="I117" s="14">
        <v>0</v>
      </c>
      <c r="J117" s="14">
        <v>0</v>
      </c>
      <c r="K117" s="14">
        <v>0</v>
      </c>
      <c r="L117" s="14">
        <v>1.21732966437758E-2</v>
      </c>
      <c r="M117" s="14">
        <v>6.3927216542754798E-3</v>
      </c>
      <c r="N117" s="14">
        <v>0</v>
      </c>
      <c r="O117" s="14">
        <v>0</v>
      </c>
      <c r="P117" s="14"/>
      <c r="Q117" s="14">
        <v>3.4886516720321198E-3</v>
      </c>
      <c r="R117" s="14">
        <v>5.6055885906024696E-3</v>
      </c>
      <c r="S117" s="14"/>
      <c r="T117" s="14">
        <v>3.9468098647541597E-3</v>
      </c>
      <c r="U117" s="14">
        <v>5.3617974606898601E-3</v>
      </c>
      <c r="V117" s="14">
        <v>0</v>
      </c>
      <c r="W117" s="14"/>
      <c r="X117" s="14">
        <v>4.6154155633022099E-3</v>
      </c>
      <c r="Y117" s="14">
        <v>3.4666044850439502E-3</v>
      </c>
      <c r="Z117" s="14">
        <v>8.2306543909447805E-3</v>
      </c>
      <c r="AA117" s="14">
        <v>3.5437859230049201E-3</v>
      </c>
    </row>
    <row r="118" spans="2:27" x14ac:dyDescent="0.3">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row>
    <row r="119" spans="2:27" x14ac:dyDescent="0.3">
      <c r="B119" s="6" t="s">
        <v>102</v>
      </c>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row>
    <row r="120" spans="2:27" x14ac:dyDescent="0.3">
      <c r="B120" s="21" t="s">
        <v>56</v>
      </c>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row>
    <row r="121" spans="2:27" x14ac:dyDescent="0.3">
      <c r="B121" t="s">
        <v>85</v>
      </c>
      <c r="C121" s="14">
        <v>0.76913140316962203</v>
      </c>
      <c r="D121" s="14">
        <v>0.73208944445649105</v>
      </c>
      <c r="E121" s="14">
        <v>0.80706288465180698</v>
      </c>
      <c r="F121" s="14"/>
      <c r="G121" s="14">
        <v>0.70498620166500203</v>
      </c>
      <c r="H121" s="14">
        <v>0.785608591046844</v>
      </c>
      <c r="I121" s="14">
        <v>0.90019341893665505</v>
      </c>
      <c r="J121" s="14">
        <v>0.76532428002441599</v>
      </c>
      <c r="K121" s="14">
        <v>0.72757406801984603</v>
      </c>
      <c r="L121" s="14">
        <v>0.79797222509197197</v>
      </c>
      <c r="M121" s="14">
        <v>0.80343754234180997</v>
      </c>
      <c r="N121" s="14">
        <v>0.76310009488203401</v>
      </c>
      <c r="O121" s="14">
        <v>0.77886014086243105</v>
      </c>
      <c r="P121" s="14"/>
      <c r="Q121" s="14">
        <v>0.77438220462573304</v>
      </c>
      <c r="R121" s="14">
        <v>0.75346226961725404</v>
      </c>
      <c r="S121" s="14"/>
      <c r="T121" s="14">
        <v>0.793934089426092</v>
      </c>
      <c r="U121" s="14">
        <v>0.65330971603094201</v>
      </c>
      <c r="V121" s="14">
        <v>0.65531596807551395</v>
      </c>
      <c r="W121" s="14"/>
      <c r="X121" s="14">
        <v>0.78291410075165202</v>
      </c>
      <c r="Y121" s="14">
        <v>0.79306866281803601</v>
      </c>
      <c r="Z121" s="14">
        <v>0.67538198209501998</v>
      </c>
      <c r="AA121" s="14">
        <v>0.72765225779305698</v>
      </c>
    </row>
    <row r="122" spans="2:27" x14ac:dyDescent="0.3">
      <c r="B122" t="s">
        <v>86</v>
      </c>
      <c r="C122" s="14">
        <v>0.652954516682139</v>
      </c>
      <c r="D122" s="14">
        <v>0.60456720443196599</v>
      </c>
      <c r="E122" s="14">
        <v>0.70244275133382195</v>
      </c>
      <c r="F122" s="14"/>
      <c r="G122" s="14">
        <v>0.58669615495071303</v>
      </c>
      <c r="H122" s="14">
        <v>0.68882174653999895</v>
      </c>
      <c r="I122" s="14">
        <v>0.77663680499587295</v>
      </c>
      <c r="J122" s="14">
        <v>0.67333618525109395</v>
      </c>
      <c r="K122" s="14">
        <v>0.63850071107169104</v>
      </c>
      <c r="L122" s="14">
        <v>0.63682534562903803</v>
      </c>
      <c r="M122" s="14">
        <v>0.64999314669033104</v>
      </c>
      <c r="N122" s="14">
        <v>0.67030255391263704</v>
      </c>
      <c r="O122" s="14">
        <v>0.66566809861714304</v>
      </c>
      <c r="P122" s="14"/>
      <c r="Q122" s="14">
        <v>0.65872937199386605</v>
      </c>
      <c r="R122" s="14">
        <v>0.64010606458677599</v>
      </c>
      <c r="S122" s="14"/>
      <c r="T122" s="14">
        <v>0.66868521186239704</v>
      </c>
      <c r="U122" s="14">
        <v>0.494684345385215</v>
      </c>
      <c r="V122" s="14">
        <v>0.63120917950591005</v>
      </c>
      <c r="W122" s="14"/>
      <c r="X122" s="14">
        <v>0.68734437442594098</v>
      </c>
      <c r="Y122" s="14">
        <v>0.67279869023932604</v>
      </c>
      <c r="Z122" s="14">
        <v>0.51487171846156699</v>
      </c>
      <c r="AA122" s="14">
        <v>0.62354568513269304</v>
      </c>
    </row>
    <row r="123" spans="2:27" x14ac:dyDescent="0.3">
      <c r="B123" t="s">
        <v>87</v>
      </c>
      <c r="C123" s="14">
        <v>0.49148255923997602</v>
      </c>
      <c r="D123" s="14">
        <v>0.43317762753879302</v>
      </c>
      <c r="E123" s="14">
        <v>0.55158056218389395</v>
      </c>
      <c r="F123" s="14"/>
      <c r="G123" s="14">
        <v>0.46213512820371699</v>
      </c>
      <c r="H123" s="14">
        <v>0.54907022916292003</v>
      </c>
      <c r="I123" s="14">
        <v>0.45801429869299198</v>
      </c>
      <c r="J123" s="14">
        <v>0.49336678456632099</v>
      </c>
      <c r="K123" s="14">
        <v>0.464579069017794</v>
      </c>
      <c r="L123" s="14">
        <v>0.488636575187824</v>
      </c>
      <c r="M123" s="14">
        <v>0.55711241245461396</v>
      </c>
      <c r="N123" s="14">
        <v>0.46713625220084098</v>
      </c>
      <c r="O123" s="14">
        <v>0.48157616293453198</v>
      </c>
      <c r="P123" s="14"/>
      <c r="Q123" s="14">
        <v>0.49425919185141298</v>
      </c>
      <c r="R123" s="14">
        <v>0.48342312574535801</v>
      </c>
      <c r="S123" s="14"/>
      <c r="T123" s="14">
        <v>0.49028578335082601</v>
      </c>
      <c r="U123" s="14">
        <v>0.44527845313351699</v>
      </c>
      <c r="V123" s="14">
        <v>0.45473239659197801</v>
      </c>
      <c r="W123" s="14"/>
      <c r="X123" s="14">
        <v>0.49210279256064898</v>
      </c>
      <c r="Y123" s="14">
        <v>0.49478453420553398</v>
      </c>
      <c r="Z123" s="14">
        <v>0.46041230249832199</v>
      </c>
      <c r="AA123" s="14">
        <v>0.49294544796135198</v>
      </c>
    </row>
    <row r="124" spans="2:27" x14ac:dyDescent="0.3">
      <c r="B124" t="s">
        <v>88</v>
      </c>
      <c r="C124" s="14">
        <v>0.45006058364705598</v>
      </c>
      <c r="D124" s="14">
        <v>0.425789867907723</v>
      </c>
      <c r="E124" s="14">
        <v>0.47592120980233898</v>
      </c>
      <c r="F124" s="14"/>
      <c r="G124" s="14">
        <v>0.41797263256169498</v>
      </c>
      <c r="H124" s="14">
        <v>0.44009815819396803</v>
      </c>
      <c r="I124" s="14">
        <v>0.48667340297900302</v>
      </c>
      <c r="J124" s="14">
        <v>0.43973363941349602</v>
      </c>
      <c r="K124" s="14">
        <v>0.44477717951823798</v>
      </c>
      <c r="L124" s="14">
        <v>0.54529250727865897</v>
      </c>
      <c r="M124" s="14">
        <v>0.50300638583554202</v>
      </c>
      <c r="N124" s="14">
        <v>0.388839900270668</v>
      </c>
      <c r="O124" s="14">
        <v>0.41696135923633298</v>
      </c>
      <c r="P124" s="14"/>
      <c r="Q124" s="14">
        <v>0.46560152643556701</v>
      </c>
      <c r="R124" s="14">
        <v>0.41853042731159501</v>
      </c>
      <c r="S124" s="14"/>
      <c r="T124" s="14">
        <v>0.45761930491324798</v>
      </c>
      <c r="U124" s="14">
        <v>0.41491110105786699</v>
      </c>
      <c r="V124" s="14">
        <v>0.435652949305327</v>
      </c>
      <c r="W124" s="14"/>
      <c r="X124" s="14">
        <v>0.42763501217511601</v>
      </c>
      <c r="Y124" s="14">
        <v>0.47052906504058301</v>
      </c>
      <c r="Z124" s="14">
        <v>0.39439309606484602</v>
      </c>
      <c r="AA124" s="14">
        <v>0.453279040565923</v>
      </c>
    </row>
    <row r="125" spans="2:27" x14ac:dyDescent="0.3">
      <c r="B125" t="s">
        <v>89</v>
      </c>
      <c r="C125" s="14">
        <v>0.44250746869010898</v>
      </c>
      <c r="D125" s="14">
        <v>0.43573459266550102</v>
      </c>
      <c r="E125" s="14">
        <v>0.45071475332685901</v>
      </c>
      <c r="F125" s="14"/>
      <c r="G125" s="14">
        <v>0.47012221008747301</v>
      </c>
      <c r="H125" s="14">
        <v>0.42795026723731899</v>
      </c>
      <c r="I125" s="14">
        <v>0.37681288363412302</v>
      </c>
      <c r="J125" s="14">
        <v>0.36786966088188</v>
      </c>
      <c r="K125" s="14">
        <v>0.41441250626440301</v>
      </c>
      <c r="L125" s="14">
        <v>0.48973544360701299</v>
      </c>
      <c r="M125" s="14">
        <v>0.478499201335432</v>
      </c>
      <c r="N125" s="14">
        <v>0.42696054080276902</v>
      </c>
      <c r="O125" s="14">
        <v>0.46287969207556501</v>
      </c>
      <c r="P125" s="14"/>
      <c r="Q125" s="14">
        <v>0.46502498151576099</v>
      </c>
      <c r="R125" s="14">
        <v>0.38957933337054901</v>
      </c>
      <c r="S125" s="14"/>
      <c r="T125" s="14">
        <v>0.431694624042394</v>
      </c>
      <c r="U125" s="14">
        <v>0.43744504186668798</v>
      </c>
      <c r="V125" s="14">
        <v>0.51422046631196805</v>
      </c>
      <c r="W125" s="14"/>
      <c r="X125" s="14">
        <v>0.36214486094922199</v>
      </c>
      <c r="Y125" s="14">
        <v>0.45954250555137199</v>
      </c>
      <c r="Z125" s="14">
        <v>0.46231136435711101</v>
      </c>
      <c r="AA125" s="14">
        <v>0.47873522064673002</v>
      </c>
    </row>
    <row r="126" spans="2:27" x14ac:dyDescent="0.3">
      <c r="B126" t="s">
        <v>90</v>
      </c>
      <c r="C126" s="14">
        <v>0.39479632574824902</v>
      </c>
      <c r="D126" s="14">
        <v>0.35082984150559299</v>
      </c>
      <c r="E126" s="14">
        <v>0.43945313465435099</v>
      </c>
      <c r="F126" s="14"/>
      <c r="G126" s="14">
        <v>0.34061572713016303</v>
      </c>
      <c r="H126" s="14">
        <v>0.36668165005622999</v>
      </c>
      <c r="I126" s="14">
        <v>0.48606629072679203</v>
      </c>
      <c r="J126" s="14">
        <v>0.44870566398314898</v>
      </c>
      <c r="K126" s="14">
        <v>0.42906684886740998</v>
      </c>
      <c r="L126" s="14">
        <v>0.36824969934844198</v>
      </c>
      <c r="M126" s="14">
        <v>0.41650037663718797</v>
      </c>
      <c r="N126" s="14">
        <v>0.36939399917167098</v>
      </c>
      <c r="O126" s="14">
        <v>0.42475612803981999</v>
      </c>
      <c r="P126" s="14"/>
      <c r="Q126" s="14">
        <v>0.40937676525639899</v>
      </c>
      <c r="R126" s="14">
        <v>0.35657655373079</v>
      </c>
      <c r="S126" s="14"/>
      <c r="T126" s="14">
        <v>0.39310948606465501</v>
      </c>
      <c r="U126" s="14">
        <v>0.31809753434319699</v>
      </c>
      <c r="V126" s="14">
        <v>0.427893632146011</v>
      </c>
      <c r="W126" s="14"/>
      <c r="X126" s="14">
        <v>0.35301343947235198</v>
      </c>
      <c r="Y126" s="14">
        <v>0.41677931344240798</v>
      </c>
      <c r="Z126" s="14">
        <v>0.36602279102937402</v>
      </c>
      <c r="AA126" s="14">
        <v>0.39086492745392998</v>
      </c>
    </row>
    <row r="127" spans="2:27" x14ac:dyDescent="0.3">
      <c r="B127" t="s">
        <v>91</v>
      </c>
      <c r="C127" s="14">
        <v>0.38676025563216299</v>
      </c>
      <c r="D127" s="14">
        <v>0.37213444854022498</v>
      </c>
      <c r="E127" s="14">
        <v>0.40094315605704201</v>
      </c>
      <c r="F127" s="14"/>
      <c r="G127" s="14">
        <v>0.44659718590500802</v>
      </c>
      <c r="H127" s="14">
        <v>0.406460831573352</v>
      </c>
      <c r="I127" s="14">
        <v>0.41941428284957599</v>
      </c>
      <c r="J127" s="14">
        <v>0.38343014137507903</v>
      </c>
      <c r="K127" s="14">
        <v>0.36389657075971898</v>
      </c>
      <c r="L127" s="14">
        <v>0.34600027290962898</v>
      </c>
      <c r="M127" s="14">
        <v>0.34469988109812399</v>
      </c>
      <c r="N127" s="14">
        <v>0.28325406712135098</v>
      </c>
      <c r="O127" s="14">
        <v>0.362784043193489</v>
      </c>
      <c r="P127" s="14"/>
      <c r="Q127" s="14">
        <v>0.40529344377117499</v>
      </c>
      <c r="R127" s="14">
        <v>0.34145114347684402</v>
      </c>
      <c r="S127" s="14"/>
      <c r="T127" s="14">
        <v>0.36351357269435602</v>
      </c>
      <c r="U127" s="14">
        <v>0.40482932055817</v>
      </c>
      <c r="V127" s="14">
        <v>0.45545451508593698</v>
      </c>
      <c r="W127" s="14"/>
      <c r="X127" s="14">
        <v>0.31197889638042797</v>
      </c>
      <c r="Y127" s="14">
        <v>0.38367579721947598</v>
      </c>
      <c r="Z127" s="14">
        <v>0.41958555612892301</v>
      </c>
      <c r="AA127" s="14">
        <v>0.45935352640495097</v>
      </c>
    </row>
    <row r="128" spans="2:27" x14ac:dyDescent="0.3">
      <c r="B128" t="s">
        <v>92</v>
      </c>
      <c r="C128" s="14">
        <v>0.301424434299357</v>
      </c>
      <c r="D128" s="14">
        <v>0.32618049743897898</v>
      </c>
      <c r="E128" s="14">
        <v>0.27457866637809802</v>
      </c>
      <c r="F128" s="14"/>
      <c r="G128" s="14">
        <v>0.40937562017802998</v>
      </c>
      <c r="H128" s="14">
        <v>0.241214837887959</v>
      </c>
      <c r="I128" s="14">
        <v>0.26412183486116297</v>
      </c>
      <c r="J128" s="14">
        <v>0.21757106033693699</v>
      </c>
      <c r="K128" s="14">
        <v>0.26864380289068601</v>
      </c>
      <c r="L128" s="14">
        <v>0.288222308080266</v>
      </c>
      <c r="M128" s="14">
        <v>0.290319586657801</v>
      </c>
      <c r="N128" s="14">
        <v>0.30658401268473801</v>
      </c>
      <c r="O128" s="14">
        <v>0.30065967527084703</v>
      </c>
      <c r="P128" s="14"/>
      <c r="Q128" s="14">
        <v>0.322086510179107</v>
      </c>
      <c r="R128" s="14">
        <v>0.248744604512116</v>
      </c>
      <c r="S128" s="14"/>
      <c r="T128" s="14">
        <v>0.27300065212765201</v>
      </c>
      <c r="U128" s="14">
        <v>0.241827644523048</v>
      </c>
      <c r="V128" s="14">
        <v>0.59605091727827297</v>
      </c>
      <c r="W128" s="14"/>
      <c r="X128" s="14">
        <v>0.214684120098419</v>
      </c>
      <c r="Y128" s="14">
        <v>0.29078061948795902</v>
      </c>
      <c r="Z128" s="14">
        <v>0.33904297693018898</v>
      </c>
      <c r="AA128" s="14">
        <v>0.40037435865696902</v>
      </c>
    </row>
    <row r="129" spans="2:27" x14ac:dyDescent="0.3">
      <c r="B129" t="s">
        <v>93</v>
      </c>
      <c r="C129" s="14">
        <v>0.29800158136090399</v>
      </c>
      <c r="D129" s="14">
        <v>0.29510017190110399</v>
      </c>
      <c r="E129" s="14">
        <v>0.30180331004730498</v>
      </c>
      <c r="F129" s="14"/>
      <c r="G129" s="14">
        <v>0.28614653706940701</v>
      </c>
      <c r="H129" s="14">
        <v>0.29804800200072601</v>
      </c>
      <c r="I129" s="14">
        <v>0.33841918403276899</v>
      </c>
      <c r="J129" s="14">
        <v>0.30485467232733399</v>
      </c>
      <c r="K129" s="14">
        <v>0.27750025148096302</v>
      </c>
      <c r="L129" s="14">
        <v>0.357291310486755</v>
      </c>
      <c r="M129" s="14">
        <v>0.33427424312887599</v>
      </c>
      <c r="N129" s="14">
        <v>0.22951894931893299</v>
      </c>
      <c r="O129" s="14">
        <v>0.25842233487090299</v>
      </c>
      <c r="P129" s="14"/>
      <c r="Q129" s="14">
        <v>0.31237526756594602</v>
      </c>
      <c r="R129" s="14">
        <v>0.26653582570450401</v>
      </c>
      <c r="S129" s="14"/>
      <c r="T129" s="14">
        <v>0.29880469074156601</v>
      </c>
      <c r="U129" s="14">
        <v>0.24406422094944499</v>
      </c>
      <c r="V129" s="14">
        <v>0.29530979397401902</v>
      </c>
      <c r="W129" s="14"/>
      <c r="X129" s="14">
        <v>0.26352114718573499</v>
      </c>
      <c r="Y129" s="14">
        <v>0.316038084678266</v>
      </c>
      <c r="Z129" s="14">
        <v>0.27452809499528102</v>
      </c>
      <c r="AA129" s="14">
        <v>0.30321551951979198</v>
      </c>
    </row>
    <row r="130" spans="2:27" x14ac:dyDescent="0.3">
      <c r="B130" t="s">
        <v>94</v>
      </c>
      <c r="C130" s="14">
        <v>0.25640885707191002</v>
      </c>
      <c r="D130" s="14">
        <v>0.27052957417526102</v>
      </c>
      <c r="E130" s="14">
        <v>0.24217344001414301</v>
      </c>
      <c r="F130" s="14"/>
      <c r="G130" s="14">
        <v>0.29175737532903501</v>
      </c>
      <c r="H130" s="14">
        <v>0.27228841458549602</v>
      </c>
      <c r="I130" s="14">
        <v>0.21544055078584301</v>
      </c>
      <c r="J130" s="14">
        <v>0.25484269271816201</v>
      </c>
      <c r="K130" s="14">
        <v>0.20667157276956799</v>
      </c>
      <c r="L130" s="14">
        <v>0.28190498473589698</v>
      </c>
      <c r="M130" s="14">
        <v>0.24841330711615101</v>
      </c>
      <c r="N130" s="14">
        <v>0.23457329809038699</v>
      </c>
      <c r="O130" s="14">
        <v>0.22815565022127299</v>
      </c>
      <c r="P130" s="14"/>
      <c r="Q130" s="14">
        <v>0.27413175472293699</v>
      </c>
      <c r="R130" s="14">
        <v>0.215405963228119</v>
      </c>
      <c r="S130" s="14"/>
      <c r="T130" s="14">
        <v>0.22362376546694299</v>
      </c>
      <c r="U130" s="14">
        <v>0.325231920294205</v>
      </c>
      <c r="V130" s="14">
        <v>0.43795355700912902</v>
      </c>
      <c r="W130" s="14"/>
      <c r="X130" s="14">
        <v>0.170922534769367</v>
      </c>
      <c r="Y130" s="14">
        <v>0.24432555115155699</v>
      </c>
      <c r="Z130" s="14">
        <v>0.33333679300180502</v>
      </c>
      <c r="AA130" s="14">
        <v>0.34866927776988099</v>
      </c>
    </row>
    <row r="131" spans="2:27" x14ac:dyDescent="0.3">
      <c r="B131" t="s">
        <v>95</v>
      </c>
      <c r="C131" s="14">
        <v>0.24336056470182599</v>
      </c>
      <c r="D131" s="14">
        <v>0.26128196982742602</v>
      </c>
      <c r="E131" s="14">
        <v>0.22400468378562399</v>
      </c>
      <c r="F131" s="14"/>
      <c r="G131" s="14">
        <v>0.32052017647164399</v>
      </c>
      <c r="H131" s="14">
        <v>0.201701962306615</v>
      </c>
      <c r="I131" s="14">
        <v>0.20463790317317099</v>
      </c>
      <c r="J131" s="14">
        <v>0.23025894728693999</v>
      </c>
      <c r="K131" s="14">
        <v>0.180119271479526</v>
      </c>
      <c r="L131" s="14">
        <v>0.25111966096965799</v>
      </c>
      <c r="M131" s="14">
        <v>0.22448611225717399</v>
      </c>
      <c r="N131" s="14">
        <v>0.203254899201397</v>
      </c>
      <c r="O131" s="14">
        <v>0.25208719437507099</v>
      </c>
      <c r="P131" s="14"/>
      <c r="Q131" s="14">
        <v>0.26510315339818202</v>
      </c>
      <c r="R131" s="14">
        <v>0.194228708875511</v>
      </c>
      <c r="S131" s="14"/>
      <c r="T131" s="14">
        <v>0.224577225153687</v>
      </c>
      <c r="U131" s="14">
        <v>0.24276254294858801</v>
      </c>
      <c r="V131" s="14">
        <v>0.42609001152745002</v>
      </c>
      <c r="W131" s="14"/>
      <c r="X131" s="14">
        <v>0.17720047097776401</v>
      </c>
      <c r="Y131" s="14">
        <v>0.236964389481928</v>
      </c>
      <c r="Z131" s="14">
        <v>0.239372581424073</v>
      </c>
      <c r="AA131" s="14">
        <v>0.33547084577796898</v>
      </c>
    </row>
    <row r="132" spans="2:27" x14ac:dyDescent="0.3">
      <c r="B132" t="s">
        <v>96</v>
      </c>
      <c r="C132" s="14">
        <v>0.17944993037154799</v>
      </c>
      <c r="D132" s="14">
        <v>0.17384879974128101</v>
      </c>
      <c r="E132" s="14">
        <v>0.18439802287800899</v>
      </c>
      <c r="F132" s="14"/>
      <c r="G132" s="14">
        <v>0.15542499205597499</v>
      </c>
      <c r="H132" s="14">
        <v>0.202647974978029</v>
      </c>
      <c r="I132" s="14">
        <v>0.18694028333096399</v>
      </c>
      <c r="J132" s="14">
        <v>0.20279503821595601</v>
      </c>
      <c r="K132" s="14">
        <v>0.19519979766315401</v>
      </c>
      <c r="L132" s="14">
        <v>0.196047516512426</v>
      </c>
      <c r="M132" s="14">
        <v>0.20571719562753499</v>
      </c>
      <c r="N132" s="14">
        <v>0.163511396115367</v>
      </c>
      <c r="O132" s="14">
        <v>0.13766944795455099</v>
      </c>
      <c r="P132" s="14"/>
      <c r="Q132" s="14">
        <v>0.16688109615216101</v>
      </c>
      <c r="R132" s="14">
        <v>0.204899067814936</v>
      </c>
      <c r="S132" s="14"/>
      <c r="T132" s="14">
        <v>0.18227495475043701</v>
      </c>
      <c r="U132" s="14">
        <v>0.148870561457284</v>
      </c>
      <c r="V132" s="14">
        <v>0.209480061862518</v>
      </c>
      <c r="W132" s="14"/>
      <c r="X132" s="14">
        <v>0.21200290524323101</v>
      </c>
      <c r="Y132" s="14">
        <v>0.16940044529413101</v>
      </c>
      <c r="Z132" s="14">
        <v>0.18606595464172199</v>
      </c>
      <c r="AA132" s="14">
        <v>0.160580862568802</v>
      </c>
    </row>
    <row r="133" spans="2:27" x14ac:dyDescent="0.3">
      <c r="B133" t="s">
        <v>97</v>
      </c>
      <c r="C133" s="14">
        <v>0.156564227386017</v>
      </c>
      <c r="D133" s="14">
        <v>0.17874764417553901</v>
      </c>
      <c r="E133" s="14">
        <v>0.13439896310029201</v>
      </c>
      <c r="F133" s="14"/>
      <c r="G133" s="14">
        <v>0.24423923736408301</v>
      </c>
      <c r="H133" s="14">
        <v>0.13081659456865199</v>
      </c>
      <c r="I133" s="14">
        <v>0.121158448344292</v>
      </c>
      <c r="J133" s="14">
        <v>0.13400085465701</v>
      </c>
      <c r="K133" s="14">
        <v>0.17280418177950199</v>
      </c>
      <c r="L133" s="14">
        <v>0.12868941045646101</v>
      </c>
      <c r="M133" s="14">
        <v>0.116934231462491</v>
      </c>
      <c r="N133" s="14">
        <v>0.11575505299285301</v>
      </c>
      <c r="O133" s="14">
        <v>0.12152383369391501</v>
      </c>
      <c r="P133" s="14"/>
      <c r="Q133" s="14">
        <v>0.178610674048686</v>
      </c>
      <c r="R133" s="14">
        <v>0.110019500089237</v>
      </c>
      <c r="S133" s="14"/>
      <c r="T133" s="14">
        <v>0.14155612422625599</v>
      </c>
      <c r="U133" s="14">
        <v>0.12480215030685</v>
      </c>
      <c r="V133" s="14">
        <v>0.32932375772994898</v>
      </c>
      <c r="W133" s="14"/>
      <c r="X133" s="14">
        <v>7.8049701691670303E-2</v>
      </c>
      <c r="Y133" s="14">
        <v>0.16487514911762899</v>
      </c>
      <c r="Z133" s="14">
        <v>0.19477521661901201</v>
      </c>
      <c r="AA133" s="14">
        <v>0.21295963109243299</v>
      </c>
    </row>
    <row r="134" spans="2:27" x14ac:dyDescent="0.3">
      <c r="B134" t="s">
        <v>98</v>
      </c>
      <c r="C134" s="14">
        <v>0.109681359520128</v>
      </c>
      <c r="D134" s="14">
        <v>0.133037030512517</v>
      </c>
      <c r="E134" s="14">
        <v>8.6956637528681699E-2</v>
      </c>
      <c r="F134" s="14"/>
      <c r="G134" s="14">
        <v>0.14045782864348</v>
      </c>
      <c r="H134" s="14">
        <v>8.3362435193511095E-2</v>
      </c>
      <c r="I134" s="14">
        <v>7.3022131787141203E-2</v>
      </c>
      <c r="J134" s="14">
        <v>0.101576106267183</v>
      </c>
      <c r="K134" s="14">
        <v>0.139427034449562</v>
      </c>
      <c r="L134" s="14">
        <v>0.119485486753497</v>
      </c>
      <c r="M134" s="14">
        <v>0.12097526309211799</v>
      </c>
      <c r="N134" s="14">
        <v>7.4592656231301693E-2</v>
      </c>
      <c r="O134" s="14">
        <v>8.74686046028499E-2</v>
      </c>
      <c r="P134" s="14"/>
      <c r="Q134" s="14">
        <v>0.110495258898811</v>
      </c>
      <c r="R134" s="14">
        <v>0.107924295498342</v>
      </c>
      <c r="S134" s="14"/>
      <c r="T134" s="14">
        <v>9.8889968301637807E-2</v>
      </c>
      <c r="U134" s="14">
        <v>0.15687849889714001</v>
      </c>
      <c r="V134" s="14">
        <v>0.182702171709482</v>
      </c>
      <c r="W134" s="14"/>
      <c r="X134" s="14">
        <v>8.5280366386961501E-2</v>
      </c>
      <c r="Y134" s="14">
        <v>0.102516657427934</v>
      </c>
      <c r="Z134" s="14">
        <v>0.16795602960619899</v>
      </c>
      <c r="AA134" s="14">
        <v>0.13044765537203701</v>
      </c>
    </row>
    <row r="135" spans="2:27" x14ac:dyDescent="0.3">
      <c r="B135" t="s">
        <v>99</v>
      </c>
      <c r="C135" s="14">
        <v>8.4988093570131401E-2</v>
      </c>
      <c r="D135" s="14">
        <v>9.3689822150533106E-2</v>
      </c>
      <c r="E135" s="14">
        <v>7.6786930099774706E-2</v>
      </c>
      <c r="F135" s="14"/>
      <c r="G135" s="14">
        <v>6.2306229322406897E-2</v>
      </c>
      <c r="H135" s="14">
        <v>9.8653972983255594E-2</v>
      </c>
      <c r="I135" s="14">
        <v>9.53321995581137E-2</v>
      </c>
      <c r="J135" s="14">
        <v>7.6580370776502996E-2</v>
      </c>
      <c r="K135" s="14">
        <v>7.9874812173426596E-2</v>
      </c>
      <c r="L135" s="14">
        <v>0.12952171987272701</v>
      </c>
      <c r="M135" s="14">
        <v>0.118771606585389</v>
      </c>
      <c r="N135" s="14">
        <v>7.7195366162498794E-2</v>
      </c>
      <c r="O135" s="14">
        <v>5.6499548148024298E-2</v>
      </c>
      <c r="P135" s="14"/>
      <c r="Q135" s="14">
        <v>8.3618104175140304E-2</v>
      </c>
      <c r="R135" s="14">
        <v>8.8292495413227104E-2</v>
      </c>
      <c r="S135" s="14"/>
      <c r="T135" s="14">
        <v>9.4070453769515103E-2</v>
      </c>
      <c r="U135" s="14">
        <v>8.31005883393484E-2</v>
      </c>
      <c r="V135" s="14">
        <v>9.0080708507017701E-2</v>
      </c>
      <c r="W135" s="14"/>
      <c r="X135" s="14">
        <v>9.8287662796882794E-2</v>
      </c>
      <c r="Y135" s="14">
        <v>8.7705350865181497E-2</v>
      </c>
      <c r="Z135" s="14">
        <v>6.1794124578919397E-2</v>
      </c>
      <c r="AA135" s="14">
        <v>7.3396968711581703E-2</v>
      </c>
    </row>
    <row r="136" spans="2:27" x14ac:dyDescent="0.3">
      <c r="B136" t="s">
        <v>100</v>
      </c>
      <c r="C136" s="14">
        <v>5.3912338415522301E-2</v>
      </c>
      <c r="D136" s="14">
        <v>7.2102988975731197E-2</v>
      </c>
      <c r="E136" s="14">
        <v>3.6023490293049298E-2</v>
      </c>
      <c r="F136" s="14"/>
      <c r="G136" s="14">
        <v>8.5995132031772198E-2</v>
      </c>
      <c r="H136" s="14">
        <v>4.1946564872479303E-2</v>
      </c>
      <c r="I136" s="14">
        <v>1.1630145984994201E-2</v>
      </c>
      <c r="J136" s="14">
        <v>7.9944514708276904E-2</v>
      </c>
      <c r="K136" s="14">
        <v>4.7552549364292297E-2</v>
      </c>
      <c r="L136" s="14">
        <v>4.7840184215533599E-2</v>
      </c>
      <c r="M136" s="14">
        <v>2.6485658947282501E-2</v>
      </c>
      <c r="N136" s="14">
        <v>3.5267310288545697E-2</v>
      </c>
      <c r="O136" s="14">
        <v>5.05912859872511E-2</v>
      </c>
      <c r="P136" s="14"/>
      <c r="Q136" s="14">
        <v>5.5490661122760299E-2</v>
      </c>
      <c r="R136" s="14">
        <v>5.1604793747607798E-2</v>
      </c>
      <c r="S136" s="14"/>
      <c r="T136" s="14">
        <v>4.3347615138567101E-2</v>
      </c>
      <c r="U136" s="14">
        <v>0.101982049398264</v>
      </c>
      <c r="V136" s="14">
        <v>0.101792872401337</v>
      </c>
      <c r="W136" s="14"/>
      <c r="X136" s="14">
        <v>3.27967592623747E-2</v>
      </c>
      <c r="Y136" s="14">
        <v>5.0443035803972802E-2</v>
      </c>
      <c r="Z136" s="14">
        <v>0.10146711754111599</v>
      </c>
      <c r="AA136" s="14">
        <v>6.8113452469885205E-2</v>
      </c>
    </row>
    <row r="137" spans="2:27" x14ac:dyDescent="0.3">
      <c r="B137" t="s">
        <v>74</v>
      </c>
      <c r="C137" s="14">
        <v>1.8301102214035199E-3</v>
      </c>
      <c r="D137" s="14">
        <v>2.0194629640048799E-3</v>
      </c>
      <c r="E137" s="14">
        <v>1.6515340615784501E-3</v>
      </c>
      <c r="F137" s="14"/>
      <c r="G137" s="14">
        <v>0</v>
      </c>
      <c r="H137" s="14">
        <v>0</v>
      </c>
      <c r="I137" s="14">
        <v>0</v>
      </c>
      <c r="J137" s="14">
        <v>3.2234368057173302E-3</v>
      </c>
      <c r="K137" s="14">
        <v>0</v>
      </c>
      <c r="L137" s="14">
        <v>4.6776251010784402E-3</v>
      </c>
      <c r="M137" s="14">
        <v>0</v>
      </c>
      <c r="N137" s="14">
        <v>0</v>
      </c>
      <c r="O137" s="14">
        <v>7.9794775562613499E-3</v>
      </c>
      <c r="P137" s="14"/>
      <c r="Q137" s="14">
        <v>1.89832986216569E-3</v>
      </c>
      <c r="R137" s="14">
        <v>1.71837131100644E-3</v>
      </c>
      <c r="S137" s="14"/>
      <c r="T137" s="14">
        <v>2.2134715591775301E-3</v>
      </c>
      <c r="U137" s="14">
        <v>0</v>
      </c>
      <c r="V137" s="14">
        <v>4.3335744150866801E-3</v>
      </c>
      <c r="W137" s="14"/>
      <c r="X137" s="14">
        <v>2.3665397960872E-3</v>
      </c>
      <c r="Y137" s="14">
        <v>2.0430192825433798E-3</v>
      </c>
      <c r="Z137" s="14">
        <v>0</v>
      </c>
      <c r="AA137" s="14">
        <v>1.53649944722461E-3</v>
      </c>
    </row>
    <row r="138" spans="2:27" x14ac:dyDescent="0.3">
      <c r="B138" t="s">
        <v>101</v>
      </c>
      <c r="C138" s="14">
        <v>1.10705075445075E-2</v>
      </c>
      <c r="D138" s="14">
        <v>9.2705060850509103E-3</v>
      </c>
      <c r="E138" s="14">
        <v>1.29393545703418E-2</v>
      </c>
      <c r="F138" s="14"/>
      <c r="G138" s="14">
        <v>8.8847790160651793E-3</v>
      </c>
      <c r="H138" s="14">
        <v>2.0012812804453699E-2</v>
      </c>
      <c r="I138" s="14">
        <v>0</v>
      </c>
      <c r="J138" s="14">
        <v>1.9429074369103599E-2</v>
      </c>
      <c r="K138" s="14">
        <v>2.4399356557515801E-2</v>
      </c>
      <c r="L138" s="14">
        <v>0</v>
      </c>
      <c r="M138" s="14">
        <v>4.6090142038265197E-3</v>
      </c>
      <c r="N138" s="14">
        <v>1.3100436477647E-2</v>
      </c>
      <c r="O138" s="14">
        <v>8.2169639889576908E-3</v>
      </c>
      <c r="P138" s="14"/>
      <c r="Q138" s="14">
        <v>1.32126376231964E-2</v>
      </c>
      <c r="R138" s="14">
        <v>6.4486345789805197E-3</v>
      </c>
      <c r="S138" s="14"/>
      <c r="T138" s="14">
        <v>1.02398893562937E-2</v>
      </c>
      <c r="U138" s="14">
        <v>1.49076579944458E-2</v>
      </c>
      <c r="V138" s="14">
        <v>1.7334297660346699E-2</v>
      </c>
      <c r="W138" s="14"/>
      <c r="X138" s="14">
        <v>3.7164300804167199E-3</v>
      </c>
      <c r="Y138" s="14">
        <v>1.1357193993800601E-2</v>
      </c>
      <c r="Z138" s="14">
        <v>1.3692031834787999E-2</v>
      </c>
      <c r="AA138" s="14">
        <v>1.7852617081069701E-2</v>
      </c>
    </row>
    <row r="139" spans="2:27" x14ac:dyDescent="0.3">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row>
    <row r="140" spans="2:27" x14ac:dyDescent="0.3">
      <c r="B140" s="6" t="s">
        <v>106</v>
      </c>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row>
    <row r="141" spans="2:27" x14ac:dyDescent="0.3">
      <c r="B141" s="21" t="s">
        <v>56</v>
      </c>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row>
    <row r="142" spans="2:27" x14ac:dyDescent="0.3">
      <c r="B142" t="s">
        <v>103</v>
      </c>
      <c r="C142" s="14">
        <v>0.58082868198974102</v>
      </c>
      <c r="D142" s="14">
        <v>0.58564462828626995</v>
      </c>
      <c r="E142" s="14">
        <v>0.57612070087491796</v>
      </c>
      <c r="F142" s="14"/>
      <c r="G142" s="14">
        <v>0.60440179531152904</v>
      </c>
      <c r="H142" s="14">
        <v>0.58982115690786696</v>
      </c>
      <c r="I142" s="14">
        <v>0.59990123596839395</v>
      </c>
      <c r="J142" s="14">
        <v>0.51568463381406104</v>
      </c>
      <c r="K142" s="14">
        <v>0.55284976181063905</v>
      </c>
      <c r="L142" s="14">
        <v>0.60729848320513402</v>
      </c>
      <c r="M142" s="14">
        <v>0.51645976572921204</v>
      </c>
      <c r="N142" s="14">
        <v>0.56893613382401198</v>
      </c>
      <c r="O142" s="14">
        <v>0.61296025724549197</v>
      </c>
      <c r="P142" s="14"/>
      <c r="Q142" s="14">
        <v>0.60930821857225503</v>
      </c>
      <c r="R142" s="14">
        <v>0.51206881272288696</v>
      </c>
      <c r="S142" s="14"/>
      <c r="T142" s="14">
        <v>0.58923598098893104</v>
      </c>
      <c r="U142" s="14">
        <v>0.54795127215120498</v>
      </c>
      <c r="V142" s="14">
        <v>0.70299816906935997</v>
      </c>
      <c r="W142" s="14"/>
      <c r="X142" s="14">
        <v>0.50866262254241901</v>
      </c>
      <c r="Y142" s="14">
        <v>0.61135219482275305</v>
      </c>
      <c r="Z142" s="14">
        <v>0.521099025731807</v>
      </c>
      <c r="AA142" s="14">
        <v>0.604196768316137</v>
      </c>
    </row>
    <row r="143" spans="2:27" x14ac:dyDescent="0.3">
      <c r="B143" t="s">
        <v>104</v>
      </c>
      <c r="C143" s="14">
        <v>0.24657518357609601</v>
      </c>
      <c r="D143" s="14">
        <v>0.26371403053611803</v>
      </c>
      <c r="E143" s="14">
        <v>0.22990257719808099</v>
      </c>
      <c r="F143" s="14"/>
      <c r="G143" s="14">
        <v>0.251434973250104</v>
      </c>
      <c r="H143" s="14">
        <v>0.21391808743135801</v>
      </c>
      <c r="I143" s="14">
        <v>0.21339203401285001</v>
      </c>
      <c r="J143" s="14">
        <v>0.270560247350002</v>
      </c>
      <c r="K143" s="14">
        <v>0.268001061761797</v>
      </c>
      <c r="L143" s="14">
        <v>0.21010163246937</v>
      </c>
      <c r="M143" s="14">
        <v>0.25278174194415398</v>
      </c>
      <c r="N143" s="14">
        <v>0.32685433102384098</v>
      </c>
      <c r="O143" s="14">
        <v>0.255231768406318</v>
      </c>
      <c r="P143" s="14"/>
      <c r="Q143" s="14">
        <v>0.223946781010641</v>
      </c>
      <c r="R143" s="14">
        <v>0.30186630167770101</v>
      </c>
      <c r="S143" s="14"/>
      <c r="T143" s="14">
        <v>0.244094945571252</v>
      </c>
      <c r="U143" s="14">
        <v>0.31238947868352501</v>
      </c>
      <c r="V143" s="14">
        <v>0.166183755978976</v>
      </c>
      <c r="W143" s="14"/>
      <c r="X143" s="14">
        <v>0.28752683626637798</v>
      </c>
      <c r="Y143" s="14">
        <v>0.227980564932215</v>
      </c>
      <c r="Z143" s="14">
        <v>0.33988192037122</v>
      </c>
      <c r="AA143" s="14">
        <v>0.213859341954519</v>
      </c>
    </row>
    <row r="144" spans="2:27" x14ac:dyDescent="0.3">
      <c r="B144" t="s">
        <v>52</v>
      </c>
      <c r="C144" s="14">
        <v>0.172596134434163</v>
      </c>
      <c r="D144" s="14">
        <v>0.15064134117761099</v>
      </c>
      <c r="E144" s="14">
        <v>0.193976721927</v>
      </c>
      <c r="F144" s="14"/>
      <c r="G144" s="14">
        <v>0.14416323143836701</v>
      </c>
      <c r="H144" s="14">
        <v>0.196260755660775</v>
      </c>
      <c r="I144" s="14">
        <v>0.18670673001875601</v>
      </c>
      <c r="J144" s="14">
        <v>0.21375511883593601</v>
      </c>
      <c r="K144" s="14">
        <v>0.17914917642756301</v>
      </c>
      <c r="L144" s="14">
        <v>0.18259988432549601</v>
      </c>
      <c r="M144" s="14">
        <v>0.23075849232663401</v>
      </c>
      <c r="N144" s="14">
        <v>0.104209535152147</v>
      </c>
      <c r="O144" s="14">
        <v>0.13180797434819</v>
      </c>
      <c r="P144" s="14"/>
      <c r="Q144" s="14">
        <v>0.166745000417103</v>
      </c>
      <c r="R144" s="14">
        <v>0.186064885599413</v>
      </c>
      <c r="S144" s="14"/>
      <c r="T144" s="14">
        <v>0.16666907343981699</v>
      </c>
      <c r="U144" s="14">
        <v>0.13965924916527001</v>
      </c>
      <c r="V144" s="14">
        <v>0.130818074951664</v>
      </c>
      <c r="W144" s="14"/>
      <c r="X144" s="14">
        <v>0.20381054119120301</v>
      </c>
      <c r="Y144" s="14">
        <v>0.16066724024503201</v>
      </c>
      <c r="Z144" s="14">
        <v>0.139019053896974</v>
      </c>
      <c r="AA144" s="14">
        <v>0.181943889729344</v>
      </c>
    </row>
    <row r="145" spans="2:27" x14ac:dyDescent="0.3">
      <c r="B145" t="s">
        <v>105</v>
      </c>
      <c r="C145" s="14">
        <v>0</v>
      </c>
      <c r="D145" s="14">
        <v>0</v>
      </c>
      <c r="E145" s="14">
        <v>0</v>
      </c>
      <c r="F145" s="14"/>
      <c r="G145" s="14">
        <v>0</v>
      </c>
      <c r="H145" s="14">
        <v>0</v>
      </c>
      <c r="I145" s="14">
        <v>0</v>
      </c>
      <c r="J145" s="14">
        <v>0</v>
      </c>
      <c r="K145" s="14">
        <v>0</v>
      </c>
      <c r="L145" s="14">
        <v>0</v>
      </c>
      <c r="M145" s="14">
        <v>0</v>
      </c>
      <c r="N145" s="14">
        <v>0</v>
      </c>
      <c r="O145" s="14">
        <v>0</v>
      </c>
      <c r="P145" s="14"/>
      <c r="Q145" s="14">
        <v>0</v>
      </c>
      <c r="R145" s="14">
        <v>0</v>
      </c>
      <c r="S145" s="14"/>
      <c r="T145" s="14">
        <v>0</v>
      </c>
      <c r="U145" s="14">
        <v>0</v>
      </c>
      <c r="V145" s="14">
        <v>0</v>
      </c>
      <c r="W145" s="14"/>
      <c r="X145" s="14">
        <v>0</v>
      </c>
      <c r="Y145" s="14">
        <v>0</v>
      </c>
      <c r="Z145" s="14">
        <v>0</v>
      </c>
      <c r="AA145" s="14">
        <v>0</v>
      </c>
    </row>
    <row r="146" spans="2:27" x14ac:dyDescent="0.3">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row>
    <row r="147" spans="2:27" x14ac:dyDescent="0.3">
      <c r="B147" s="6" t="s">
        <v>113</v>
      </c>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row>
    <row r="148" spans="2:27" x14ac:dyDescent="0.3">
      <c r="B148" s="21" t="s">
        <v>56</v>
      </c>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row>
    <row r="149" spans="2:27" x14ac:dyDescent="0.3">
      <c r="B149" t="s">
        <v>47</v>
      </c>
      <c r="C149" s="14">
        <v>0.180486747375663</v>
      </c>
      <c r="D149" s="14">
        <v>0.229308920423759</v>
      </c>
      <c r="E149" s="14">
        <v>0.132689936743489</v>
      </c>
      <c r="F149" s="14"/>
      <c r="G149" s="14">
        <v>0.253830630191203</v>
      </c>
      <c r="H149" s="14">
        <v>0.16958689267484101</v>
      </c>
      <c r="I149" s="14">
        <v>0.156492880973195</v>
      </c>
      <c r="J149" s="14">
        <v>0.111902625889208</v>
      </c>
      <c r="K149" s="14">
        <v>0.18515041246893901</v>
      </c>
      <c r="L149" s="14">
        <v>0.139630397906643</v>
      </c>
      <c r="M149" s="14">
        <v>0.12875799079898601</v>
      </c>
      <c r="N149" s="14">
        <v>0.20204106308133701</v>
      </c>
      <c r="O149" s="14">
        <v>0.18471957903421199</v>
      </c>
      <c r="P149" s="14"/>
      <c r="Q149" s="14">
        <v>0.185362468009107</v>
      </c>
      <c r="R149" s="14">
        <v>0.173692850430646</v>
      </c>
      <c r="S149" s="14"/>
      <c r="T149" s="14">
        <v>0.17048266198048401</v>
      </c>
      <c r="U149" s="14">
        <v>0.25312649982734903</v>
      </c>
      <c r="V149" s="14">
        <v>0.226821851913942</v>
      </c>
      <c r="W149" s="14"/>
      <c r="X149" s="14">
        <v>0.117291114502082</v>
      </c>
      <c r="Y149" s="14">
        <v>0.19013161388490801</v>
      </c>
      <c r="Z149" s="14">
        <v>0.32322052285139302</v>
      </c>
      <c r="AA149" s="14">
        <v>0.173436080947418</v>
      </c>
    </row>
    <row r="150" spans="2:27" x14ac:dyDescent="0.3">
      <c r="B150" t="s">
        <v>48</v>
      </c>
      <c r="C150" s="14">
        <v>0.394150045765152</v>
      </c>
      <c r="D150" s="14">
        <v>0.41220756793840801</v>
      </c>
      <c r="E150" s="14">
        <v>0.37729346855018098</v>
      </c>
      <c r="F150" s="14"/>
      <c r="G150" s="14">
        <v>0.42498524051970499</v>
      </c>
      <c r="H150" s="14">
        <v>0.413365699495648</v>
      </c>
      <c r="I150" s="14">
        <v>0.39790300571517701</v>
      </c>
      <c r="J150" s="14">
        <v>0.39523548064945202</v>
      </c>
      <c r="K150" s="14">
        <v>0.386862811598081</v>
      </c>
      <c r="L150" s="14">
        <v>0.37529322543253602</v>
      </c>
      <c r="M150" s="14">
        <v>0.36579580978374998</v>
      </c>
      <c r="N150" s="14">
        <v>0.27657979776234298</v>
      </c>
      <c r="O150" s="14">
        <v>0.40107721946042202</v>
      </c>
      <c r="P150" s="14"/>
      <c r="Q150" s="14">
        <v>0.41624665484315898</v>
      </c>
      <c r="R150" s="14">
        <v>0.34391119337097298</v>
      </c>
      <c r="S150" s="14"/>
      <c r="T150" s="14">
        <v>0.40456511254879202</v>
      </c>
      <c r="U150" s="14">
        <v>0.41232624329038498</v>
      </c>
      <c r="V150" s="14">
        <v>0.43800464580225201</v>
      </c>
      <c r="W150" s="14"/>
      <c r="X150" s="14">
        <v>0.36491625203898798</v>
      </c>
      <c r="Y150" s="14">
        <v>0.41865965433243302</v>
      </c>
      <c r="Z150" s="14">
        <v>0.28822429863306098</v>
      </c>
      <c r="AA150" s="14">
        <v>0.41021237393874099</v>
      </c>
    </row>
    <row r="151" spans="2:27" x14ac:dyDescent="0.3">
      <c r="B151" t="s">
        <v>49</v>
      </c>
      <c r="C151" s="14">
        <v>0.22670597898998601</v>
      </c>
      <c r="D151" s="14">
        <v>0.21232335100358499</v>
      </c>
      <c r="E151" s="14">
        <v>0.239494263216944</v>
      </c>
      <c r="F151" s="14"/>
      <c r="G151" s="14">
        <v>0.16630806383098101</v>
      </c>
      <c r="H151" s="14">
        <v>0.20085571322239601</v>
      </c>
      <c r="I151" s="14">
        <v>0.25574091127474902</v>
      </c>
      <c r="J151" s="14">
        <v>0.29413637566398598</v>
      </c>
      <c r="K151" s="14">
        <v>0.230410874695193</v>
      </c>
      <c r="L151" s="14">
        <v>0.24588371654869401</v>
      </c>
      <c r="M151" s="14">
        <v>0.29372781079314197</v>
      </c>
      <c r="N151" s="14">
        <v>0.26151581715695899</v>
      </c>
      <c r="O151" s="14">
        <v>0.21886222106130501</v>
      </c>
      <c r="P151" s="14"/>
      <c r="Q151" s="14">
        <v>0.21697900063240699</v>
      </c>
      <c r="R151" s="14">
        <v>0.24739257229162001</v>
      </c>
      <c r="S151" s="14"/>
      <c r="T151" s="14">
        <v>0.23097932034455901</v>
      </c>
      <c r="U151" s="14">
        <v>0.204816819770512</v>
      </c>
      <c r="V151" s="14">
        <v>0.224764807892467</v>
      </c>
      <c r="W151" s="14"/>
      <c r="X151" s="14">
        <v>0.26104897820984102</v>
      </c>
      <c r="Y151" s="14">
        <v>0.21836714489770701</v>
      </c>
      <c r="Z151" s="14">
        <v>0.21118782509782999</v>
      </c>
      <c r="AA151" s="14">
        <v>0.21350761472042601</v>
      </c>
    </row>
    <row r="152" spans="2:27" x14ac:dyDescent="0.3">
      <c r="B152" t="s">
        <v>50</v>
      </c>
      <c r="C152" s="14">
        <v>0.14798185930542199</v>
      </c>
      <c r="D152" s="14">
        <v>0.105993637104741</v>
      </c>
      <c r="E152" s="14">
        <v>0.18902015898823701</v>
      </c>
      <c r="F152" s="14"/>
      <c r="G152" s="14">
        <v>0.111819650260578</v>
      </c>
      <c r="H152" s="14">
        <v>0.18149043497207101</v>
      </c>
      <c r="I152" s="14">
        <v>0.13738359108571799</v>
      </c>
      <c r="J152" s="14">
        <v>0.131657077645781</v>
      </c>
      <c r="K152" s="14">
        <v>0.16590099477553499</v>
      </c>
      <c r="L152" s="14">
        <v>0.167924229339659</v>
      </c>
      <c r="M152" s="14">
        <v>0.15802973721416699</v>
      </c>
      <c r="N152" s="14">
        <v>0.21033681980719299</v>
      </c>
      <c r="O152" s="14">
        <v>0.13154202069669901</v>
      </c>
      <c r="P152" s="14"/>
      <c r="Q152" s="14">
        <v>0.14659655727650001</v>
      </c>
      <c r="R152" s="14">
        <v>0.14692572847194599</v>
      </c>
      <c r="S152" s="14"/>
      <c r="T152" s="14">
        <v>0.143978606257399</v>
      </c>
      <c r="U152" s="14">
        <v>9.2009350808752305E-2</v>
      </c>
      <c r="V152" s="14">
        <v>8.3913182298942901E-2</v>
      </c>
      <c r="W152" s="14"/>
      <c r="X152" s="14">
        <v>0.160200748172143</v>
      </c>
      <c r="Y152" s="14">
        <v>0.139335816594536</v>
      </c>
      <c r="Z152" s="14">
        <v>0.111732081247612</v>
      </c>
      <c r="AA152" s="14">
        <v>0.16475377158337101</v>
      </c>
    </row>
    <row r="153" spans="2:27" x14ac:dyDescent="0.3">
      <c r="B153" t="s">
        <v>51</v>
      </c>
      <c r="C153" s="14">
        <v>3.1350670016657603E-2</v>
      </c>
      <c r="D153" s="14">
        <v>2.92403349776146E-2</v>
      </c>
      <c r="E153" s="14">
        <v>3.3652260659954698E-2</v>
      </c>
      <c r="F153" s="14"/>
      <c r="G153" s="14">
        <v>2.7010527530460401E-2</v>
      </c>
      <c r="H153" s="14">
        <v>3.11874462599393E-2</v>
      </c>
      <c r="I153" s="14">
        <v>3.6420134838091103E-2</v>
      </c>
      <c r="J153" s="14">
        <v>3.20131806589957E-2</v>
      </c>
      <c r="K153" s="14">
        <v>2.1630387719394E-2</v>
      </c>
      <c r="L153" s="14">
        <v>3.9971337604197903E-2</v>
      </c>
      <c r="M153" s="14">
        <v>2.47507137599834E-2</v>
      </c>
      <c r="N153" s="14">
        <v>4.9526502192169301E-2</v>
      </c>
      <c r="O153" s="14">
        <v>3.3178115737332099E-2</v>
      </c>
      <c r="P153" s="14"/>
      <c r="Q153" s="14">
        <v>2.26608063773205E-2</v>
      </c>
      <c r="R153" s="14">
        <v>5.1929741702082997E-2</v>
      </c>
      <c r="S153" s="14"/>
      <c r="T153" s="14">
        <v>3.3348322883276299E-2</v>
      </c>
      <c r="U153" s="14">
        <v>2.1925092813127899E-2</v>
      </c>
      <c r="V153" s="14">
        <v>1.7828363262223101E-2</v>
      </c>
      <c r="W153" s="14"/>
      <c r="X153" s="14">
        <v>6.4758071607318599E-2</v>
      </c>
      <c r="Y153" s="14">
        <v>2.0653342172808401E-2</v>
      </c>
      <c r="Z153" s="14">
        <v>1.7920321952931698E-2</v>
      </c>
      <c r="AA153" s="14">
        <v>2.7680949551589399E-2</v>
      </c>
    </row>
    <row r="154" spans="2:27" x14ac:dyDescent="0.3">
      <c r="B154" t="s">
        <v>52</v>
      </c>
      <c r="C154" s="14">
        <v>1.93246985471201E-2</v>
      </c>
      <c r="D154" s="14">
        <v>1.09261885518916E-2</v>
      </c>
      <c r="E154" s="14">
        <v>2.7849911841194001E-2</v>
      </c>
      <c r="F154" s="14"/>
      <c r="G154" s="14">
        <v>1.6045887667072298E-2</v>
      </c>
      <c r="H154" s="14">
        <v>3.5138133751060601E-3</v>
      </c>
      <c r="I154" s="14">
        <v>1.60594761130704E-2</v>
      </c>
      <c r="J154" s="14">
        <v>3.5055259492577401E-2</v>
      </c>
      <c r="K154" s="14">
        <v>1.0044518742857099E-2</v>
      </c>
      <c r="L154" s="14">
        <v>3.1297093168269501E-2</v>
      </c>
      <c r="M154" s="14">
        <v>2.8937937649972299E-2</v>
      </c>
      <c r="N154" s="14">
        <v>0</v>
      </c>
      <c r="O154" s="14">
        <v>3.0620844010029E-2</v>
      </c>
      <c r="P154" s="14"/>
      <c r="Q154" s="14">
        <v>1.2154512861507301E-2</v>
      </c>
      <c r="R154" s="14">
        <v>3.6147913732731497E-2</v>
      </c>
      <c r="S154" s="14"/>
      <c r="T154" s="14">
        <v>1.6645975985489201E-2</v>
      </c>
      <c r="U154" s="14">
        <v>1.5795993489873799E-2</v>
      </c>
      <c r="V154" s="14">
        <v>8.6671488301733705E-3</v>
      </c>
      <c r="W154" s="14"/>
      <c r="X154" s="14">
        <v>3.1784835469627501E-2</v>
      </c>
      <c r="Y154" s="14">
        <v>1.28524281176079E-2</v>
      </c>
      <c r="Z154" s="14">
        <v>4.7714950217172203E-2</v>
      </c>
      <c r="AA154" s="14">
        <v>1.0409209258455799E-2</v>
      </c>
    </row>
    <row r="155" spans="2:27" x14ac:dyDescent="0.3">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row>
    <row r="156" spans="2:27" x14ac:dyDescent="0.3">
      <c r="B156" s="6" t="s">
        <v>114</v>
      </c>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row>
    <row r="157" spans="2:27" x14ac:dyDescent="0.3">
      <c r="B157" s="21" t="s">
        <v>56</v>
      </c>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row>
    <row r="158" spans="2:27" x14ac:dyDescent="0.3">
      <c r="B158" t="s">
        <v>47</v>
      </c>
      <c r="C158" s="14">
        <v>0.101566704936333</v>
      </c>
      <c r="D158" s="14">
        <v>0.11518941305335</v>
      </c>
      <c r="E158" s="14">
        <v>8.8538204745745294E-2</v>
      </c>
      <c r="F158" s="14"/>
      <c r="G158" s="14">
        <v>0.13611943396883</v>
      </c>
      <c r="H158" s="14">
        <v>7.8098740974748795E-2</v>
      </c>
      <c r="I158" s="14">
        <v>7.4949546568297498E-2</v>
      </c>
      <c r="J158" s="14">
        <v>9.0110715727342305E-2</v>
      </c>
      <c r="K158" s="14">
        <v>0.114974440097091</v>
      </c>
      <c r="L158" s="14">
        <v>9.5331163211514899E-2</v>
      </c>
      <c r="M158" s="14">
        <v>0.10855875617315</v>
      </c>
      <c r="N158" s="14">
        <v>9.6243767681655795E-2</v>
      </c>
      <c r="O158" s="14">
        <v>8.2936696084597E-2</v>
      </c>
      <c r="P158" s="14"/>
      <c r="Q158" s="14">
        <v>9.5949961141877094E-2</v>
      </c>
      <c r="R158" s="14">
        <v>0.11681888240888</v>
      </c>
      <c r="S158" s="14"/>
      <c r="T158" s="14">
        <v>8.3806345815585201E-2</v>
      </c>
      <c r="U158" s="14">
        <v>0.209333588003738</v>
      </c>
      <c r="V158" s="14">
        <v>8.7942896093091194E-2</v>
      </c>
      <c r="W158" s="14"/>
      <c r="X158" s="14">
        <v>7.7935042626471496E-2</v>
      </c>
      <c r="Y158" s="14">
        <v>8.7805095401888897E-2</v>
      </c>
      <c r="Z158" s="14">
        <v>0.21990454035403301</v>
      </c>
      <c r="AA158" s="14">
        <v>0.116318141086523</v>
      </c>
    </row>
    <row r="159" spans="2:27" x14ac:dyDescent="0.3">
      <c r="B159" t="s">
        <v>48</v>
      </c>
      <c r="C159" s="14">
        <v>0.23114519592517399</v>
      </c>
      <c r="D159" s="14">
        <v>0.25046472762916</v>
      </c>
      <c r="E159" s="14">
        <v>0.21105957649570101</v>
      </c>
      <c r="F159" s="14"/>
      <c r="G159" s="14">
        <v>0.23400332165746801</v>
      </c>
      <c r="H159" s="14">
        <v>0.24114504751038601</v>
      </c>
      <c r="I159" s="14">
        <v>0.21940915260662899</v>
      </c>
      <c r="J159" s="14">
        <v>0.25674078896945801</v>
      </c>
      <c r="K159" s="14">
        <v>0.24567733504445</v>
      </c>
      <c r="L159" s="14">
        <v>0.186084089540442</v>
      </c>
      <c r="M159" s="14">
        <v>0.26569830566310798</v>
      </c>
      <c r="N159" s="14">
        <v>0.216469968100204</v>
      </c>
      <c r="O159" s="14">
        <v>0.21179568823091599</v>
      </c>
      <c r="P159" s="14"/>
      <c r="Q159" s="14">
        <v>0.211612640542407</v>
      </c>
      <c r="R159" s="14">
        <v>0.27790556207341</v>
      </c>
      <c r="S159" s="14"/>
      <c r="T159" s="14">
        <v>0.21239294948008799</v>
      </c>
      <c r="U159" s="14">
        <v>0.340267337873781</v>
      </c>
      <c r="V159" s="14">
        <v>0.18687736250506201</v>
      </c>
      <c r="W159" s="14"/>
      <c r="X159" s="14">
        <v>0.255862435664648</v>
      </c>
      <c r="Y159" s="14">
        <v>0.19266615149910099</v>
      </c>
      <c r="Z159" s="14">
        <v>0.33634449716138498</v>
      </c>
      <c r="AA159" s="14">
        <v>0.25899285655489002</v>
      </c>
    </row>
    <row r="160" spans="2:27" x14ac:dyDescent="0.3">
      <c r="B160" t="s">
        <v>49</v>
      </c>
      <c r="C160" s="14">
        <v>0.26681929577089403</v>
      </c>
      <c r="D160" s="14">
        <v>0.26901403992831202</v>
      </c>
      <c r="E160" s="14">
        <v>0.26548364182725298</v>
      </c>
      <c r="F160" s="14"/>
      <c r="G160" s="14">
        <v>0.25363184325115901</v>
      </c>
      <c r="H160" s="14">
        <v>0.23605975477459101</v>
      </c>
      <c r="I160" s="14">
        <v>0.27391490915676298</v>
      </c>
      <c r="J160" s="14">
        <v>0.30341148506076199</v>
      </c>
      <c r="K160" s="14">
        <v>0.26282008917317901</v>
      </c>
      <c r="L160" s="14">
        <v>0.27676096368751801</v>
      </c>
      <c r="M160" s="14">
        <v>0.275487077577661</v>
      </c>
      <c r="N160" s="14">
        <v>0.28457024075408999</v>
      </c>
      <c r="O160" s="14">
        <v>0.27567123798837501</v>
      </c>
      <c r="P160" s="14"/>
      <c r="Q160" s="14">
        <v>0.26329069361003199</v>
      </c>
      <c r="R160" s="14">
        <v>0.27073563250838201</v>
      </c>
      <c r="S160" s="14"/>
      <c r="T160" s="14">
        <v>0.27535420329062799</v>
      </c>
      <c r="U160" s="14">
        <v>0.19450815628482401</v>
      </c>
      <c r="V160" s="14">
        <v>0.33704521401603998</v>
      </c>
      <c r="W160" s="14"/>
      <c r="X160" s="14">
        <v>0.29963354015323401</v>
      </c>
      <c r="Y160" s="14">
        <v>0.26108825232696897</v>
      </c>
      <c r="Z160" s="14">
        <v>0.19412386166789999</v>
      </c>
      <c r="AA160" s="14">
        <v>0.26879842348588401</v>
      </c>
    </row>
    <row r="161" spans="2:27" x14ac:dyDescent="0.3">
      <c r="B161" t="s">
        <v>50</v>
      </c>
      <c r="C161" s="14">
        <v>0.276787153506387</v>
      </c>
      <c r="D161" s="14">
        <v>0.253443794367118</v>
      </c>
      <c r="E161" s="14">
        <v>0.29868447298698703</v>
      </c>
      <c r="F161" s="14"/>
      <c r="G161" s="14">
        <v>0.25092745427892499</v>
      </c>
      <c r="H161" s="14">
        <v>0.28325197140200498</v>
      </c>
      <c r="I161" s="14">
        <v>0.300421372196578</v>
      </c>
      <c r="J161" s="14">
        <v>0.24632674199769</v>
      </c>
      <c r="K161" s="14">
        <v>0.26530360444552797</v>
      </c>
      <c r="L161" s="14">
        <v>0.31092060815025102</v>
      </c>
      <c r="M161" s="14">
        <v>0.29426457866644601</v>
      </c>
      <c r="N161" s="14">
        <v>0.28408727348060597</v>
      </c>
      <c r="O161" s="14">
        <v>0.28933198274201</v>
      </c>
      <c r="P161" s="14"/>
      <c r="Q161" s="14">
        <v>0.29535579811302698</v>
      </c>
      <c r="R161" s="14">
        <v>0.23095601372610999</v>
      </c>
      <c r="S161" s="14"/>
      <c r="T161" s="14">
        <v>0.30816999559321501</v>
      </c>
      <c r="U161" s="14">
        <v>0.16794155538108699</v>
      </c>
      <c r="V161" s="14">
        <v>0.22339096763076499</v>
      </c>
      <c r="W161" s="14"/>
      <c r="X161" s="14">
        <v>0.25797608181797899</v>
      </c>
      <c r="Y161" s="14">
        <v>0.33057425145303099</v>
      </c>
      <c r="Z161" s="14">
        <v>0.15932261762737199</v>
      </c>
      <c r="AA161" s="14">
        <v>0.207283653291846</v>
      </c>
    </row>
    <row r="162" spans="2:27" x14ac:dyDescent="0.3">
      <c r="B162" t="s">
        <v>51</v>
      </c>
      <c r="C162" s="14">
        <v>9.4210299786960897E-2</v>
      </c>
      <c r="D162" s="14">
        <v>9.2124975643703394E-2</v>
      </c>
      <c r="E162" s="14">
        <v>9.6865071747925094E-2</v>
      </c>
      <c r="F162" s="14"/>
      <c r="G162" s="14">
        <v>9.7126744711417801E-2</v>
      </c>
      <c r="H162" s="14">
        <v>0.13462620877492801</v>
      </c>
      <c r="I162" s="14">
        <v>0.114181026342591</v>
      </c>
      <c r="J162" s="14">
        <v>6.9196921972542E-2</v>
      </c>
      <c r="K162" s="14">
        <v>7.3815536070205398E-2</v>
      </c>
      <c r="L162" s="14">
        <v>6.5118715845607605E-2</v>
      </c>
      <c r="M162" s="14">
        <v>3.9512968221572603E-2</v>
      </c>
      <c r="N162" s="14">
        <v>0.106375713351267</v>
      </c>
      <c r="O162" s="14">
        <v>0.12262163174426401</v>
      </c>
      <c r="P162" s="14"/>
      <c r="Q162" s="14">
        <v>0.11038517777764401</v>
      </c>
      <c r="R162" s="14">
        <v>5.9566067581126703E-2</v>
      </c>
      <c r="S162" s="14"/>
      <c r="T162" s="14">
        <v>9.6333589935239397E-2</v>
      </c>
      <c r="U162" s="14">
        <v>5.3648086012504599E-2</v>
      </c>
      <c r="V162" s="14">
        <v>0.150065725390262</v>
      </c>
      <c r="W162" s="14"/>
      <c r="X162" s="14">
        <v>6.7850474965019794E-2</v>
      </c>
      <c r="Y162" s="14">
        <v>0.105954910911272</v>
      </c>
      <c r="Z162" s="14">
        <v>3.7603123832946297E-2</v>
      </c>
      <c r="AA162" s="14">
        <v>0.121464117028175</v>
      </c>
    </row>
    <row r="163" spans="2:27" x14ac:dyDescent="0.3">
      <c r="B163" t="s">
        <v>52</v>
      </c>
      <c r="C163" s="14">
        <v>2.9471350074250599E-2</v>
      </c>
      <c r="D163" s="14">
        <v>1.9763049378357302E-2</v>
      </c>
      <c r="E163" s="14">
        <v>3.9369032196388397E-2</v>
      </c>
      <c r="F163" s="14"/>
      <c r="G163" s="14">
        <v>2.8191202132200499E-2</v>
      </c>
      <c r="H163" s="14">
        <v>2.68182765633409E-2</v>
      </c>
      <c r="I163" s="14">
        <v>1.7123993129141899E-2</v>
      </c>
      <c r="J163" s="14">
        <v>3.4213346272206201E-2</v>
      </c>
      <c r="K163" s="14">
        <v>3.7408995169546301E-2</v>
      </c>
      <c r="L163" s="14">
        <v>6.5784459564667094E-2</v>
      </c>
      <c r="M163" s="14">
        <v>1.6478313698061901E-2</v>
      </c>
      <c r="N163" s="14">
        <v>1.2253036632177699E-2</v>
      </c>
      <c r="O163" s="14">
        <v>1.76427632098385E-2</v>
      </c>
      <c r="P163" s="14"/>
      <c r="Q163" s="14">
        <v>2.34057288150132E-2</v>
      </c>
      <c r="R163" s="14">
        <v>4.4017841702090998E-2</v>
      </c>
      <c r="S163" s="14"/>
      <c r="T163" s="14">
        <v>2.39429158852449E-2</v>
      </c>
      <c r="U163" s="14">
        <v>3.4301276444066199E-2</v>
      </c>
      <c r="V163" s="14">
        <v>1.46778343647805E-2</v>
      </c>
      <c r="W163" s="14"/>
      <c r="X163" s="14">
        <v>4.0742424772646897E-2</v>
      </c>
      <c r="Y163" s="14">
        <v>2.19113384077377E-2</v>
      </c>
      <c r="Z163" s="14">
        <v>5.2701359356363102E-2</v>
      </c>
      <c r="AA163" s="14">
        <v>2.71428085526817E-2</v>
      </c>
    </row>
    <row r="164" spans="2:27" x14ac:dyDescent="0.3">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row>
    <row r="165" spans="2:27" x14ac:dyDescent="0.3">
      <c r="B165" s="6" t="s">
        <v>115</v>
      </c>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row>
    <row r="166" spans="2:27" x14ac:dyDescent="0.3">
      <c r="B166" s="21" t="s">
        <v>56</v>
      </c>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row>
    <row r="167" spans="2:27" x14ac:dyDescent="0.3">
      <c r="B167" t="s">
        <v>47</v>
      </c>
      <c r="C167" s="14">
        <v>0.111362975720321</v>
      </c>
      <c r="D167" s="14">
        <v>0.14450801189292301</v>
      </c>
      <c r="E167" s="14">
        <v>7.8846852322256203E-2</v>
      </c>
      <c r="F167" s="14"/>
      <c r="G167" s="14">
        <v>0.13482460071840699</v>
      </c>
      <c r="H167" s="14">
        <v>0.111588656050017</v>
      </c>
      <c r="I167" s="14">
        <v>4.65377357891869E-2</v>
      </c>
      <c r="J167" s="14">
        <v>0.10739198318144599</v>
      </c>
      <c r="K167" s="14">
        <v>0.10251015180117599</v>
      </c>
      <c r="L167" s="14">
        <v>0.12727488082595101</v>
      </c>
      <c r="M167" s="14">
        <v>0.10959911378327999</v>
      </c>
      <c r="N167" s="14">
        <v>4.8436629843497503E-2</v>
      </c>
      <c r="O167" s="14">
        <v>0.12680309485538499</v>
      </c>
      <c r="P167" s="14"/>
      <c r="Q167" s="14">
        <v>0.105307810161646</v>
      </c>
      <c r="R167" s="14">
        <v>0.12785050961175901</v>
      </c>
      <c r="S167" s="14"/>
      <c r="T167" s="14">
        <v>9.9705652773650205E-2</v>
      </c>
      <c r="U167" s="14">
        <v>0.203123586145699</v>
      </c>
      <c r="V167" s="14">
        <v>0.15060005501261101</v>
      </c>
      <c r="W167" s="14"/>
      <c r="X167" s="14">
        <v>0.105781654240721</v>
      </c>
      <c r="Y167" s="14">
        <v>9.8974832516901798E-2</v>
      </c>
      <c r="Z167" s="14">
        <v>0.18635765522162101</v>
      </c>
      <c r="AA167" s="14">
        <v>0.12114493165283</v>
      </c>
    </row>
    <row r="168" spans="2:27" x14ac:dyDescent="0.3">
      <c r="B168" t="s">
        <v>48</v>
      </c>
      <c r="C168" s="14">
        <v>0.208849753300133</v>
      </c>
      <c r="D168" s="14">
        <v>0.24672304035249901</v>
      </c>
      <c r="E168" s="14">
        <v>0.17218608154287601</v>
      </c>
      <c r="F168" s="14"/>
      <c r="G168" s="14">
        <v>0.242781810959878</v>
      </c>
      <c r="H168" s="14">
        <v>0.21298973574569999</v>
      </c>
      <c r="I168" s="14">
        <v>0.13649556808181601</v>
      </c>
      <c r="J168" s="14">
        <v>0.20163566789386</v>
      </c>
      <c r="K168" s="14">
        <v>0.19200549513495499</v>
      </c>
      <c r="L168" s="14">
        <v>0.186689645840213</v>
      </c>
      <c r="M168" s="14">
        <v>0.22026888852800899</v>
      </c>
      <c r="N168" s="14">
        <v>0.24247397799569001</v>
      </c>
      <c r="O168" s="14">
        <v>0.19917070625439201</v>
      </c>
      <c r="P168" s="14"/>
      <c r="Q168" s="14">
        <v>0.19767906314873901</v>
      </c>
      <c r="R168" s="14">
        <v>0.23748741759367101</v>
      </c>
      <c r="S168" s="14"/>
      <c r="T168" s="14">
        <v>0.19606746999798899</v>
      </c>
      <c r="U168" s="14">
        <v>0.34380385959881898</v>
      </c>
      <c r="V168" s="14">
        <v>0.213262296991963</v>
      </c>
      <c r="W168" s="14"/>
      <c r="X168" s="14">
        <v>0.20316071707043001</v>
      </c>
      <c r="Y168" s="14">
        <v>0.18222853450068</v>
      </c>
      <c r="Z168" s="14">
        <v>0.328491560402771</v>
      </c>
      <c r="AA168" s="14">
        <v>0.23631679614396101</v>
      </c>
    </row>
    <row r="169" spans="2:27" x14ac:dyDescent="0.3">
      <c r="B169" t="s">
        <v>49</v>
      </c>
      <c r="C169" s="14">
        <v>0.25996387016330202</v>
      </c>
      <c r="D169" s="14">
        <v>0.239837814240071</v>
      </c>
      <c r="E169" s="14">
        <v>0.27779504374194602</v>
      </c>
      <c r="F169" s="14"/>
      <c r="G169" s="14">
        <v>0.20092135861149901</v>
      </c>
      <c r="H169" s="14">
        <v>0.240924914842196</v>
      </c>
      <c r="I169" s="14">
        <v>0.38491145638233498</v>
      </c>
      <c r="J169" s="14">
        <v>0.29177589433477502</v>
      </c>
      <c r="K169" s="14">
        <v>0.28405745036959201</v>
      </c>
      <c r="L169" s="14">
        <v>0.237862363953246</v>
      </c>
      <c r="M169" s="14">
        <v>0.28830812951971801</v>
      </c>
      <c r="N169" s="14">
        <v>0.313186019379874</v>
      </c>
      <c r="O169" s="14">
        <v>0.25470937576665498</v>
      </c>
      <c r="P169" s="14"/>
      <c r="Q169" s="14">
        <v>0.25373594953710898</v>
      </c>
      <c r="R169" s="14">
        <v>0.27095470868597699</v>
      </c>
      <c r="S169" s="14"/>
      <c r="T169" s="14">
        <v>0.27261434796607398</v>
      </c>
      <c r="U169" s="14">
        <v>0.19573110839146601</v>
      </c>
      <c r="V169" s="14">
        <v>0.250302953812507</v>
      </c>
      <c r="W169" s="14"/>
      <c r="X169" s="14">
        <v>0.30262075846761</v>
      </c>
      <c r="Y169" s="14">
        <v>0.25872102712601502</v>
      </c>
      <c r="Z169" s="14">
        <v>0.18700426566053199</v>
      </c>
      <c r="AA169" s="14">
        <v>0.24126957371088101</v>
      </c>
    </row>
    <row r="170" spans="2:27" x14ac:dyDescent="0.3">
      <c r="B170" t="s">
        <v>50</v>
      </c>
      <c r="C170" s="14">
        <v>0.24903899642112101</v>
      </c>
      <c r="D170" s="14">
        <v>0.22416185504019701</v>
      </c>
      <c r="E170" s="14">
        <v>0.27544548039683497</v>
      </c>
      <c r="F170" s="14"/>
      <c r="G170" s="14">
        <v>0.25233070625318399</v>
      </c>
      <c r="H170" s="14">
        <v>0.230239513012261</v>
      </c>
      <c r="I170" s="14">
        <v>0.272064372237523</v>
      </c>
      <c r="J170" s="14">
        <v>0.277369609457227</v>
      </c>
      <c r="K170" s="14">
        <v>0.25649726619941698</v>
      </c>
      <c r="L170" s="14">
        <v>0.26779345782132602</v>
      </c>
      <c r="M170" s="14">
        <v>0.23402360039405601</v>
      </c>
      <c r="N170" s="14">
        <v>0.24911676253153001</v>
      </c>
      <c r="O170" s="14">
        <v>0.22029656644766199</v>
      </c>
      <c r="P170" s="14"/>
      <c r="Q170" s="14">
        <v>0.267894570704934</v>
      </c>
      <c r="R170" s="14">
        <v>0.20296108799446599</v>
      </c>
      <c r="S170" s="14"/>
      <c r="T170" s="14">
        <v>0.26410748073127399</v>
      </c>
      <c r="U170" s="14">
        <v>0.15597641434533099</v>
      </c>
      <c r="V170" s="14">
        <v>0.21524396138577401</v>
      </c>
      <c r="W170" s="14"/>
      <c r="X170" s="14">
        <v>0.21200812726574</v>
      </c>
      <c r="Y170" s="14">
        <v>0.28566185858102999</v>
      </c>
      <c r="Z170" s="14">
        <v>0.17897631691852101</v>
      </c>
      <c r="AA170" s="14">
        <v>0.22346322853904399</v>
      </c>
    </row>
    <row r="171" spans="2:27" x14ac:dyDescent="0.3">
      <c r="B171" t="s">
        <v>51</v>
      </c>
      <c r="C171" s="14">
        <v>0.142672713668549</v>
      </c>
      <c r="D171" s="14">
        <v>0.124604129048135</v>
      </c>
      <c r="E171" s="14">
        <v>0.159489296937325</v>
      </c>
      <c r="F171" s="14"/>
      <c r="G171" s="14">
        <v>0.14752204145280401</v>
      </c>
      <c r="H171" s="14">
        <v>0.174449269811775</v>
      </c>
      <c r="I171" s="14">
        <v>0.121716586053101</v>
      </c>
      <c r="J171" s="14">
        <v>0.102017646625569</v>
      </c>
      <c r="K171" s="14">
        <v>0.147660091456325</v>
      </c>
      <c r="L171" s="14">
        <v>0.12655687618407499</v>
      </c>
      <c r="M171" s="14">
        <v>0.131727761063968</v>
      </c>
      <c r="N171" s="14">
        <v>0.11723371006564801</v>
      </c>
      <c r="O171" s="14">
        <v>0.16688267263429801</v>
      </c>
      <c r="P171" s="14"/>
      <c r="Q171" s="14">
        <v>0.15246916139381</v>
      </c>
      <c r="R171" s="14">
        <v>0.120099726845283</v>
      </c>
      <c r="S171" s="14"/>
      <c r="T171" s="14">
        <v>0.14107611387433699</v>
      </c>
      <c r="U171" s="14">
        <v>8.4678860773130304E-2</v>
      </c>
      <c r="V171" s="14">
        <v>0.147909280572221</v>
      </c>
      <c r="W171" s="14"/>
      <c r="X171" s="14">
        <v>0.13565044348248501</v>
      </c>
      <c r="Y171" s="14">
        <v>0.15189243307439099</v>
      </c>
      <c r="Z171" s="14">
        <v>7.8872937900691595E-2</v>
      </c>
      <c r="AA171" s="14">
        <v>0.15391140814951099</v>
      </c>
    </row>
    <row r="172" spans="2:27" x14ac:dyDescent="0.3">
      <c r="B172" t="s">
        <v>52</v>
      </c>
      <c r="C172" s="14">
        <v>2.8111690726574299E-2</v>
      </c>
      <c r="D172" s="14">
        <v>2.0165149426174801E-2</v>
      </c>
      <c r="E172" s="14">
        <v>3.62372450587614E-2</v>
      </c>
      <c r="F172" s="14"/>
      <c r="G172" s="14">
        <v>2.1619482004226601E-2</v>
      </c>
      <c r="H172" s="14">
        <v>2.9807910538050899E-2</v>
      </c>
      <c r="I172" s="14">
        <v>3.8274281456036799E-2</v>
      </c>
      <c r="J172" s="14">
        <v>1.9809198507123E-2</v>
      </c>
      <c r="K172" s="14">
        <v>1.7269545038535301E-2</v>
      </c>
      <c r="L172" s="14">
        <v>5.3822775375188002E-2</v>
      </c>
      <c r="M172" s="14">
        <v>1.6072506710969499E-2</v>
      </c>
      <c r="N172" s="14">
        <v>2.9552900183760999E-2</v>
      </c>
      <c r="O172" s="14">
        <v>3.21375840416082E-2</v>
      </c>
      <c r="P172" s="14"/>
      <c r="Q172" s="14">
        <v>2.29134450537609E-2</v>
      </c>
      <c r="R172" s="14">
        <v>4.0646549268843798E-2</v>
      </c>
      <c r="S172" s="14"/>
      <c r="T172" s="14">
        <v>2.6428934656675E-2</v>
      </c>
      <c r="U172" s="14">
        <v>1.6686170745554899E-2</v>
      </c>
      <c r="V172" s="14">
        <v>2.2681452224923099E-2</v>
      </c>
      <c r="W172" s="14"/>
      <c r="X172" s="14">
        <v>4.0778299473014201E-2</v>
      </c>
      <c r="Y172" s="14">
        <v>2.2521314200982901E-2</v>
      </c>
      <c r="Z172" s="14">
        <v>4.0297263895863203E-2</v>
      </c>
      <c r="AA172" s="14">
        <v>2.3894061803772699E-2</v>
      </c>
    </row>
    <row r="173" spans="2:27" x14ac:dyDescent="0.3">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row>
    <row r="174" spans="2:27" x14ac:dyDescent="0.3">
      <c r="B174" s="6" t="s">
        <v>116</v>
      </c>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row>
    <row r="175" spans="2:27" x14ac:dyDescent="0.3">
      <c r="B175" s="21" t="s">
        <v>56</v>
      </c>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row>
    <row r="176" spans="2:27" x14ac:dyDescent="0.3">
      <c r="B176" t="s">
        <v>47</v>
      </c>
      <c r="C176" s="14">
        <v>0.16297905281453801</v>
      </c>
      <c r="D176" s="14">
        <v>0.18605824940077301</v>
      </c>
      <c r="E176" s="14">
        <v>0.14085183806901799</v>
      </c>
      <c r="F176" s="14"/>
      <c r="G176" s="14">
        <v>0.21631006204505601</v>
      </c>
      <c r="H176" s="14">
        <v>0.137033162015297</v>
      </c>
      <c r="I176" s="14">
        <v>0.135257777482411</v>
      </c>
      <c r="J176" s="14">
        <v>0.126895605487789</v>
      </c>
      <c r="K176" s="14">
        <v>0.13072782019342399</v>
      </c>
      <c r="L176" s="14">
        <v>0.14503836184049901</v>
      </c>
      <c r="M176" s="14">
        <v>0.13320241324919199</v>
      </c>
      <c r="N176" s="14">
        <v>0.202749948055339</v>
      </c>
      <c r="O176" s="14">
        <v>0.182788597124629</v>
      </c>
      <c r="P176" s="14"/>
      <c r="Q176" s="14">
        <v>0.17887643287016</v>
      </c>
      <c r="R176" s="14">
        <v>0.12876742902214899</v>
      </c>
      <c r="S176" s="14"/>
      <c r="T176" s="14">
        <v>0.15504922838107699</v>
      </c>
      <c r="U176" s="14">
        <v>0.20540582466781401</v>
      </c>
      <c r="V176" s="14">
        <v>0.23512109409936</v>
      </c>
      <c r="W176" s="14"/>
      <c r="X176" s="14">
        <v>0.103496653571186</v>
      </c>
      <c r="Y176" s="14">
        <v>0.17548026902434399</v>
      </c>
      <c r="Z176" s="14">
        <v>0.19576324344594101</v>
      </c>
      <c r="AA176" s="14">
        <v>0.187369350806604</v>
      </c>
    </row>
    <row r="177" spans="2:27" x14ac:dyDescent="0.3">
      <c r="B177" t="s">
        <v>48</v>
      </c>
      <c r="C177" s="14">
        <v>0.448006940601337</v>
      </c>
      <c r="D177" s="14">
        <v>0.46864650458096802</v>
      </c>
      <c r="E177" s="14">
        <v>0.42789305945827899</v>
      </c>
      <c r="F177" s="14"/>
      <c r="G177" s="14">
        <v>0.43660040101929698</v>
      </c>
      <c r="H177" s="14">
        <v>0.45627640601855901</v>
      </c>
      <c r="I177" s="14">
        <v>0.45442552994570501</v>
      </c>
      <c r="J177" s="14">
        <v>0.44673620768671701</v>
      </c>
      <c r="K177" s="14">
        <v>0.47911350904294497</v>
      </c>
      <c r="L177" s="14">
        <v>0.450678519093691</v>
      </c>
      <c r="M177" s="14">
        <v>0.41970961768748999</v>
      </c>
      <c r="N177" s="14">
        <v>0.46857427459447498</v>
      </c>
      <c r="O177" s="14">
        <v>0.44326626122593699</v>
      </c>
      <c r="P177" s="14"/>
      <c r="Q177" s="14">
        <v>0.45647389376546399</v>
      </c>
      <c r="R177" s="14">
        <v>0.42725440443575002</v>
      </c>
      <c r="S177" s="14"/>
      <c r="T177" s="14">
        <v>0.44781824269507198</v>
      </c>
      <c r="U177" s="14">
        <v>0.50839027174912199</v>
      </c>
      <c r="V177" s="14">
        <v>0.48208735906609401</v>
      </c>
      <c r="W177" s="14"/>
      <c r="X177" s="14">
        <v>0.41427017517639603</v>
      </c>
      <c r="Y177" s="14">
        <v>0.452078682911496</v>
      </c>
      <c r="Z177" s="14">
        <v>0.46167713181044601</v>
      </c>
      <c r="AA177" s="14">
        <v>0.46746516709349201</v>
      </c>
    </row>
    <row r="178" spans="2:27" x14ac:dyDescent="0.3">
      <c r="B178" t="s">
        <v>49</v>
      </c>
      <c r="C178" s="14">
        <v>0.21297261505218601</v>
      </c>
      <c r="D178" s="14">
        <v>0.19482554705358501</v>
      </c>
      <c r="E178" s="14">
        <v>0.229787582380754</v>
      </c>
      <c r="F178" s="14"/>
      <c r="G178" s="14">
        <v>0.188558630626697</v>
      </c>
      <c r="H178" s="14">
        <v>0.207121466085711</v>
      </c>
      <c r="I178" s="14">
        <v>0.240933653075216</v>
      </c>
      <c r="J178" s="14">
        <v>0.23083555108797399</v>
      </c>
      <c r="K178" s="14">
        <v>0.23294644998660999</v>
      </c>
      <c r="L178" s="14">
        <v>0.23233237692233499</v>
      </c>
      <c r="M178" s="14">
        <v>0.25145262418360698</v>
      </c>
      <c r="N178" s="14">
        <v>0.15815004247991599</v>
      </c>
      <c r="O178" s="14">
        <v>0.198504644416964</v>
      </c>
      <c r="P178" s="14"/>
      <c r="Q178" s="14">
        <v>0.20656335049368399</v>
      </c>
      <c r="R178" s="14">
        <v>0.227532492150708</v>
      </c>
      <c r="S178" s="14"/>
      <c r="T178" s="14">
        <v>0.212349451615023</v>
      </c>
      <c r="U178" s="14">
        <v>0.19040225096435101</v>
      </c>
      <c r="V178" s="14">
        <v>0.19060624117545</v>
      </c>
      <c r="W178" s="14"/>
      <c r="X178" s="14">
        <v>0.243930411337658</v>
      </c>
      <c r="Y178" s="14">
        <v>0.202858143523971</v>
      </c>
      <c r="Z178" s="14">
        <v>0.18405966905048399</v>
      </c>
      <c r="AA178" s="14">
        <v>0.21582910449141501</v>
      </c>
    </row>
    <row r="179" spans="2:27" x14ac:dyDescent="0.3">
      <c r="B179" t="s">
        <v>50</v>
      </c>
      <c r="C179" s="14">
        <v>8.7328075107203404E-2</v>
      </c>
      <c r="D179" s="14">
        <v>7.2848106224626494E-2</v>
      </c>
      <c r="E179" s="14">
        <v>0.102351470933488</v>
      </c>
      <c r="F179" s="14"/>
      <c r="G179" s="14">
        <v>7.9166059481236006E-2</v>
      </c>
      <c r="H179" s="14">
        <v>8.3639137637380706E-2</v>
      </c>
      <c r="I179" s="14">
        <v>8.6593589565508805E-2</v>
      </c>
      <c r="J179" s="14">
        <v>0.10332797273132401</v>
      </c>
      <c r="K179" s="14">
        <v>0.101504199782001</v>
      </c>
      <c r="L179" s="14">
        <v>8.0419543377972705E-2</v>
      </c>
      <c r="M179" s="14">
        <v>8.3332282179736705E-2</v>
      </c>
      <c r="N179" s="14">
        <v>0.117419409423468</v>
      </c>
      <c r="O179" s="14">
        <v>8.1328984309867194E-2</v>
      </c>
      <c r="P179" s="14"/>
      <c r="Q179" s="14">
        <v>7.9334976708999194E-2</v>
      </c>
      <c r="R179" s="14">
        <v>0.105406234985846</v>
      </c>
      <c r="S179" s="14"/>
      <c r="T179" s="14">
        <v>9.5337932908802298E-2</v>
      </c>
      <c r="U179" s="14">
        <v>3.4661514280193401E-2</v>
      </c>
      <c r="V179" s="14">
        <v>4.6278533588645997E-2</v>
      </c>
      <c r="W179" s="14"/>
      <c r="X179" s="14">
        <v>0.116979862781544</v>
      </c>
      <c r="Y179" s="14">
        <v>8.9638147226557205E-2</v>
      </c>
      <c r="Z179" s="14">
        <v>7.4723178919156696E-2</v>
      </c>
      <c r="AA179" s="14">
        <v>5.35694407503551E-2</v>
      </c>
    </row>
    <row r="180" spans="2:27" x14ac:dyDescent="0.3">
      <c r="B180" t="s">
        <v>51</v>
      </c>
      <c r="C180" s="14">
        <v>2.0510550540279199E-2</v>
      </c>
      <c r="D180" s="14">
        <v>2.5311865771014699E-2</v>
      </c>
      <c r="E180" s="14">
        <v>1.5826684983048601E-2</v>
      </c>
      <c r="F180" s="14"/>
      <c r="G180" s="14">
        <v>2.36455026890823E-2</v>
      </c>
      <c r="H180" s="14">
        <v>2.31859832641312E-2</v>
      </c>
      <c r="I180" s="14">
        <v>1.3245754197263E-2</v>
      </c>
      <c r="J180" s="14">
        <v>4.1772869925073799E-2</v>
      </c>
      <c r="K180" s="14">
        <v>4.4251297942462502E-3</v>
      </c>
      <c r="L180" s="14">
        <v>1.32842628579697E-2</v>
      </c>
      <c r="M180" s="14">
        <v>2.25536550994676E-2</v>
      </c>
      <c r="N180" s="14">
        <v>1.3100436477647E-2</v>
      </c>
      <c r="O180" s="14">
        <v>1.9385292842585999E-2</v>
      </c>
      <c r="P180" s="14"/>
      <c r="Q180" s="14">
        <v>1.8015915196321799E-2</v>
      </c>
      <c r="R180" s="14">
        <v>2.41627061687286E-2</v>
      </c>
      <c r="S180" s="14"/>
      <c r="T180" s="14">
        <v>2.16403711638966E-2</v>
      </c>
      <c r="U180" s="14">
        <v>1.24423527245876E-2</v>
      </c>
      <c r="V180" s="14">
        <v>6.0106855346071198E-3</v>
      </c>
      <c r="W180" s="14"/>
      <c r="X180" s="14">
        <v>2.7885019476480599E-2</v>
      </c>
      <c r="Y180" s="14">
        <v>1.94529039052634E-2</v>
      </c>
      <c r="Z180" s="14">
        <v>1.42944133623885E-2</v>
      </c>
      <c r="AA180" s="14">
        <v>1.44223820999505E-2</v>
      </c>
    </row>
    <row r="181" spans="2:27" x14ac:dyDescent="0.3">
      <c r="B181" t="s">
        <v>52</v>
      </c>
      <c r="C181" s="14">
        <v>6.8202765884456104E-2</v>
      </c>
      <c r="D181" s="14">
        <v>5.2309726969032903E-2</v>
      </c>
      <c r="E181" s="14">
        <v>8.3289364175413702E-2</v>
      </c>
      <c r="F181" s="14"/>
      <c r="G181" s="14">
        <v>5.5719344138631298E-2</v>
      </c>
      <c r="H181" s="14">
        <v>9.2743844978921006E-2</v>
      </c>
      <c r="I181" s="14">
        <v>6.9543695733896002E-2</v>
      </c>
      <c r="J181" s="14">
        <v>5.0431793081122701E-2</v>
      </c>
      <c r="K181" s="14">
        <v>5.1282891200773999E-2</v>
      </c>
      <c r="L181" s="14">
        <v>7.8246935907532206E-2</v>
      </c>
      <c r="M181" s="14">
        <v>8.9749407600506398E-2</v>
      </c>
      <c r="N181" s="14">
        <v>4.0005888969155398E-2</v>
      </c>
      <c r="O181" s="14">
        <v>7.4726220080016795E-2</v>
      </c>
      <c r="P181" s="14"/>
      <c r="Q181" s="14">
        <v>6.0735430965370901E-2</v>
      </c>
      <c r="R181" s="14">
        <v>8.6876733236818104E-2</v>
      </c>
      <c r="S181" s="14"/>
      <c r="T181" s="14">
        <v>6.7804773236129295E-2</v>
      </c>
      <c r="U181" s="14">
        <v>4.8697785613932697E-2</v>
      </c>
      <c r="V181" s="14">
        <v>3.9896086535842E-2</v>
      </c>
      <c r="W181" s="14"/>
      <c r="X181" s="14">
        <v>9.3437877656735502E-2</v>
      </c>
      <c r="Y181" s="14">
        <v>6.0491853408369198E-2</v>
      </c>
      <c r="Z181" s="14">
        <v>6.9482363411584397E-2</v>
      </c>
      <c r="AA181" s="14">
        <v>6.1344554758183102E-2</v>
      </c>
    </row>
    <row r="182" spans="2:27" x14ac:dyDescent="0.3">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row>
    <row r="183" spans="2:27" x14ac:dyDescent="0.3">
      <c r="B183" s="6" t="s">
        <v>117</v>
      </c>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row>
    <row r="184" spans="2:27" x14ac:dyDescent="0.3">
      <c r="B184" s="21" t="s">
        <v>56</v>
      </c>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row>
    <row r="185" spans="2:27" x14ac:dyDescent="0.3">
      <c r="B185" t="s">
        <v>47</v>
      </c>
      <c r="C185" s="14">
        <v>0.40373658021057002</v>
      </c>
      <c r="D185" s="14">
        <v>0.40939319347841102</v>
      </c>
      <c r="E185" s="14">
        <v>0.40050220664839598</v>
      </c>
      <c r="F185" s="14"/>
      <c r="G185" s="14">
        <v>0.45289743702929802</v>
      </c>
      <c r="H185" s="14">
        <v>0.35701456700350498</v>
      </c>
      <c r="I185" s="14">
        <v>0.39020438189394802</v>
      </c>
      <c r="J185" s="14">
        <v>0.31582153012438902</v>
      </c>
      <c r="K185" s="14">
        <v>0.41274644496772001</v>
      </c>
      <c r="L185" s="14">
        <v>0.370273051476457</v>
      </c>
      <c r="M185" s="14">
        <v>0.43641023426296999</v>
      </c>
      <c r="N185" s="14">
        <v>0.44512674228750598</v>
      </c>
      <c r="O185" s="14">
        <v>0.42438420829301399</v>
      </c>
      <c r="P185" s="14"/>
      <c r="Q185" s="14">
        <v>0.41376361926825</v>
      </c>
      <c r="R185" s="14">
        <v>0.38352189006659798</v>
      </c>
      <c r="S185" s="14"/>
      <c r="T185" s="14">
        <v>0.39458531139298098</v>
      </c>
      <c r="U185" s="14">
        <v>0.41310849325197102</v>
      </c>
      <c r="V185" s="14">
        <v>0.59082083387504303</v>
      </c>
      <c r="W185" s="14"/>
      <c r="X185" s="14">
        <v>0.36603413274621199</v>
      </c>
      <c r="Y185" s="14">
        <v>0.401827586334705</v>
      </c>
      <c r="Z185" s="14">
        <v>0.429884002950643</v>
      </c>
      <c r="AA185" s="14">
        <v>0.44361251725831402</v>
      </c>
    </row>
    <row r="186" spans="2:27" x14ac:dyDescent="0.3">
      <c r="B186" t="s">
        <v>48</v>
      </c>
      <c r="C186" s="14">
        <v>0.38744015171016599</v>
      </c>
      <c r="D186" s="14">
        <v>0.392243094114271</v>
      </c>
      <c r="E186" s="14">
        <v>0.38281812745648902</v>
      </c>
      <c r="F186" s="14"/>
      <c r="G186" s="14">
        <v>0.34887071616840398</v>
      </c>
      <c r="H186" s="14">
        <v>0.41516270115919301</v>
      </c>
      <c r="I186" s="14">
        <v>0.408400861294206</v>
      </c>
      <c r="J186" s="14">
        <v>0.40112139302948002</v>
      </c>
      <c r="K186" s="14">
        <v>0.40952263669802103</v>
      </c>
      <c r="L186" s="14">
        <v>0.426784214776946</v>
      </c>
      <c r="M186" s="14">
        <v>0.37895536321380902</v>
      </c>
      <c r="N186" s="14">
        <v>0.32511517508580601</v>
      </c>
      <c r="O186" s="14">
        <v>0.38405162841677098</v>
      </c>
      <c r="P186" s="14"/>
      <c r="Q186" s="14">
        <v>0.375275653519481</v>
      </c>
      <c r="R186" s="14">
        <v>0.41402560325590199</v>
      </c>
      <c r="S186" s="14"/>
      <c r="T186" s="14">
        <v>0.38599695059213202</v>
      </c>
      <c r="U186" s="14">
        <v>0.43274691007836202</v>
      </c>
      <c r="V186" s="14">
        <v>0.30955204067008502</v>
      </c>
      <c r="W186" s="14"/>
      <c r="X186" s="14">
        <v>0.42645745112200001</v>
      </c>
      <c r="Y186" s="14">
        <v>0.370571540867837</v>
      </c>
      <c r="Z186" s="14">
        <v>0.38106730428331598</v>
      </c>
      <c r="AA186" s="14">
        <v>0.38703940948885801</v>
      </c>
    </row>
    <row r="187" spans="2:27" x14ac:dyDescent="0.3">
      <c r="B187" t="s">
        <v>49</v>
      </c>
      <c r="C187" s="14">
        <v>0.108230752827659</v>
      </c>
      <c r="D187" s="14">
        <v>0.108089748263132</v>
      </c>
      <c r="E187" s="14">
        <v>0.10827952828240001</v>
      </c>
      <c r="F187" s="14"/>
      <c r="G187" s="14">
        <v>9.6963450769831303E-2</v>
      </c>
      <c r="H187" s="14">
        <v>9.9784826179855499E-2</v>
      </c>
      <c r="I187" s="14">
        <v>0.11039104909224</v>
      </c>
      <c r="J187" s="14">
        <v>0.116176663935319</v>
      </c>
      <c r="K187" s="14">
        <v>0.111983632556617</v>
      </c>
      <c r="L187" s="14">
        <v>0.127160176445824</v>
      </c>
      <c r="M187" s="14">
        <v>9.9197512615376904E-2</v>
      </c>
      <c r="N187" s="14">
        <v>0.16802016028746999</v>
      </c>
      <c r="O187" s="14">
        <v>9.5258605600280502E-2</v>
      </c>
      <c r="P187" s="14"/>
      <c r="Q187" s="14">
        <v>0.112480771090732</v>
      </c>
      <c r="R187" s="14">
        <v>9.8876477331207899E-2</v>
      </c>
      <c r="S187" s="14"/>
      <c r="T187" s="14">
        <v>0.11366489546594701</v>
      </c>
      <c r="U187" s="14">
        <v>9.0021405406477698E-2</v>
      </c>
      <c r="V187" s="14">
        <v>6.6430421136523296E-2</v>
      </c>
      <c r="W187" s="14"/>
      <c r="X187" s="14">
        <v>9.2874847445368905E-2</v>
      </c>
      <c r="Y187" s="14">
        <v>0.12009126117968</v>
      </c>
      <c r="Z187" s="14">
        <v>0.114787507954395</v>
      </c>
      <c r="AA187" s="14">
        <v>9.3448924950212897E-2</v>
      </c>
    </row>
    <row r="188" spans="2:27" x14ac:dyDescent="0.3">
      <c r="B188" t="s">
        <v>50</v>
      </c>
      <c r="C188" s="14">
        <v>7.3784563779538404E-2</v>
      </c>
      <c r="D188" s="14">
        <v>6.0609843100176503E-2</v>
      </c>
      <c r="E188" s="14">
        <v>8.4290599807548897E-2</v>
      </c>
      <c r="F188" s="14"/>
      <c r="G188" s="14">
        <v>6.9600253447085494E-2</v>
      </c>
      <c r="H188" s="14">
        <v>8.6374687987312807E-2</v>
      </c>
      <c r="I188" s="14">
        <v>8.5123064663041495E-2</v>
      </c>
      <c r="J188" s="14">
        <v>0.13345489696554</v>
      </c>
      <c r="K188" s="14">
        <v>4.6177799454535602E-2</v>
      </c>
      <c r="L188" s="14">
        <v>6.07789587342479E-2</v>
      </c>
      <c r="M188" s="14">
        <v>4.0942176193326199E-2</v>
      </c>
      <c r="N188" s="14">
        <v>5.3253640790392298E-2</v>
      </c>
      <c r="O188" s="14">
        <v>7.8113176643382506E-2</v>
      </c>
      <c r="P188" s="14"/>
      <c r="Q188" s="14">
        <v>7.4987347735443202E-2</v>
      </c>
      <c r="R188" s="14">
        <v>7.1092291214622599E-2</v>
      </c>
      <c r="S188" s="14"/>
      <c r="T188" s="14">
        <v>7.8092200597546693E-2</v>
      </c>
      <c r="U188" s="14">
        <v>5.8761393802499902E-2</v>
      </c>
      <c r="V188" s="14">
        <v>2.7186018783741401E-2</v>
      </c>
      <c r="W188" s="14"/>
      <c r="X188" s="14">
        <v>7.6106181145310897E-2</v>
      </c>
      <c r="Y188" s="14">
        <v>8.1226063369486595E-2</v>
      </c>
      <c r="Z188" s="14">
        <v>5.7799876029757002E-2</v>
      </c>
      <c r="AA188" s="14">
        <v>5.9385950890581699E-2</v>
      </c>
    </row>
    <row r="189" spans="2:27" x14ac:dyDescent="0.3">
      <c r="B189" t="s">
        <v>51</v>
      </c>
      <c r="C189" s="14">
        <v>2.2080896736858601E-2</v>
      </c>
      <c r="D189" s="14">
        <v>2.3963958698885901E-2</v>
      </c>
      <c r="E189" s="14">
        <v>2.0328356432169601E-2</v>
      </c>
      <c r="F189" s="14"/>
      <c r="G189" s="14">
        <v>2.6442080426805001E-2</v>
      </c>
      <c r="H189" s="14">
        <v>3.4164342933972802E-2</v>
      </c>
      <c r="I189" s="14">
        <v>5.8806430565641402E-3</v>
      </c>
      <c r="J189" s="14">
        <v>3.3425515945271399E-2</v>
      </c>
      <c r="K189" s="14">
        <v>1.9569486323106101E-2</v>
      </c>
      <c r="L189" s="14">
        <v>8.47805368026203E-3</v>
      </c>
      <c r="M189" s="14">
        <v>3.03565090893399E-2</v>
      </c>
      <c r="N189" s="14">
        <v>8.4842815488267408E-3</v>
      </c>
      <c r="O189" s="14">
        <v>1.41507212271998E-2</v>
      </c>
      <c r="P189" s="14"/>
      <c r="Q189" s="14">
        <v>2.1004152105396402E-2</v>
      </c>
      <c r="R189" s="14">
        <v>2.25356627240824E-2</v>
      </c>
      <c r="S189" s="14"/>
      <c r="T189" s="14">
        <v>2.37988283267562E-2</v>
      </c>
      <c r="U189" s="14">
        <v>0</v>
      </c>
      <c r="V189" s="14">
        <v>6.0106855346071198E-3</v>
      </c>
      <c r="W189" s="14"/>
      <c r="X189" s="14">
        <v>3.1036099314590899E-2</v>
      </c>
      <c r="Y189" s="14">
        <v>2.4217099150925001E-2</v>
      </c>
      <c r="Z189" s="14">
        <v>0</v>
      </c>
      <c r="AA189" s="14">
        <v>1.29694114890285E-2</v>
      </c>
    </row>
    <row r="190" spans="2:27" x14ac:dyDescent="0.3">
      <c r="B190" t="s">
        <v>52</v>
      </c>
      <c r="C190" s="14">
        <v>4.7270547352086297E-3</v>
      </c>
      <c r="D190" s="14">
        <v>5.7001623451235304E-3</v>
      </c>
      <c r="E190" s="14">
        <v>3.7811813729962201E-3</v>
      </c>
      <c r="F190" s="14"/>
      <c r="G190" s="14">
        <v>5.2260621585758704E-3</v>
      </c>
      <c r="H190" s="14">
        <v>7.4988747361604702E-3</v>
      </c>
      <c r="I190" s="14">
        <v>0</v>
      </c>
      <c r="J190" s="14">
        <v>0</v>
      </c>
      <c r="K190" s="14">
        <v>0</v>
      </c>
      <c r="L190" s="14">
        <v>6.52554488626315E-3</v>
      </c>
      <c r="M190" s="14">
        <v>1.41382046251778E-2</v>
      </c>
      <c r="N190" s="14">
        <v>0</v>
      </c>
      <c r="O190" s="14">
        <v>4.0416598193526001E-3</v>
      </c>
      <c r="P190" s="14"/>
      <c r="Q190" s="14">
        <v>2.4884562806969401E-3</v>
      </c>
      <c r="R190" s="14">
        <v>9.9480754075872303E-3</v>
      </c>
      <c r="S190" s="14"/>
      <c r="T190" s="14">
        <v>3.8618136246379598E-3</v>
      </c>
      <c r="U190" s="14">
        <v>5.3617974606898601E-3</v>
      </c>
      <c r="V190" s="14">
        <v>0</v>
      </c>
      <c r="W190" s="14"/>
      <c r="X190" s="14">
        <v>7.4912882265173097E-3</v>
      </c>
      <c r="Y190" s="14">
        <v>2.06644909736548E-3</v>
      </c>
      <c r="Z190" s="14">
        <v>1.6461308781889599E-2</v>
      </c>
      <c r="AA190" s="14">
        <v>3.5437859230049201E-3</v>
      </c>
    </row>
    <row r="191" spans="2:27" x14ac:dyDescent="0.3">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row>
    <row r="192" spans="2:27" x14ac:dyDescent="0.3">
      <c r="B192" s="6" t="s">
        <v>122</v>
      </c>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row>
    <row r="193" spans="2:27" x14ac:dyDescent="0.3">
      <c r="B193" s="21" t="s">
        <v>56</v>
      </c>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row>
    <row r="194" spans="2:27" x14ac:dyDescent="0.3">
      <c r="B194" t="s">
        <v>118</v>
      </c>
      <c r="C194" s="14">
        <v>0.44193605966209099</v>
      </c>
      <c r="D194" s="14">
        <v>0.473958081158597</v>
      </c>
      <c r="E194" s="14">
        <v>0.41064154770136302</v>
      </c>
      <c r="F194" s="14"/>
      <c r="G194" s="14">
        <v>0.51990240846486802</v>
      </c>
      <c r="H194" s="14">
        <v>0.38975972276317999</v>
      </c>
      <c r="I194" s="14">
        <v>0.45330770967749101</v>
      </c>
      <c r="J194" s="14">
        <v>0.37992570093975198</v>
      </c>
      <c r="K194" s="14">
        <v>0.40176535947660702</v>
      </c>
      <c r="L194" s="14">
        <v>0.48809305358406202</v>
      </c>
      <c r="M194" s="14">
        <v>0.39466226745780197</v>
      </c>
      <c r="N194" s="14">
        <v>0.456102784076863</v>
      </c>
      <c r="O194" s="14">
        <v>0.41940610711240101</v>
      </c>
      <c r="P194" s="14"/>
      <c r="Q194" s="14">
        <v>0.47716454147509002</v>
      </c>
      <c r="R194" s="14">
        <v>0.36170696606307401</v>
      </c>
      <c r="S194" s="14"/>
      <c r="T194" s="14">
        <v>0.42333152079408898</v>
      </c>
      <c r="U194" s="14">
        <v>0.40918429723693001</v>
      </c>
      <c r="V194" s="14">
        <v>0.67916429484109897</v>
      </c>
      <c r="W194" s="14"/>
      <c r="X194" s="14">
        <v>0.33529120105735399</v>
      </c>
      <c r="Y194" s="14">
        <v>0.46355764062736599</v>
      </c>
      <c r="Z194" s="14">
        <v>0.43173828321121099</v>
      </c>
      <c r="AA194" s="14">
        <v>0.51119184331196599</v>
      </c>
    </row>
    <row r="195" spans="2:27" x14ac:dyDescent="0.3">
      <c r="B195" t="s">
        <v>119</v>
      </c>
      <c r="C195" s="14">
        <v>0.47272185198659999</v>
      </c>
      <c r="D195" s="14">
        <v>0.45986115261140698</v>
      </c>
      <c r="E195" s="14">
        <v>0.486210206497593</v>
      </c>
      <c r="F195" s="14"/>
      <c r="G195" s="14">
        <v>0.42544699194802998</v>
      </c>
      <c r="H195" s="14">
        <v>0.52638010136708202</v>
      </c>
      <c r="I195" s="14">
        <v>0.48426212831516702</v>
      </c>
      <c r="J195" s="14">
        <v>0.505751256088666</v>
      </c>
      <c r="K195" s="14">
        <v>0.48353774461215199</v>
      </c>
      <c r="L195" s="14">
        <v>0.39229972966691001</v>
      </c>
      <c r="M195" s="14">
        <v>0.49466057455523998</v>
      </c>
      <c r="N195" s="14">
        <v>0.47654555810813098</v>
      </c>
      <c r="O195" s="14">
        <v>0.50805779589566302</v>
      </c>
      <c r="P195" s="14"/>
      <c r="Q195" s="14">
        <v>0.46007561790331503</v>
      </c>
      <c r="R195" s="14">
        <v>0.50340194376715797</v>
      </c>
      <c r="S195" s="14"/>
      <c r="T195" s="14">
        <v>0.48745310465872499</v>
      </c>
      <c r="U195" s="14">
        <v>0.50075948609005905</v>
      </c>
      <c r="V195" s="14">
        <v>0.29158797847485801</v>
      </c>
      <c r="W195" s="14"/>
      <c r="X195" s="14">
        <v>0.51830393571510402</v>
      </c>
      <c r="Y195" s="14">
        <v>0.47610826220146901</v>
      </c>
      <c r="Z195" s="14">
        <v>0.46389500069662098</v>
      </c>
      <c r="AA195" s="14">
        <v>0.41998216584675802</v>
      </c>
    </row>
    <row r="196" spans="2:27" x14ac:dyDescent="0.3">
      <c r="B196" t="s">
        <v>120</v>
      </c>
      <c r="C196" s="14">
        <v>6.3110370420951106E-2</v>
      </c>
      <c r="D196" s="14">
        <v>5.0175382849724101E-2</v>
      </c>
      <c r="E196" s="14">
        <v>7.5445039440015696E-2</v>
      </c>
      <c r="F196" s="14"/>
      <c r="G196" s="14">
        <v>3.2271836326050997E-2</v>
      </c>
      <c r="H196" s="14">
        <v>7.1201390490454194E-2</v>
      </c>
      <c r="I196" s="14">
        <v>5.5254282150933198E-2</v>
      </c>
      <c r="J196" s="14">
        <v>7.6762482937933793E-2</v>
      </c>
      <c r="K196" s="14">
        <v>9.9457082409606407E-2</v>
      </c>
      <c r="L196" s="14">
        <v>9.3092727926782304E-2</v>
      </c>
      <c r="M196" s="14">
        <v>7.9898156141031101E-2</v>
      </c>
      <c r="N196" s="14">
        <v>3.9938770594864198E-2</v>
      </c>
      <c r="O196" s="14">
        <v>4.9199961175816299E-2</v>
      </c>
      <c r="P196" s="14"/>
      <c r="Q196" s="14">
        <v>4.4130439953051E-2</v>
      </c>
      <c r="R196" s="14">
        <v>0.103906877347645</v>
      </c>
      <c r="S196" s="14"/>
      <c r="T196" s="14">
        <v>6.77030762257744E-2</v>
      </c>
      <c r="U196" s="14">
        <v>5.9530014564729297E-2</v>
      </c>
      <c r="V196" s="14">
        <v>1.8490507157510799E-2</v>
      </c>
      <c r="W196" s="14"/>
      <c r="X196" s="14">
        <v>0.11788305660848</v>
      </c>
      <c r="Y196" s="14">
        <v>4.2966711230817002E-2</v>
      </c>
      <c r="Z196" s="14">
        <v>6.6854373203897297E-2</v>
      </c>
      <c r="AA196" s="14">
        <v>4.7040621259643103E-2</v>
      </c>
    </row>
    <row r="197" spans="2:27" x14ac:dyDescent="0.3">
      <c r="B197" t="s">
        <v>121</v>
      </c>
      <c r="C197" s="14">
        <v>1.5283524086710401E-2</v>
      </c>
      <c r="D197" s="14">
        <v>1.18534419890227E-2</v>
      </c>
      <c r="E197" s="14">
        <v>1.7913481314862301E-2</v>
      </c>
      <c r="F197" s="14"/>
      <c r="G197" s="14">
        <v>1.53597102445971E-2</v>
      </c>
      <c r="H197" s="14">
        <v>6.40134504350281E-3</v>
      </c>
      <c r="I197" s="14">
        <v>7.1758798564085496E-3</v>
      </c>
      <c r="J197" s="14">
        <v>3.7560560033648799E-2</v>
      </c>
      <c r="K197" s="14">
        <v>1.08146837073879E-2</v>
      </c>
      <c r="L197" s="14">
        <v>1.3316671305486799E-2</v>
      </c>
      <c r="M197" s="14">
        <v>1.6640797220749098E-2</v>
      </c>
      <c r="N197" s="14">
        <v>2.7412887220141801E-2</v>
      </c>
      <c r="O197" s="14">
        <v>1.2498882764275099E-2</v>
      </c>
      <c r="P197" s="14"/>
      <c r="Q197" s="14">
        <v>1.26954170879242E-2</v>
      </c>
      <c r="R197" s="14">
        <v>2.15552763328507E-2</v>
      </c>
      <c r="S197" s="14"/>
      <c r="T197" s="14">
        <v>1.46852981007037E-2</v>
      </c>
      <c r="U197" s="14">
        <v>2.3818920577708499E-2</v>
      </c>
      <c r="V197" s="14">
        <v>1.07572195265328E-2</v>
      </c>
      <c r="W197" s="14"/>
      <c r="X197" s="14">
        <v>2.1745476156341401E-2</v>
      </c>
      <c r="Y197" s="14">
        <v>1.08332102436374E-2</v>
      </c>
      <c r="Z197" s="14">
        <v>2.1051034106380401E-2</v>
      </c>
      <c r="AA197" s="14">
        <v>1.7352309578166601E-2</v>
      </c>
    </row>
    <row r="198" spans="2:27" x14ac:dyDescent="0.3">
      <c r="B198" t="s">
        <v>74</v>
      </c>
      <c r="C198" s="14">
        <v>6.9481938436476397E-3</v>
      </c>
      <c r="D198" s="14">
        <v>4.1519413912491799E-3</v>
      </c>
      <c r="E198" s="14">
        <v>9.7897250461664795E-3</v>
      </c>
      <c r="F198" s="14"/>
      <c r="G198" s="14">
        <v>7.01905301645435E-3</v>
      </c>
      <c r="H198" s="14">
        <v>6.2574403357810301E-3</v>
      </c>
      <c r="I198" s="14">
        <v>0</v>
      </c>
      <c r="J198" s="14">
        <v>0</v>
      </c>
      <c r="K198" s="14">
        <v>4.4251297942462502E-3</v>
      </c>
      <c r="L198" s="14">
        <v>1.31978175167586E-2</v>
      </c>
      <c r="M198" s="14">
        <v>1.41382046251778E-2</v>
      </c>
      <c r="N198" s="14">
        <v>0</v>
      </c>
      <c r="O198" s="14">
        <v>1.0837253051844801E-2</v>
      </c>
      <c r="P198" s="14"/>
      <c r="Q198" s="14">
        <v>5.9339835806196299E-3</v>
      </c>
      <c r="R198" s="14">
        <v>9.4289364892722397E-3</v>
      </c>
      <c r="S198" s="14"/>
      <c r="T198" s="14">
        <v>6.8270002207079603E-3</v>
      </c>
      <c r="U198" s="14">
        <v>6.7072815305724903E-3</v>
      </c>
      <c r="V198" s="14">
        <v>0</v>
      </c>
      <c r="W198" s="14"/>
      <c r="X198" s="14">
        <v>6.7763304627203201E-3</v>
      </c>
      <c r="Y198" s="14">
        <v>6.5341756967103202E-3</v>
      </c>
      <c r="Z198" s="14">
        <v>1.6461308781889599E-2</v>
      </c>
      <c r="AA198" s="14">
        <v>4.4330600034667303E-3</v>
      </c>
    </row>
    <row r="199" spans="2:27" x14ac:dyDescent="0.3">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row>
    <row r="200" spans="2:27" x14ac:dyDescent="0.3">
      <c r="B200" s="6" t="s">
        <v>130</v>
      </c>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row>
    <row r="201" spans="2:27" x14ac:dyDescent="0.3">
      <c r="B201" s="21" t="s">
        <v>56</v>
      </c>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row>
    <row r="202" spans="2:27" x14ac:dyDescent="0.3">
      <c r="B202" t="s">
        <v>47</v>
      </c>
      <c r="C202" s="14">
        <v>0.34098042190185202</v>
      </c>
      <c r="D202" s="14">
        <v>0.367448643320265</v>
      </c>
      <c r="E202" s="14">
        <v>0.31538278377595802</v>
      </c>
      <c r="F202" s="14"/>
      <c r="G202" s="14">
        <v>0.38389975717076902</v>
      </c>
      <c r="H202" s="14">
        <v>0.31118566631615402</v>
      </c>
      <c r="I202" s="14">
        <v>0.31718207671377302</v>
      </c>
      <c r="J202" s="14">
        <v>0.289849331414753</v>
      </c>
      <c r="K202" s="14">
        <v>0.32435198237697799</v>
      </c>
      <c r="L202" s="14">
        <v>0.37384981748832502</v>
      </c>
      <c r="M202" s="14">
        <v>0.32939910305083703</v>
      </c>
      <c r="N202" s="14">
        <v>0.368356692192364</v>
      </c>
      <c r="O202" s="14">
        <v>0.33114661937919898</v>
      </c>
      <c r="P202" s="14"/>
      <c r="Q202" s="14">
        <v>0.36927490969347598</v>
      </c>
      <c r="R202" s="14">
        <v>0.28103605198611498</v>
      </c>
      <c r="S202" s="14"/>
      <c r="T202" s="14">
        <v>0.33752259010562802</v>
      </c>
      <c r="U202" s="14">
        <v>0.34582780392748302</v>
      </c>
      <c r="V202" s="14">
        <v>0.42735024136254401</v>
      </c>
      <c r="W202" s="14"/>
      <c r="X202" s="14">
        <v>0.24120806353371299</v>
      </c>
      <c r="Y202" s="14">
        <v>0.37605573549653998</v>
      </c>
      <c r="Z202" s="14">
        <v>0.38662475971721899</v>
      </c>
      <c r="AA202" s="14">
        <v>0.35231783703701303</v>
      </c>
    </row>
    <row r="203" spans="2:27" x14ac:dyDescent="0.3">
      <c r="B203" t="s">
        <v>48</v>
      </c>
      <c r="C203" s="14">
        <v>0.49040931987849701</v>
      </c>
      <c r="D203" s="14">
        <v>0.47951450840943999</v>
      </c>
      <c r="E203" s="14">
        <v>0.50014331588471195</v>
      </c>
      <c r="F203" s="14"/>
      <c r="G203" s="14">
        <v>0.46654726333611402</v>
      </c>
      <c r="H203" s="14">
        <v>0.50542637058476603</v>
      </c>
      <c r="I203" s="14">
        <v>0.48486250381081503</v>
      </c>
      <c r="J203" s="14">
        <v>0.53814590700571996</v>
      </c>
      <c r="K203" s="14">
        <v>0.50637291261342299</v>
      </c>
      <c r="L203" s="14">
        <v>0.45988398180227802</v>
      </c>
      <c r="M203" s="14">
        <v>0.47689873896193702</v>
      </c>
      <c r="N203" s="14">
        <v>0.490867485778469</v>
      </c>
      <c r="O203" s="14">
        <v>0.50683463313087895</v>
      </c>
      <c r="P203" s="14"/>
      <c r="Q203" s="14">
        <v>0.49058257136783601</v>
      </c>
      <c r="R203" s="14">
        <v>0.48763266998932098</v>
      </c>
      <c r="S203" s="14"/>
      <c r="T203" s="14">
        <v>0.47474846084053302</v>
      </c>
      <c r="U203" s="14">
        <v>0.55583073288346496</v>
      </c>
      <c r="V203" s="14">
        <v>0.51071415026367595</v>
      </c>
      <c r="W203" s="14"/>
      <c r="X203" s="14">
        <v>0.49443060881719703</v>
      </c>
      <c r="Y203" s="14">
        <v>0.472764036227596</v>
      </c>
      <c r="Z203" s="14">
        <v>0.46961053018358301</v>
      </c>
      <c r="AA203" s="14">
        <v>0.53514206954403798</v>
      </c>
    </row>
    <row r="204" spans="2:27" x14ac:dyDescent="0.3">
      <c r="B204" t="s">
        <v>49</v>
      </c>
      <c r="C204" s="14">
        <v>0.116293710266138</v>
      </c>
      <c r="D204" s="14">
        <v>0.102497180774157</v>
      </c>
      <c r="E204" s="14">
        <v>0.13006347969465901</v>
      </c>
      <c r="F204" s="14"/>
      <c r="G204" s="14">
        <v>9.7367608860408406E-2</v>
      </c>
      <c r="H204" s="14">
        <v>0.123929869889517</v>
      </c>
      <c r="I204" s="14">
        <v>0.13646985198946501</v>
      </c>
      <c r="J204" s="14">
        <v>0.11669201796277</v>
      </c>
      <c r="K204" s="14">
        <v>0.10338421936210899</v>
      </c>
      <c r="L204" s="14">
        <v>0.13421756127605899</v>
      </c>
      <c r="M204" s="14">
        <v>0.12683850235678401</v>
      </c>
      <c r="N204" s="14">
        <v>8.9558034419007407E-2</v>
      </c>
      <c r="O204" s="14">
        <v>0.127036376571945</v>
      </c>
      <c r="P204" s="14"/>
      <c r="Q204" s="14">
        <v>9.6796043986233093E-2</v>
      </c>
      <c r="R204" s="14">
        <v>0.15729327813343899</v>
      </c>
      <c r="S204" s="14"/>
      <c r="T204" s="14">
        <v>0.12611065163973401</v>
      </c>
      <c r="U204" s="14">
        <v>7.4063821671062902E-2</v>
      </c>
      <c r="V204" s="14">
        <v>4.99142373045659E-2</v>
      </c>
      <c r="W204" s="14"/>
      <c r="X204" s="14">
        <v>0.17974437922560099</v>
      </c>
      <c r="Y204" s="14">
        <v>9.9506982451353698E-2</v>
      </c>
      <c r="Z204" s="14">
        <v>9.7772753909753804E-2</v>
      </c>
      <c r="AA204" s="14">
        <v>9.0016695591901202E-2</v>
      </c>
    </row>
    <row r="205" spans="2:27" x14ac:dyDescent="0.3">
      <c r="B205" t="s">
        <v>50</v>
      </c>
      <c r="C205" s="14">
        <v>3.7541008822410203E-2</v>
      </c>
      <c r="D205" s="14">
        <v>3.7541001069740502E-2</v>
      </c>
      <c r="E205" s="14">
        <v>3.7766898968197501E-2</v>
      </c>
      <c r="F205" s="14"/>
      <c r="G205" s="14">
        <v>3.9947298961362503E-2</v>
      </c>
      <c r="H205" s="14">
        <v>4.3511530100275697E-2</v>
      </c>
      <c r="I205" s="14">
        <v>3.3875783306837402E-2</v>
      </c>
      <c r="J205" s="14">
        <v>4.4525270123970298E-2</v>
      </c>
      <c r="K205" s="14">
        <v>4.6332316353383203E-2</v>
      </c>
      <c r="L205" s="14">
        <v>2.6791929207006598E-2</v>
      </c>
      <c r="M205" s="14">
        <v>3.2095175297981698E-2</v>
      </c>
      <c r="N205" s="14">
        <v>4.3023864184930601E-2</v>
      </c>
      <c r="O205" s="14">
        <v>2.7820708075586401E-2</v>
      </c>
      <c r="P205" s="14"/>
      <c r="Q205" s="14">
        <v>3.4157895812677898E-2</v>
      </c>
      <c r="R205" s="14">
        <v>4.6160695246714803E-2</v>
      </c>
      <c r="S205" s="14"/>
      <c r="T205" s="14">
        <v>4.3492452920580203E-2</v>
      </c>
      <c r="U205" s="14">
        <v>2.05507270193773E-2</v>
      </c>
      <c r="V205" s="14">
        <v>6.0106855346071198E-3</v>
      </c>
      <c r="W205" s="14"/>
      <c r="X205" s="14">
        <v>5.6557396548093698E-2</v>
      </c>
      <c r="Y205" s="14">
        <v>3.8810320540987098E-2</v>
      </c>
      <c r="Z205" s="14">
        <v>1.8597810508239401E-2</v>
      </c>
      <c r="AA205" s="14">
        <v>2.25233978270474E-2</v>
      </c>
    </row>
    <row r="206" spans="2:27" x14ac:dyDescent="0.3">
      <c r="B206" t="s">
        <v>51</v>
      </c>
      <c r="C206" s="14">
        <v>8.4299340612437896E-3</v>
      </c>
      <c r="D206" s="14">
        <v>6.5667820446040298E-3</v>
      </c>
      <c r="E206" s="14">
        <v>1.03461218523255E-2</v>
      </c>
      <c r="F206" s="14"/>
      <c r="G206" s="14">
        <v>7.0120095127694897E-3</v>
      </c>
      <c r="H206" s="14">
        <v>8.4476883731267102E-3</v>
      </c>
      <c r="I206" s="14">
        <v>1.9635199973798301E-2</v>
      </c>
      <c r="J206" s="14">
        <v>1.07874734927869E-2</v>
      </c>
      <c r="K206" s="14">
        <v>9.7210999733325608E-3</v>
      </c>
      <c r="L206" s="14">
        <v>5.2567102263310298E-3</v>
      </c>
      <c r="M206" s="14">
        <v>1.55082596468999E-2</v>
      </c>
      <c r="N206" s="14">
        <v>8.1939234252289394E-3</v>
      </c>
      <c r="O206" s="14">
        <v>0</v>
      </c>
      <c r="P206" s="14"/>
      <c r="Q206" s="14">
        <v>6.1713230124070999E-3</v>
      </c>
      <c r="R206" s="14">
        <v>1.3785462046374399E-2</v>
      </c>
      <c r="S206" s="14"/>
      <c r="T206" s="14">
        <v>1.09053945318641E-2</v>
      </c>
      <c r="U206" s="14">
        <v>3.7269144986114499E-3</v>
      </c>
      <c r="V206" s="14">
        <v>6.0106855346071198E-3</v>
      </c>
      <c r="W206" s="14"/>
      <c r="X206" s="14">
        <v>1.4861470303862E-2</v>
      </c>
      <c r="Y206" s="14">
        <v>8.6391231551178303E-3</v>
      </c>
      <c r="Z206" s="14">
        <v>1.0932836899314799E-2</v>
      </c>
      <c r="AA206" s="14">
        <v>0</v>
      </c>
    </row>
    <row r="207" spans="2:27" x14ac:dyDescent="0.3">
      <c r="B207" t="s">
        <v>52</v>
      </c>
      <c r="C207" s="14">
        <v>6.3456050698587098E-3</v>
      </c>
      <c r="D207" s="14">
        <v>6.4318843817941602E-3</v>
      </c>
      <c r="E207" s="14">
        <v>6.2973998241484001E-3</v>
      </c>
      <c r="F207" s="14"/>
      <c r="G207" s="14">
        <v>5.2260621585758704E-3</v>
      </c>
      <c r="H207" s="14">
        <v>7.4988747361604702E-3</v>
      </c>
      <c r="I207" s="14">
        <v>7.9745842053122497E-3</v>
      </c>
      <c r="J207" s="14">
        <v>0</v>
      </c>
      <c r="K207" s="14">
        <v>9.8374693207739297E-3</v>
      </c>
      <c r="L207" s="14">
        <v>0</v>
      </c>
      <c r="M207" s="14">
        <v>1.92602206855596E-2</v>
      </c>
      <c r="N207" s="14">
        <v>0</v>
      </c>
      <c r="O207" s="14">
        <v>7.1616628423905497E-3</v>
      </c>
      <c r="P207" s="14"/>
      <c r="Q207" s="14">
        <v>3.01725612736958E-3</v>
      </c>
      <c r="R207" s="14">
        <v>1.40918425980356E-2</v>
      </c>
      <c r="S207" s="14"/>
      <c r="T207" s="14">
        <v>7.2204499616602899E-3</v>
      </c>
      <c r="U207" s="14">
        <v>0</v>
      </c>
      <c r="V207" s="14">
        <v>0</v>
      </c>
      <c r="W207" s="14"/>
      <c r="X207" s="14">
        <v>1.3198081571532501E-2</v>
      </c>
      <c r="Y207" s="14">
        <v>4.2238021284049703E-3</v>
      </c>
      <c r="Z207" s="14">
        <v>1.6461308781889599E-2</v>
      </c>
      <c r="AA207" s="14">
        <v>0</v>
      </c>
    </row>
    <row r="208" spans="2:27" x14ac:dyDescent="0.3">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row>
    <row r="209" spans="2:27" x14ac:dyDescent="0.3">
      <c r="B209" s="6" t="s">
        <v>131</v>
      </c>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row>
    <row r="210" spans="2:27" x14ac:dyDescent="0.3">
      <c r="B210" s="21" t="s">
        <v>56</v>
      </c>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row>
    <row r="211" spans="2:27" x14ac:dyDescent="0.3">
      <c r="B211" t="s">
        <v>47</v>
      </c>
      <c r="C211" s="14">
        <v>0.20463308603709299</v>
      </c>
      <c r="D211" s="14">
        <v>0.20939464109321301</v>
      </c>
      <c r="E211" s="14">
        <v>0.19994867002274699</v>
      </c>
      <c r="F211" s="14"/>
      <c r="G211" s="14">
        <v>0.21514318396746401</v>
      </c>
      <c r="H211" s="14">
        <v>0.17591991838465201</v>
      </c>
      <c r="I211" s="14">
        <v>0.20081004651437101</v>
      </c>
      <c r="J211" s="14">
        <v>0.175351766960328</v>
      </c>
      <c r="K211" s="14">
        <v>0.170074871613795</v>
      </c>
      <c r="L211" s="14">
        <v>0.252395061280205</v>
      </c>
      <c r="M211" s="14">
        <v>0.23396544404206701</v>
      </c>
      <c r="N211" s="14">
        <v>0.222695212991249</v>
      </c>
      <c r="O211" s="14">
        <v>0.199654907867922</v>
      </c>
      <c r="P211" s="14"/>
      <c r="Q211" s="14">
        <v>0.20384645709768601</v>
      </c>
      <c r="R211" s="14">
        <v>0.20961943450072501</v>
      </c>
      <c r="S211" s="14"/>
      <c r="T211" s="14">
        <v>0.19586570225004199</v>
      </c>
      <c r="U211" s="14">
        <v>0.27121760220665497</v>
      </c>
      <c r="V211" s="14">
        <v>0.23880382033960301</v>
      </c>
      <c r="W211" s="14"/>
      <c r="X211" s="14">
        <v>0.17851910537875801</v>
      </c>
      <c r="Y211" s="14">
        <v>0.20252031645938001</v>
      </c>
      <c r="Z211" s="14">
        <v>0.29207008515121102</v>
      </c>
      <c r="AA211" s="14">
        <v>0.207162788147848</v>
      </c>
    </row>
    <row r="212" spans="2:27" x14ac:dyDescent="0.3">
      <c r="B212" t="s">
        <v>48</v>
      </c>
      <c r="C212" s="14">
        <v>0.43104376066150901</v>
      </c>
      <c r="D212" s="14">
        <v>0.45709679277459703</v>
      </c>
      <c r="E212" s="14">
        <v>0.40565949573139898</v>
      </c>
      <c r="F212" s="14"/>
      <c r="G212" s="14">
        <v>0.45189126075991298</v>
      </c>
      <c r="H212" s="14">
        <v>0.41321288307166498</v>
      </c>
      <c r="I212" s="14">
        <v>0.36639772572088403</v>
      </c>
      <c r="J212" s="14">
        <v>0.47889616064443902</v>
      </c>
      <c r="K212" s="14">
        <v>0.49076792153611198</v>
      </c>
      <c r="L212" s="14">
        <v>0.37623763989668102</v>
      </c>
      <c r="M212" s="14">
        <v>0.42933089546275099</v>
      </c>
      <c r="N212" s="14">
        <v>0.430842957228182</v>
      </c>
      <c r="O212" s="14">
        <v>0.41914289075941802</v>
      </c>
      <c r="P212" s="14"/>
      <c r="Q212" s="14">
        <v>0.44703735593238397</v>
      </c>
      <c r="R212" s="14">
        <v>0.39286899735938502</v>
      </c>
      <c r="S212" s="14"/>
      <c r="T212" s="14">
        <v>0.42122765385730998</v>
      </c>
      <c r="U212" s="14">
        <v>0.48342947277681098</v>
      </c>
      <c r="V212" s="14">
        <v>0.52179429277540101</v>
      </c>
      <c r="W212" s="14"/>
      <c r="X212" s="14">
        <v>0.38580902123071498</v>
      </c>
      <c r="Y212" s="14">
        <v>0.43893358068865701</v>
      </c>
      <c r="Z212" s="14">
        <v>0.41158582903993801</v>
      </c>
      <c r="AA212" s="14">
        <v>0.46730277928796199</v>
      </c>
    </row>
    <row r="213" spans="2:27" x14ac:dyDescent="0.3">
      <c r="B213" t="s">
        <v>49</v>
      </c>
      <c r="C213" s="14">
        <v>0.20918877160796601</v>
      </c>
      <c r="D213" s="14">
        <v>0.20025904375974199</v>
      </c>
      <c r="E213" s="14">
        <v>0.217648531231317</v>
      </c>
      <c r="F213" s="14"/>
      <c r="G213" s="14">
        <v>0.21749450331511</v>
      </c>
      <c r="H213" s="14">
        <v>0.22122752441159699</v>
      </c>
      <c r="I213" s="14">
        <v>0.17826562226970899</v>
      </c>
      <c r="J213" s="14">
        <v>0.16142164272505</v>
      </c>
      <c r="K213" s="14">
        <v>0.17590313400711299</v>
      </c>
      <c r="L213" s="14">
        <v>0.25046465383906003</v>
      </c>
      <c r="M213" s="14">
        <v>0.19966939433143299</v>
      </c>
      <c r="N213" s="14">
        <v>0.221679801931399</v>
      </c>
      <c r="O213" s="14">
        <v>0.22403227674925</v>
      </c>
      <c r="P213" s="14"/>
      <c r="Q213" s="14">
        <v>0.20289726513320899</v>
      </c>
      <c r="R213" s="14">
        <v>0.22003171247570999</v>
      </c>
      <c r="S213" s="14"/>
      <c r="T213" s="14">
        <v>0.20636722169000801</v>
      </c>
      <c r="U213" s="14">
        <v>0.183269341432934</v>
      </c>
      <c r="V213" s="14">
        <v>0.19192179056903699</v>
      </c>
      <c r="W213" s="14"/>
      <c r="X213" s="14">
        <v>0.22003064029667399</v>
      </c>
      <c r="Y213" s="14">
        <v>0.19751576071518501</v>
      </c>
      <c r="Z213" s="14">
        <v>0.22003455494913801</v>
      </c>
      <c r="AA213" s="14">
        <v>0.216355000823199</v>
      </c>
    </row>
    <row r="214" spans="2:27" x14ac:dyDescent="0.3">
      <c r="B214" t="s">
        <v>50</v>
      </c>
      <c r="C214" s="14">
        <v>0.111364986655011</v>
      </c>
      <c r="D214" s="14">
        <v>8.7456111772074699E-2</v>
      </c>
      <c r="E214" s="14">
        <v>0.13597362426641901</v>
      </c>
      <c r="F214" s="14"/>
      <c r="G214" s="14">
        <v>8.3684327709974402E-2</v>
      </c>
      <c r="H214" s="14">
        <v>0.149296837916053</v>
      </c>
      <c r="I214" s="14">
        <v>0.18971532832035901</v>
      </c>
      <c r="J214" s="14">
        <v>0.129916247310425</v>
      </c>
      <c r="K214" s="14">
        <v>0.122539505944998</v>
      </c>
      <c r="L214" s="14">
        <v>8.7331039191312507E-2</v>
      </c>
      <c r="M214" s="14">
        <v>9.7634414014314302E-2</v>
      </c>
      <c r="N214" s="14">
        <v>6.1562678733808399E-2</v>
      </c>
      <c r="O214" s="14">
        <v>0.10163042160806</v>
      </c>
      <c r="P214" s="14"/>
      <c r="Q214" s="14">
        <v>0.108030077878599</v>
      </c>
      <c r="R214" s="14">
        <v>0.119927642547903</v>
      </c>
      <c r="S214" s="14"/>
      <c r="T214" s="14">
        <v>0.12970707198188799</v>
      </c>
      <c r="U214" s="14">
        <v>4.4913865334213501E-2</v>
      </c>
      <c r="V214" s="14">
        <v>2.0844866772075799E-2</v>
      </c>
      <c r="W214" s="14"/>
      <c r="X214" s="14">
        <v>0.15224370186140601</v>
      </c>
      <c r="Y214" s="14">
        <v>0.11957425049431999</v>
      </c>
      <c r="Z214" s="14">
        <v>3.4253947378676E-2</v>
      </c>
      <c r="AA214" s="14">
        <v>7.9161120101353399E-2</v>
      </c>
    </row>
    <row r="215" spans="2:27" x14ac:dyDescent="0.3">
      <c r="B215" t="s">
        <v>51</v>
      </c>
      <c r="C215" s="14">
        <v>2.20978589143319E-2</v>
      </c>
      <c r="D215" s="14">
        <v>2.4739920966944402E-2</v>
      </c>
      <c r="E215" s="14">
        <v>1.8348932214578902E-2</v>
      </c>
      <c r="F215" s="14"/>
      <c r="G215" s="14">
        <v>1.36199492898292E-2</v>
      </c>
      <c r="H215" s="14">
        <v>2.33586339739018E-2</v>
      </c>
      <c r="I215" s="14">
        <v>1.9635199973798301E-2</v>
      </c>
      <c r="J215" s="14">
        <v>3.8353469819769802E-2</v>
      </c>
      <c r="K215" s="14">
        <v>2.1678889615958499E-2</v>
      </c>
      <c r="L215" s="14">
        <v>1.63034159386049E-2</v>
      </c>
      <c r="M215" s="14">
        <v>9.6797850566939896E-3</v>
      </c>
      <c r="N215" s="14">
        <v>3.1407383571434397E-2</v>
      </c>
      <c r="O215" s="14">
        <v>3.5115391019244803E-2</v>
      </c>
      <c r="P215" s="14"/>
      <c r="Q215" s="14">
        <v>1.9755153327616799E-2</v>
      </c>
      <c r="R215" s="14">
        <v>2.7973204109546599E-2</v>
      </c>
      <c r="S215" s="14"/>
      <c r="T215" s="14">
        <v>2.66267453495551E-2</v>
      </c>
      <c r="U215" s="14">
        <v>4.72736552479938E-3</v>
      </c>
      <c r="V215" s="14">
        <v>0</v>
      </c>
      <c r="W215" s="14"/>
      <c r="X215" s="14">
        <v>3.8524677597497198E-2</v>
      </c>
      <c r="Y215" s="14">
        <v>2.3032495499257798E-2</v>
      </c>
      <c r="Z215" s="14">
        <v>0</v>
      </c>
      <c r="AA215" s="14">
        <v>1.1559377335333999E-2</v>
      </c>
    </row>
    <row r="216" spans="2:27" x14ac:dyDescent="0.3">
      <c r="B216" t="s">
        <v>52</v>
      </c>
      <c r="C216" s="14">
        <v>2.1671536124089199E-2</v>
      </c>
      <c r="D216" s="14">
        <v>2.1053489633428998E-2</v>
      </c>
      <c r="E216" s="14">
        <v>2.2420746533539201E-2</v>
      </c>
      <c r="F216" s="14"/>
      <c r="G216" s="14">
        <v>1.8166774957710401E-2</v>
      </c>
      <c r="H216" s="14">
        <v>1.6984202242130399E-2</v>
      </c>
      <c r="I216" s="14">
        <v>4.5176077200879697E-2</v>
      </c>
      <c r="J216" s="14">
        <v>1.6060712539989301E-2</v>
      </c>
      <c r="K216" s="14">
        <v>1.9035677282023999E-2</v>
      </c>
      <c r="L216" s="14">
        <v>1.7268189854136799E-2</v>
      </c>
      <c r="M216" s="14">
        <v>2.97200670927413E-2</v>
      </c>
      <c r="N216" s="14">
        <v>3.1811965543926402E-2</v>
      </c>
      <c r="O216" s="14">
        <v>2.0424111996104301E-2</v>
      </c>
      <c r="P216" s="14"/>
      <c r="Q216" s="14">
        <v>1.84336906305047E-2</v>
      </c>
      <c r="R216" s="14">
        <v>2.9579009006730599E-2</v>
      </c>
      <c r="S216" s="14"/>
      <c r="T216" s="14">
        <v>2.0205604871197599E-2</v>
      </c>
      <c r="U216" s="14">
        <v>1.24423527245876E-2</v>
      </c>
      <c r="V216" s="14">
        <v>2.6635229543883199E-2</v>
      </c>
      <c r="W216" s="14"/>
      <c r="X216" s="14">
        <v>2.4872853634948899E-2</v>
      </c>
      <c r="Y216" s="14">
        <v>1.8423596143199699E-2</v>
      </c>
      <c r="Z216" s="14">
        <v>4.2055583481037301E-2</v>
      </c>
      <c r="AA216" s="14">
        <v>1.84589343043037E-2</v>
      </c>
    </row>
    <row r="217" spans="2:27" x14ac:dyDescent="0.3">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row>
    <row r="218" spans="2:27" x14ac:dyDescent="0.3">
      <c r="B218" s="6" t="s">
        <v>132</v>
      </c>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row>
    <row r="219" spans="2:27" x14ac:dyDescent="0.3">
      <c r="B219" s="21" t="s">
        <v>56</v>
      </c>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row>
    <row r="220" spans="2:27" x14ac:dyDescent="0.3">
      <c r="B220" t="s">
        <v>47</v>
      </c>
      <c r="C220" s="14">
        <v>0.32013302626205498</v>
      </c>
      <c r="D220" s="14">
        <v>0.34607868469011599</v>
      </c>
      <c r="E220" s="14">
        <v>0.29493316219513899</v>
      </c>
      <c r="F220" s="14"/>
      <c r="G220" s="14">
        <v>0.37689170131752298</v>
      </c>
      <c r="H220" s="14">
        <v>0.30596671037978901</v>
      </c>
      <c r="I220" s="14">
        <v>0.28011130727809902</v>
      </c>
      <c r="J220" s="14">
        <v>0.28363238708683702</v>
      </c>
      <c r="K220" s="14">
        <v>0.30824203474253697</v>
      </c>
      <c r="L220" s="14">
        <v>0.35132480481853101</v>
      </c>
      <c r="M220" s="14">
        <v>0.29202526421025499</v>
      </c>
      <c r="N220" s="14">
        <v>0.30946972744026202</v>
      </c>
      <c r="O220" s="14">
        <v>0.29062358800740701</v>
      </c>
      <c r="P220" s="14"/>
      <c r="Q220" s="14">
        <v>0.33722028905911999</v>
      </c>
      <c r="R220" s="14">
        <v>0.28525892122858199</v>
      </c>
      <c r="S220" s="14"/>
      <c r="T220" s="14">
        <v>0.30723847570370999</v>
      </c>
      <c r="U220" s="14">
        <v>0.388019787434912</v>
      </c>
      <c r="V220" s="14">
        <v>0.39849849483278299</v>
      </c>
      <c r="W220" s="14"/>
      <c r="X220" s="14">
        <v>0.254288119829153</v>
      </c>
      <c r="Y220" s="14">
        <v>0.32687698841268198</v>
      </c>
      <c r="Z220" s="14">
        <v>0.36736617856773901</v>
      </c>
      <c r="AA220" s="14">
        <v>0.363086179979076</v>
      </c>
    </row>
    <row r="221" spans="2:27" x14ac:dyDescent="0.3">
      <c r="B221" t="s">
        <v>48</v>
      </c>
      <c r="C221" s="14">
        <v>0.46165647667671</v>
      </c>
      <c r="D221" s="14">
        <v>0.44781161124580898</v>
      </c>
      <c r="E221" s="14">
        <v>0.47640384151332299</v>
      </c>
      <c r="F221" s="14"/>
      <c r="G221" s="14">
        <v>0.46796522593559198</v>
      </c>
      <c r="H221" s="14">
        <v>0.43565556540398198</v>
      </c>
      <c r="I221" s="14">
        <v>0.454744870111574</v>
      </c>
      <c r="J221" s="14">
        <v>0.47078337407470899</v>
      </c>
      <c r="K221" s="14">
        <v>0.465050426629394</v>
      </c>
      <c r="L221" s="14">
        <v>0.45678205165887997</v>
      </c>
      <c r="M221" s="14">
        <v>0.48827987818797602</v>
      </c>
      <c r="N221" s="14">
        <v>0.44574484989283097</v>
      </c>
      <c r="O221" s="14">
        <v>0.46635717084085698</v>
      </c>
      <c r="P221" s="14"/>
      <c r="Q221" s="14">
        <v>0.47597027294810901</v>
      </c>
      <c r="R221" s="14">
        <v>0.428181061919019</v>
      </c>
      <c r="S221" s="14"/>
      <c r="T221" s="14">
        <v>0.45179072608362397</v>
      </c>
      <c r="U221" s="14">
        <v>0.47892588539616998</v>
      </c>
      <c r="V221" s="14">
        <v>0.52284517737202496</v>
      </c>
      <c r="W221" s="14"/>
      <c r="X221" s="14">
        <v>0.41992378056523799</v>
      </c>
      <c r="Y221" s="14">
        <v>0.46717380863923802</v>
      </c>
      <c r="Z221" s="14">
        <v>0.45007209135325099</v>
      </c>
      <c r="AA221" s="14">
        <v>0.49796793056941102</v>
      </c>
    </row>
    <row r="222" spans="2:27" x14ac:dyDescent="0.3">
      <c r="B222" t="s">
        <v>49</v>
      </c>
      <c r="C222" s="14">
        <v>0.150417976556494</v>
      </c>
      <c r="D222" s="14">
        <v>0.14086045245259701</v>
      </c>
      <c r="E222" s="14">
        <v>0.15915269095259199</v>
      </c>
      <c r="F222" s="14"/>
      <c r="G222" s="14">
        <v>9.8871263191254902E-2</v>
      </c>
      <c r="H222" s="14">
        <v>0.16119650308681499</v>
      </c>
      <c r="I222" s="14">
        <v>0.183095281491022</v>
      </c>
      <c r="J222" s="14">
        <v>0.15171977592845501</v>
      </c>
      <c r="K222" s="14">
        <v>0.16091148539616801</v>
      </c>
      <c r="L222" s="14">
        <v>0.16029266728605901</v>
      </c>
      <c r="M222" s="14">
        <v>0.14433382059975899</v>
      </c>
      <c r="N222" s="14">
        <v>0.19089757692263301</v>
      </c>
      <c r="O222" s="14">
        <v>0.18303706889125701</v>
      </c>
      <c r="P222" s="14"/>
      <c r="Q222" s="14">
        <v>0.13031871993728</v>
      </c>
      <c r="R222" s="14">
        <v>0.191354627205643</v>
      </c>
      <c r="S222" s="14"/>
      <c r="T222" s="14">
        <v>0.15890090807437299</v>
      </c>
      <c r="U222" s="14">
        <v>0.10718864578557701</v>
      </c>
      <c r="V222" s="14">
        <v>5.9546074730671202E-2</v>
      </c>
      <c r="W222" s="14"/>
      <c r="X222" s="14">
        <v>0.21315543652402799</v>
      </c>
      <c r="Y222" s="14">
        <v>0.13729102116426301</v>
      </c>
      <c r="Z222" s="14">
        <v>0.133558103382413</v>
      </c>
      <c r="AA222" s="14">
        <v>0.11288281730204899</v>
      </c>
    </row>
    <row r="223" spans="2:27" x14ac:dyDescent="0.3">
      <c r="B223" t="s">
        <v>50</v>
      </c>
      <c r="C223" s="14">
        <v>2.8509100399728701E-2</v>
      </c>
      <c r="D223" s="14">
        <v>2.6099610242183501E-2</v>
      </c>
      <c r="E223" s="14">
        <v>2.9856574013655001E-2</v>
      </c>
      <c r="F223" s="14"/>
      <c r="G223" s="14">
        <v>3.1844335145074197E-2</v>
      </c>
      <c r="H223" s="14">
        <v>3.4160937217508999E-2</v>
      </c>
      <c r="I223" s="14">
        <v>1.8610960010799101E-2</v>
      </c>
      <c r="J223" s="14">
        <v>6.3411215938855001E-2</v>
      </c>
      <c r="K223" s="14">
        <v>2.8856406247791701E-2</v>
      </c>
      <c r="L223" s="14">
        <v>1.4117876558587299E-2</v>
      </c>
      <c r="M223" s="14">
        <v>1.43400444680348E-2</v>
      </c>
      <c r="N223" s="14">
        <v>1.6205638990940501E-2</v>
      </c>
      <c r="O223" s="14">
        <v>2.24047985458392E-2</v>
      </c>
      <c r="P223" s="14"/>
      <c r="Q223" s="14">
        <v>2.4598432000999398E-2</v>
      </c>
      <c r="R223" s="14">
        <v>3.8115749957967703E-2</v>
      </c>
      <c r="S223" s="14"/>
      <c r="T223" s="14">
        <v>3.4398132641188697E-2</v>
      </c>
      <c r="U223" s="14">
        <v>2.1214167850770599E-2</v>
      </c>
      <c r="V223" s="14">
        <v>1.0344259949693801E-2</v>
      </c>
      <c r="W223" s="14"/>
      <c r="X223" s="14">
        <v>4.33226419345E-2</v>
      </c>
      <c r="Y223" s="14">
        <v>2.9719409908347101E-2</v>
      </c>
      <c r="Z223" s="14">
        <v>2.4311663523762399E-2</v>
      </c>
      <c r="AA223" s="14">
        <v>1.1792205006081901E-2</v>
      </c>
    </row>
    <row r="224" spans="2:27" x14ac:dyDescent="0.3">
      <c r="B224" t="s">
        <v>51</v>
      </c>
      <c r="C224" s="14">
        <v>8.1493003315803204E-3</v>
      </c>
      <c r="D224" s="14">
        <v>7.9947415940120198E-3</v>
      </c>
      <c r="E224" s="14">
        <v>8.3530849034142707E-3</v>
      </c>
      <c r="F224" s="14"/>
      <c r="G224" s="14">
        <v>2.2129275613443299E-3</v>
      </c>
      <c r="H224" s="14">
        <v>5.6636315464315499E-3</v>
      </c>
      <c r="I224" s="14">
        <v>2.03418492155093E-2</v>
      </c>
      <c r="J224" s="14">
        <v>5.98896102552817E-3</v>
      </c>
      <c r="K224" s="14">
        <v>1.6231392658230901E-2</v>
      </c>
      <c r="L224" s="14">
        <v>5.2567102263310298E-3</v>
      </c>
      <c r="M224" s="14">
        <v>2.42299082069556E-2</v>
      </c>
      <c r="N224" s="14">
        <v>1.3100436477647E-2</v>
      </c>
      <c r="O224" s="14">
        <v>0</v>
      </c>
      <c r="P224" s="14"/>
      <c r="Q224" s="14">
        <v>4.1894286237164702E-3</v>
      </c>
      <c r="R224" s="14">
        <v>1.73797018150092E-2</v>
      </c>
      <c r="S224" s="14"/>
      <c r="T224" s="14">
        <v>1.0823153069437701E-2</v>
      </c>
      <c r="U224" s="14">
        <v>0</v>
      </c>
      <c r="V224" s="14">
        <v>0</v>
      </c>
      <c r="W224" s="14"/>
      <c r="X224" s="14">
        <v>2.0830716255720801E-2</v>
      </c>
      <c r="Y224" s="14">
        <v>5.8647051462220297E-3</v>
      </c>
      <c r="Z224" s="14">
        <v>8.2306543909447805E-3</v>
      </c>
      <c r="AA224" s="14">
        <v>0</v>
      </c>
    </row>
    <row r="225" spans="2:27" x14ac:dyDescent="0.3">
      <c r="B225" t="s">
        <v>52</v>
      </c>
      <c r="C225" s="14">
        <v>3.1134119773431598E-2</v>
      </c>
      <c r="D225" s="14">
        <v>3.1154899775282401E-2</v>
      </c>
      <c r="E225" s="14">
        <v>3.1300646421877E-2</v>
      </c>
      <c r="F225" s="14"/>
      <c r="G225" s="14">
        <v>2.2214546849210901E-2</v>
      </c>
      <c r="H225" s="14">
        <v>5.7356652365473403E-2</v>
      </c>
      <c r="I225" s="14">
        <v>4.3095731892996703E-2</v>
      </c>
      <c r="J225" s="14">
        <v>2.4464285945616601E-2</v>
      </c>
      <c r="K225" s="14">
        <v>2.0708254325878001E-2</v>
      </c>
      <c r="L225" s="14">
        <v>1.22258894516107E-2</v>
      </c>
      <c r="M225" s="14">
        <v>3.6791084327018803E-2</v>
      </c>
      <c r="N225" s="14">
        <v>2.4581770275686799E-2</v>
      </c>
      <c r="O225" s="14">
        <v>3.7577373714639199E-2</v>
      </c>
      <c r="P225" s="14"/>
      <c r="Q225" s="14">
        <v>2.7702857430775898E-2</v>
      </c>
      <c r="R225" s="14">
        <v>3.9709937873780299E-2</v>
      </c>
      <c r="S225" s="14"/>
      <c r="T225" s="14">
        <v>3.6848604427666097E-2</v>
      </c>
      <c r="U225" s="14">
        <v>4.6515135325699702E-3</v>
      </c>
      <c r="V225" s="14">
        <v>8.7659931148267606E-3</v>
      </c>
      <c r="W225" s="14"/>
      <c r="X225" s="14">
        <v>4.8479304891360001E-2</v>
      </c>
      <c r="Y225" s="14">
        <v>3.3074066729248397E-2</v>
      </c>
      <c r="Z225" s="14">
        <v>1.6461308781889599E-2</v>
      </c>
      <c r="AA225" s="14">
        <v>1.42708671433825E-2</v>
      </c>
    </row>
    <row r="226" spans="2:27" x14ac:dyDescent="0.3">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row>
    <row r="227" spans="2:27" x14ac:dyDescent="0.3">
      <c r="B227" s="6" t="s">
        <v>133</v>
      </c>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row>
    <row r="228" spans="2:27" x14ac:dyDescent="0.3">
      <c r="B228" s="21" t="s">
        <v>56</v>
      </c>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row>
    <row r="229" spans="2:27" x14ac:dyDescent="0.3">
      <c r="B229" t="s">
        <v>47</v>
      </c>
      <c r="C229" s="14">
        <v>0.29757885836530401</v>
      </c>
      <c r="D229" s="14">
        <v>0.317118325910135</v>
      </c>
      <c r="E229" s="14">
        <v>0.27865743176977598</v>
      </c>
      <c r="F229" s="14"/>
      <c r="G229" s="14">
        <v>0.29742999136222598</v>
      </c>
      <c r="H229" s="14">
        <v>0.30475531105241599</v>
      </c>
      <c r="I229" s="14">
        <v>0.32113250044211</v>
      </c>
      <c r="J229" s="14">
        <v>0.26082503778285798</v>
      </c>
      <c r="K229" s="14">
        <v>0.33581205875667403</v>
      </c>
      <c r="L229" s="14">
        <v>0.30673566652276102</v>
      </c>
      <c r="M229" s="14">
        <v>0.254725630861664</v>
      </c>
      <c r="N229" s="14">
        <v>0.34138841882571602</v>
      </c>
      <c r="O229" s="14">
        <v>0.28131227574829498</v>
      </c>
      <c r="P229" s="14"/>
      <c r="Q229" s="14">
        <v>0.30540528912552101</v>
      </c>
      <c r="R229" s="14">
        <v>0.28143259484188499</v>
      </c>
      <c r="S229" s="14"/>
      <c r="T229" s="14">
        <v>0.299457141124022</v>
      </c>
      <c r="U229" s="14">
        <v>0.30073046676385801</v>
      </c>
      <c r="V229" s="14">
        <v>0.34430714415702901</v>
      </c>
      <c r="W229" s="14"/>
      <c r="X229" s="14">
        <v>0.241214038131699</v>
      </c>
      <c r="Y229" s="14">
        <v>0.319299022768612</v>
      </c>
      <c r="Z229" s="14">
        <v>0.38805674521577899</v>
      </c>
      <c r="AA229" s="14">
        <v>0.27066069345268101</v>
      </c>
    </row>
    <row r="230" spans="2:27" x14ac:dyDescent="0.3">
      <c r="B230" t="s">
        <v>48</v>
      </c>
      <c r="C230" s="14">
        <v>0.51796914686704598</v>
      </c>
      <c r="D230" s="14">
        <v>0.50982783881381799</v>
      </c>
      <c r="E230" s="14">
        <v>0.52724493667119599</v>
      </c>
      <c r="F230" s="14"/>
      <c r="G230" s="14">
        <v>0.52251063579721901</v>
      </c>
      <c r="H230" s="14">
        <v>0.49872729280655897</v>
      </c>
      <c r="I230" s="14">
        <v>0.52540050020376505</v>
      </c>
      <c r="J230" s="14">
        <v>0.51315515018792102</v>
      </c>
      <c r="K230" s="14">
        <v>0.50902031988357099</v>
      </c>
      <c r="L230" s="14">
        <v>0.48774786930919001</v>
      </c>
      <c r="M230" s="14">
        <v>0.55713805599253097</v>
      </c>
      <c r="N230" s="14">
        <v>0.48062742552020998</v>
      </c>
      <c r="O230" s="14">
        <v>0.55008553851227804</v>
      </c>
      <c r="P230" s="14"/>
      <c r="Q230" s="14">
        <v>0.53228278030612597</v>
      </c>
      <c r="R230" s="14">
        <v>0.48913439348736698</v>
      </c>
      <c r="S230" s="14"/>
      <c r="T230" s="14">
        <v>0.51173065503988602</v>
      </c>
      <c r="U230" s="14">
        <v>0.54640898765928403</v>
      </c>
      <c r="V230" s="14">
        <v>0.54430894781952899</v>
      </c>
      <c r="W230" s="14"/>
      <c r="X230" s="14">
        <v>0.51199850235314404</v>
      </c>
      <c r="Y230" s="14">
        <v>0.51556467081309498</v>
      </c>
      <c r="Z230" s="14">
        <v>0.42851893681056802</v>
      </c>
      <c r="AA230" s="14">
        <v>0.57409040161736802</v>
      </c>
    </row>
    <row r="231" spans="2:27" x14ac:dyDescent="0.3">
      <c r="B231" t="s">
        <v>49</v>
      </c>
      <c r="C231" s="14">
        <v>0.121689888821446</v>
      </c>
      <c r="D231" s="14">
        <v>0.119431300842908</v>
      </c>
      <c r="E231" s="14">
        <v>0.12304351597633401</v>
      </c>
      <c r="F231" s="14"/>
      <c r="G231" s="14">
        <v>0.124955717807487</v>
      </c>
      <c r="H231" s="14">
        <v>0.121582157788561</v>
      </c>
      <c r="I231" s="14">
        <v>0.108654530150904</v>
      </c>
      <c r="J231" s="14">
        <v>0.14040323031824301</v>
      </c>
      <c r="K231" s="14">
        <v>8.4690591912237503E-2</v>
      </c>
      <c r="L231" s="14">
        <v>0.14040309719267399</v>
      </c>
      <c r="M231" s="14">
        <v>0.122974916703514</v>
      </c>
      <c r="N231" s="14">
        <v>0.120578480289652</v>
      </c>
      <c r="O231" s="14">
        <v>0.119893398116873</v>
      </c>
      <c r="P231" s="14"/>
      <c r="Q231" s="14">
        <v>0.109402806563054</v>
      </c>
      <c r="R231" s="14">
        <v>0.144175110261231</v>
      </c>
      <c r="S231" s="14"/>
      <c r="T231" s="14">
        <v>0.12564552004958299</v>
      </c>
      <c r="U231" s="14">
        <v>9.0270908068337596E-2</v>
      </c>
      <c r="V231" s="14">
        <v>8.2313652838855597E-2</v>
      </c>
      <c r="W231" s="14"/>
      <c r="X231" s="14">
        <v>0.162668550361943</v>
      </c>
      <c r="Y231" s="14">
        <v>0.10819869536646</v>
      </c>
      <c r="Z231" s="14">
        <v>9.5146813387278595E-2</v>
      </c>
      <c r="AA231" s="14">
        <v>0.112413973881032</v>
      </c>
    </row>
    <row r="232" spans="2:27" x14ac:dyDescent="0.3">
      <c r="B232" t="s">
        <v>50</v>
      </c>
      <c r="C232" s="14">
        <v>3.5529549048011901E-2</v>
      </c>
      <c r="D232" s="14">
        <v>3.2870515590774398E-2</v>
      </c>
      <c r="E232" s="14">
        <v>3.8405663478101801E-2</v>
      </c>
      <c r="F232" s="14"/>
      <c r="G232" s="14">
        <v>2.60526178933181E-2</v>
      </c>
      <c r="H232" s="14">
        <v>4.7562948811404097E-2</v>
      </c>
      <c r="I232" s="14">
        <v>3.8931826146657397E-2</v>
      </c>
      <c r="J232" s="14">
        <v>4.59010208522386E-2</v>
      </c>
      <c r="K232" s="14">
        <v>4.2106484229289497E-2</v>
      </c>
      <c r="L232" s="14">
        <v>3.17275200634696E-2</v>
      </c>
      <c r="M232" s="14">
        <v>4.4630470162836999E-2</v>
      </c>
      <c r="N232" s="14">
        <v>4.9211751939193998E-2</v>
      </c>
      <c r="O232" s="14">
        <v>1.6252470259754501E-2</v>
      </c>
      <c r="P232" s="14"/>
      <c r="Q232" s="14">
        <v>3.4641184411749702E-2</v>
      </c>
      <c r="R232" s="14">
        <v>3.6918202662596003E-2</v>
      </c>
      <c r="S232" s="14"/>
      <c r="T232" s="14">
        <v>3.88641617617244E-2</v>
      </c>
      <c r="U232" s="14">
        <v>3.78448406441865E-2</v>
      </c>
      <c r="V232" s="14">
        <v>1.40276439801768E-2</v>
      </c>
      <c r="W232" s="14"/>
      <c r="X232" s="14">
        <v>4.6149634074385902E-2</v>
      </c>
      <c r="Y232" s="14">
        <v>3.6368835403970297E-2</v>
      </c>
      <c r="Z232" s="14">
        <v>1.2444586214602199E-2</v>
      </c>
      <c r="AA232" s="14">
        <v>3.03207809312688E-2</v>
      </c>
    </row>
    <row r="233" spans="2:27" x14ac:dyDescent="0.3">
      <c r="B233" t="s">
        <v>51</v>
      </c>
      <c r="C233" s="14">
        <v>1.26134796556887E-2</v>
      </c>
      <c r="D233" s="14">
        <v>1.54222425817647E-2</v>
      </c>
      <c r="E233" s="14">
        <v>8.6405780690686305E-3</v>
      </c>
      <c r="F233" s="14"/>
      <c r="G233" s="14">
        <v>1.73482653753202E-2</v>
      </c>
      <c r="H233" s="14">
        <v>7.8098299308929798E-3</v>
      </c>
      <c r="I233" s="14">
        <v>5.8806430565641402E-3</v>
      </c>
      <c r="J233" s="14">
        <v>2.0226223480448301E-2</v>
      </c>
      <c r="K233" s="14">
        <v>2.3994616117352301E-2</v>
      </c>
      <c r="L233" s="14">
        <v>9.4685241704018097E-3</v>
      </c>
      <c r="M233" s="14">
        <v>6.3927216542754798E-3</v>
      </c>
      <c r="N233" s="14">
        <v>0</v>
      </c>
      <c r="O233" s="14">
        <v>1.1415867757252E-2</v>
      </c>
      <c r="P233" s="14"/>
      <c r="Q233" s="14">
        <v>1.2240652322077E-2</v>
      </c>
      <c r="R233" s="14">
        <v>1.3766771189317E-2</v>
      </c>
      <c r="S233" s="14"/>
      <c r="T233" s="14">
        <v>1.44134209692595E-2</v>
      </c>
      <c r="U233" s="14">
        <v>4.72736552479938E-3</v>
      </c>
      <c r="V233" s="14">
        <v>9.6339333171961399E-3</v>
      </c>
      <c r="W233" s="14"/>
      <c r="X233" s="14">
        <v>1.7595775928193301E-2</v>
      </c>
      <c r="Y233" s="14">
        <v>1.51277273131876E-2</v>
      </c>
      <c r="Z233" s="14">
        <v>3.61562678097217E-3</v>
      </c>
      <c r="AA233" s="14">
        <v>5.02083252272543E-3</v>
      </c>
    </row>
    <row r="234" spans="2:27" x14ac:dyDescent="0.3">
      <c r="B234" t="s">
        <v>52</v>
      </c>
      <c r="C234" s="14">
        <v>1.46190772425033E-2</v>
      </c>
      <c r="D234" s="14">
        <v>5.3297762605991001E-3</v>
      </c>
      <c r="E234" s="14">
        <v>2.4007874035523801E-2</v>
      </c>
      <c r="F234" s="14"/>
      <c r="G234" s="14">
        <v>1.17027717644301E-2</v>
      </c>
      <c r="H234" s="14">
        <v>1.9562459610166699E-2</v>
      </c>
      <c r="I234" s="14">
        <v>0</v>
      </c>
      <c r="J234" s="14">
        <v>1.9489337378290901E-2</v>
      </c>
      <c r="K234" s="14">
        <v>4.37592910087549E-3</v>
      </c>
      <c r="L234" s="14">
        <v>2.39173227415042E-2</v>
      </c>
      <c r="M234" s="14">
        <v>1.41382046251778E-2</v>
      </c>
      <c r="N234" s="14">
        <v>8.1939234252289394E-3</v>
      </c>
      <c r="O234" s="14">
        <v>2.1040449605547899E-2</v>
      </c>
      <c r="P234" s="14"/>
      <c r="Q234" s="14">
        <v>6.0272872714727498E-3</v>
      </c>
      <c r="R234" s="14">
        <v>3.4572927557603599E-2</v>
      </c>
      <c r="S234" s="14"/>
      <c r="T234" s="14">
        <v>9.8891010555253595E-3</v>
      </c>
      <c r="U234" s="14">
        <v>2.0017431339534399E-2</v>
      </c>
      <c r="V234" s="14">
        <v>5.4086778872133902E-3</v>
      </c>
      <c r="W234" s="14"/>
      <c r="X234" s="14">
        <v>2.0373499150634699E-2</v>
      </c>
      <c r="Y234" s="14">
        <v>5.4410483346740996E-3</v>
      </c>
      <c r="Z234" s="14">
        <v>7.2217291590799995E-2</v>
      </c>
      <c r="AA234" s="14">
        <v>7.4933175949253601E-3</v>
      </c>
    </row>
    <row r="235" spans="2:27" x14ac:dyDescent="0.3">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row>
    <row r="236" spans="2:27" x14ac:dyDescent="0.3">
      <c r="B236" s="6" t="s">
        <v>134</v>
      </c>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row>
    <row r="237" spans="2:27" x14ac:dyDescent="0.3">
      <c r="B237" s="21" t="s">
        <v>56</v>
      </c>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row>
    <row r="238" spans="2:27" x14ac:dyDescent="0.3">
      <c r="B238" t="s">
        <v>47</v>
      </c>
      <c r="C238" s="14">
        <v>0.34078773396072598</v>
      </c>
      <c r="D238" s="14">
        <v>0.33453845558121198</v>
      </c>
      <c r="E238" s="14">
        <v>0.347947058125191</v>
      </c>
      <c r="F238" s="14"/>
      <c r="G238" s="14">
        <v>0.36820049709756603</v>
      </c>
      <c r="H238" s="14">
        <v>0.33741535438547898</v>
      </c>
      <c r="I238" s="14">
        <v>0.30280161364695801</v>
      </c>
      <c r="J238" s="14">
        <v>0.25501407954557198</v>
      </c>
      <c r="K238" s="14">
        <v>0.326060749492044</v>
      </c>
      <c r="L238" s="14">
        <v>0.36546025221982398</v>
      </c>
      <c r="M238" s="14">
        <v>0.31833756524624401</v>
      </c>
      <c r="N238" s="14">
        <v>0.361541550162922</v>
      </c>
      <c r="O238" s="14">
        <v>0.37718685061663099</v>
      </c>
      <c r="P238" s="14"/>
      <c r="Q238" s="14">
        <v>0.36224091300525102</v>
      </c>
      <c r="R238" s="14">
        <v>0.29233306161547301</v>
      </c>
      <c r="S238" s="14"/>
      <c r="T238" s="14">
        <v>0.3380982633531</v>
      </c>
      <c r="U238" s="14">
        <v>0.335671982077549</v>
      </c>
      <c r="V238" s="14">
        <v>0.38819691699897002</v>
      </c>
      <c r="W238" s="14"/>
      <c r="X238" s="14">
        <v>0.25902746954126998</v>
      </c>
      <c r="Y238" s="14">
        <v>0.36636746731904102</v>
      </c>
      <c r="Z238" s="14">
        <v>0.38063012516255901</v>
      </c>
      <c r="AA238" s="14">
        <v>0.35192147945069002</v>
      </c>
    </row>
    <row r="239" spans="2:27" x14ac:dyDescent="0.3">
      <c r="B239" t="s">
        <v>48</v>
      </c>
      <c r="C239" s="14">
        <v>0.53567549456679697</v>
      </c>
      <c r="D239" s="14">
        <v>0.53831121031617202</v>
      </c>
      <c r="E239" s="14">
        <v>0.53337107423548902</v>
      </c>
      <c r="F239" s="14"/>
      <c r="G239" s="14">
        <v>0.50941426150250702</v>
      </c>
      <c r="H239" s="14">
        <v>0.52263109571276201</v>
      </c>
      <c r="I239" s="14">
        <v>0.57194189225867198</v>
      </c>
      <c r="J239" s="14">
        <v>0.60570421147116904</v>
      </c>
      <c r="K239" s="14">
        <v>0.56652385866190702</v>
      </c>
      <c r="L239" s="14">
        <v>0.485082920257983</v>
      </c>
      <c r="M239" s="14">
        <v>0.57073101799022796</v>
      </c>
      <c r="N239" s="14">
        <v>0.584295735610455</v>
      </c>
      <c r="O239" s="14">
        <v>0.50283830603086699</v>
      </c>
      <c r="P239" s="14"/>
      <c r="Q239" s="14">
        <v>0.52329066968969795</v>
      </c>
      <c r="R239" s="14">
        <v>0.564220646056528</v>
      </c>
      <c r="S239" s="14"/>
      <c r="T239" s="14">
        <v>0.54561858019629195</v>
      </c>
      <c r="U239" s="14">
        <v>0.50134917482466002</v>
      </c>
      <c r="V239" s="14">
        <v>0.49827607875066998</v>
      </c>
      <c r="W239" s="14"/>
      <c r="X239" s="14">
        <v>0.59606547401013399</v>
      </c>
      <c r="Y239" s="14">
        <v>0.52976619820020798</v>
      </c>
      <c r="Z239" s="14">
        <v>0.47979624095359402</v>
      </c>
      <c r="AA239" s="14">
        <v>0.50709706574958602</v>
      </c>
    </row>
    <row r="240" spans="2:27" x14ac:dyDescent="0.3">
      <c r="B240" t="s">
        <v>49</v>
      </c>
      <c r="C240" s="14">
        <v>8.6635969307170199E-2</v>
      </c>
      <c r="D240" s="14">
        <v>9.4715468029261299E-2</v>
      </c>
      <c r="E240" s="14">
        <v>7.8324100200285907E-2</v>
      </c>
      <c r="F240" s="14"/>
      <c r="G240" s="14">
        <v>8.3763611748204694E-2</v>
      </c>
      <c r="H240" s="14">
        <v>9.72126912517884E-2</v>
      </c>
      <c r="I240" s="14">
        <v>9.5375807751251707E-2</v>
      </c>
      <c r="J240" s="14">
        <v>9.7225405904204906E-2</v>
      </c>
      <c r="K240" s="14">
        <v>8.68035795031393E-2</v>
      </c>
      <c r="L240" s="14">
        <v>0.115394749610221</v>
      </c>
      <c r="M240" s="14">
        <v>6.3802068244850796E-2</v>
      </c>
      <c r="N240" s="14">
        <v>5.4162714226623797E-2</v>
      </c>
      <c r="O240" s="14">
        <v>7.1377763736871894E-2</v>
      </c>
      <c r="P240" s="14"/>
      <c r="Q240" s="14">
        <v>8.3702071203756806E-2</v>
      </c>
      <c r="R240" s="14">
        <v>9.1663683210890801E-2</v>
      </c>
      <c r="S240" s="14"/>
      <c r="T240" s="14">
        <v>7.8069716813509604E-2</v>
      </c>
      <c r="U240" s="14">
        <v>0.123576927395601</v>
      </c>
      <c r="V240" s="14">
        <v>0.103844888195953</v>
      </c>
      <c r="W240" s="14"/>
      <c r="X240" s="14">
        <v>9.1088272337737003E-2</v>
      </c>
      <c r="Y240" s="14">
        <v>7.2253482109802994E-2</v>
      </c>
      <c r="Z240" s="14">
        <v>9.3189165487841397E-2</v>
      </c>
      <c r="AA240" s="14">
        <v>0.11233199958098</v>
      </c>
    </row>
    <row r="241" spans="2:27" x14ac:dyDescent="0.3">
      <c r="B241" t="s">
        <v>50</v>
      </c>
      <c r="C241" s="14">
        <v>2.20891537751675E-2</v>
      </c>
      <c r="D241" s="14">
        <v>1.7138978650695899E-2</v>
      </c>
      <c r="E241" s="14">
        <v>2.7178384352591099E-2</v>
      </c>
      <c r="F241" s="14"/>
      <c r="G241" s="14">
        <v>2.3636774763203201E-2</v>
      </c>
      <c r="H241" s="14">
        <v>2.93529036666722E-2</v>
      </c>
      <c r="I241" s="14">
        <v>1.45409909971074E-2</v>
      </c>
      <c r="J241" s="14">
        <v>2.1046337442059401E-2</v>
      </c>
      <c r="K241" s="14">
        <v>1.60857499818917E-2</v>
      </c>
      <c r="L241" s="14">
        <v>2.2745960280768002E-2</v>
      </c>
      <c r="M241" s="14">
        <v>2.8433374897187801E-2</v>
      </c>
      <c r="N241" s="14">
        <v>0</v>
      </c>
      <c r="O241" s="14">
        <v>2.4025835486864901E-2</v>
      </c>
      <c r="P241" s="14"/>
      <c r="Q241" s="14">
        <v>2.11436540227498E-2</v>
      </c>
      <c r="R241" s="14">
        <v>2.4776416504557301E-2</v>
      </c>
      <c r="S241" s="14"/>
      <c r="T241" s="14">
        <v>2.41023735269623E-2</v>
      </c>
      <c r="U241" s="14">
        <v>2.26427585559104E-2</v>
      </c>
      <c r="V241" s="14">
        <v>0</v>
      </c>
      <c r="W241" s="14"/>
      <c r="X241" s="14">
        <v>2.9362493654453599E-2</v>
      </c>
      <c r="Y241" s="14">
        <v>2.2762561528098101E-2</v>
      </c>
      <c r="Z241" s="14">
        <v>1.2618183597781199E-2</v>
      </c>
      <c r="AA241" s="14">
        <v>1.7095189574676602E-2</v>
      </c>
    </row>
    <row r="242" spans="2:27" x14ac:dyDescent="0.3">
      <c r="B242" t="s">
        <v>51</v>
      </c>
      <c r="C242" s="14">
        <v>7.0898170037921003E-3</v>
      </c>
      <c r="D242" s="14">
        <v>6.6231303134673897E-3</v>
      </c>
      <c r="E242" s="14">
        <v>7.5997422064030601E-3</v>
      </c>
      <c r="F242" s="14"/>
      <c r="G242" s="14">
        <v>2.8666319685532499E-3</v>
      </c>
      <c r="H242" s="14">
        <v>9.9132098530733993E-3</v>
      </c>
      <c r="I242" s="14">
        <v>7.3651111406988403E-3</v>
      </c>
      <c r="J242" s="14">
        <v>1.3575423440165201E-2</v>
      </c>
      <c r="K242" s="14">
        <v>4.52606236101791E-3</v>
      </c>
      <c r="L242" s="14">
        <v>5.2567102263310298E-3</v>
      </c>
      <c r="M242" s="14">
        <v>1.23032519672146E-2</v>
      </c>
      <c r="N242" s="14">
        <v>0</v>
      </c>
      <c r="O242" s="14">
        <v>8.9821608123314099E-3</v>
      </c>
      <c r="P242" s="14"/>
      <c r="Q242" s="14">
        <v>4.82467727813318E-3</v>
      </c>
      <c r="R242" s="14">
        <v>1.2428086247501699E-2</v>
      </c>
      <c r="S242" s="14"/>
      <c r="T242" s="14">
        <v>8.7456135594058907E-3</v>
      </c>
      <c r="U242" s="14">
        <v>0</v>
      </c>
      <c r="V242" s="14">
        <v>5.34854163931939E-3</v>
      </c>
      <c r="W242" s="14"/>
      <c r="X242" s="14">
        <v>1.40113546774784E-2</v>
      </c>
      <c r="Y242" s="14">
        <v>5.9956569458802797E-3</v>
      </c>
      <c r="Z242" s="14">
        <v>8.2306543909447805E-3</v>
      </c>
      <c r="AA242" s="14">
        <v>1.89636325239096E-3</v>
      </c>
    </row>
    <row r="243" spans="2:27" x14ac:dyDescent="0.3">
      <c r="B243" t="s">
        <v>52</v>
      </c>
      <c r="C243" s="14">
        <v>7.7218313863469902E-3</v>
      </c>
      <c r="D243" s="14">
        <v>8.6727571091911506E-3</v>
      </c>
      <c r="E243" s="14">
        <v>5.5796408800395103E-3</v>
      </c>
      <c r="F243" s="14"/>
      <c r="G243" s="14">
        <v>1.2118222919965499E-2</v>
      </c>
      <c r="H243" s="14">
        <v>3.4747451302253201E-3</v>
      </c>
      <c r="I243" s="14">
        <v>7.9745842053122497E-3</v>
      </c>
      <c r="J243" s="14">
        <v>7.43454219682979E-3</v>
      </c>
      <c r="K243" s="14">
        <v>0</v>
      </c>
      <c r="L243" s="14">
        <v>6.0594074048735697E-3</v>
      </c>
      <c r="M243" s="14">
        <v>6.3927216542754798E-3</v>
      </c>
      <c r="N243" s="14">
        <v>0</v>
      </c>
      <c r="O243" s="14">
        <v>1.55890833164348E-2</v>
      </c>
      <c r="P243" s="14"/>
      <c r="Q243" s="14">
        <v>4.79801480041163E-3</v>
      </c>
      <c r="R243" s="14">
        <v>1.4578106365049401E-2</v>
      </c>
      <c r="S243" s="14"/>
      <c r="T243" s="14">
        <v>5.3654525507308001E-3</v>
      </c>
      <c r="U243" s="14">
        <v>1.6759157146280401E-2</v>
      </c>
      <c r="V243" s="14">
        <v>4.3335744150866801E-3</v>
      </c>
      <c r="W243" s="14"/>
      <c r="X243" s="14">
        <v>1.04449357789273E-2</v>
      </c>
      <c r="Y243" s="14">
        <v>2.8546338969702E-3</v>
      </c>
      <c r="Z243" s="14">
        <v>2.55356304072792E-2</v>
      </c>
      <c r="AA243" s="14">
        <v>9.6579023916761302E-3</v>
      </c>
    </row>
    <row r="244" spans="2:27" x14ac:dyDescent="0.3">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row>
    <row r="245" spans="2:27" x14ac:dyDescent="0.3">
      <c r="B245" s="6" t="s">
        <v>135</v>
      </c>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row>
    <row r="246" spans="2:27" x14ac:dyDescent="0.3">
      <c r="B246" s="21" t="s">
        <v>56</v>
      </c>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row>
    <row r="247" spans="2:27" x14ac:dyDescent="0.3">
      <c r="B247" t="s">
        <v>47</v>
      </c>
      <c r="C247" s="14">
        <v>0.31513354628642998</v>
      </c>
      <c r="D247" s="14">
        <v>0.34000127895875298</v>
      </c>
      <c r="E247" s="14">
        <v>0.29098286470011397</v>
      </c>
      <c r="F247" s="14"/>
      <c r="G247" s="14">
        <v>0.366380981039933</v>
      </c>
      <c r="H247" s="14">
        <v>0.33333956142603599</v>
      </c>
      <c r="I247" s="14">
        <v>0.26544536481234898</v>
      </c>
      <c r="J247" s="14">
        <v>0.26319258748574098</v>
      </c>
      <c r="K247" s="14">
        <v>0.28991956661516399</v>
      </c>
      <c r="L247" s="14">
        <v>0.29259562230693997</v>
      </c>
      <c r="M247" s="14">
        <v>0.31208585833532099</v>
      </c>
      <c r="N247" s="14">
        <v>0.326928054095174</v>
      </c>
      <c r="O247" s="14">
        <v>0.30405617113609601</v>
      </c>
      <c r="P247" s="14"/>
      <c r="Q247" s="14">
        <v>0.33399164949823201</v>
      </c>
      <c r="R247" s="14">
        <v>0.27794968572478601</v>
      </c>
      <c r="S247" s="14"/>
      <c r="T247" s="14">
        <v>0.31112274843493798</v>
      </c>
      <c r="U247" s="14">
        <v>0.35309887183405703</v>
      </c>
      <c r="V247" s="14">
        <v>0.40601485832353601</v>
      </c>
      <c r="W247" s="14"/>
      <c r="X247" s="14">
        <v>0.23908569554446599</v>
      </c>
      <c r="Y247" s="14">
        <v>0.338398206653518</v>
      </c>
      <c r="Z247" s="14">
        <v>0.38098272002724498</v>
      </c>
      <c r="AA247" s="14">
        <v>0.32297200203681597</v>
      </c>
    </row>
    <row r="248" spans="2:27" x14ac:dyDescent="0.3">
      <c r="B248" t="s">
        <v>48</v>
      </c>
      <c r="C248" s="14">
        <v>0.47813484975408899</v>
      </c>
      <c r="D248" s="14">
        <v>0.47922728783572799</v>
      </c>
      <c r="E248" s="14">
        <v>0.478681422929852</v>
      </c>
      <c r="F248" s="14"/>
      <c r="G248" s="14">
        <v>0.449700006152498</v>
      </c>
      <c r="H248" s="14">
        <v>0.46699322987659098</v>
      </c>
      <c r="I248" s="14">
        <v>0.488890996277136</v>
      </c>
      <c r="J248" s="14">
        <v>0.50569525741617805</v>
      </c>
      <c r="K248" s="14">
        <v>0.53183685117334201</v>
      </c>
      <c r="L248" s="14">
        <v>0.51757485552150095</v>
      </c>
      <c r="M248" s="14">
        <v>0.45093626585753399</v>
      </c>
      <c r="N248" s="14">
        <v>0.44007259807885102</v>
      </c>
      <c r="O248" s="14">
        <v>0.47676864724937001</v>
      </c>
      <c r="P248" s="14"/>
      <c r="Q248" s="14">
        <v>0.48189221207534599</v>
      </c>
      <c r="R248" s="14">
        <v>0.46652633244964498</v>
      </c>
      <c r="S248" s="14"/>
      <c r="T248" s="14">
        <v>0.46443421106367699</v>
      </c>
      <c r="U248" s="14">
        <v>0.52920724368412198</v>
      </c>
      <c r="V248" s="14">
        <v>0.51039586547865101</v>
      </c>
      <c r="W248" s="14"/>
      <c r="X248" s="14">
        <v>0.46098512777941902</v>
      </c>
      <c r="Y248" s="14">
        <v>0.46807627416834802</v>
      </c>
      <c r="Z248" s="14">
        <v>0.48121672137304999</v>
      </c>
      <c r="AA248" s="14">
        <v>0.51644226094996504</v>
      </c>
    </row>
    <row r="249" spans="2:27" x14ac:dyDescent="0.3">
      <c r="B249" t="s">
        <v>49</v>
      </c>
      <c r="C249" s="14">
        <v>0.121679142631969</v>
      </c>
      <c r="D249" s="14">
        <v>0.103976980754038</v>
      </c>
      <c r="E249" s="14">
        <v>0.13749934316231299</v>
      </c>
      <c r="F249" s="14"/>
      <c r="G249" s="14">
        <v>0.104830021477561</v>
      </c>
      <c r="H249" s="14">
        <v>0.107270362365413</v>
      </c>
      <c r="I249" s="14">
        <v>0.15415857000988201</v>
      </c>
      <c r="J249" s="14">
        <v>0.115131641143753</v>
      </c>
      <c r="K249" s="14">
        <v>0.108862447912463</v>
      </c>
      <c r="L249" s="14">
        <v>0.114500759059861</v>
      </c>
      <c r="M249" s="14">
        <v>0.173783709355364</v>
      </c>
      <c r="N249" s="14">
        <v>0.14774475287368</v>
      </c>
      <c r="O249" s="14">
        <v>0.123845989942965</v>
      </c>
      <c r="P249" s="14"/>
      <c r="Q249" s="14">
        <v>0.11222411810727299</v>
      </c>
      <c r="R249" s="14">
        <v>0.139894573508651</v>
      </c>
      <c r="S249" s="14"/>
      <c r="T249" s="14">
        <v>0.132280391581972</v>
      </c>
      <c r="U249" s="14">
        <v>8.3103209145559201E-2</v>
      </c>
      <c r="V249" s="14">
        <v>5.3204922719005503E-2</v>
      </c>
      <c r="W249" s="14"/>
      <c r="X249" s="14">
        <v>0.16297186242085199</v>
      </c>
      <c r="Y249" s="14">
        <v>0.11934656004195</v>
      </c>
      <c r="Z249" s="14">
        <v>7.8713951316581196E-2</v>
      </c>
      <c r="AA249" s="14">
        <v>9.4412752812623998E-2</v>
      </c>
    </row>
    <row r="250" spans="2:27" x14ac:dyDescent="0.3">
      <c r="B250" t="s">
        <v>50</v>
      </c>
      <c r="C250" s="14">
        <v>5.0088986200001101E-2</v>
      </c>
      <c r="D250" s="14">
        <v>4.8885956811027198E-2</v>
      </c>
      <c r="E250" s="14">
        <v>5.1594892203793499E-2</v>
      </c>
      <c r="F250" s="14"/>
      <c r="G250" s="14">
        <v>4.4832716888812497E-2</v>
      </c>
      <c r="H250" s="14">
        <v>5.5684542931357002E-2</v>
      </c>
      <c r="I250" s="14">
        <v>5.7408662767890001E-2</v>
      </c>
      <c r="J250" s="14">
        <v>5.6750501557475699E-2</v>
      </c>
      <c r="K250" s="14">
        <v>6.4956004504784795E-2</v>
      </c>
      <c r="L250" s="14">
        <v>5.7382185261034502E-2</v>
      </c>
      <c r="M250" s="14">
        <v>2.7267796080475699E-2</v>
      </c>
      <c r="N250" s="14">
        <v>4.3350798481099698E-2</v>
      </c>
      <c r="O250" s="14">
        <v>4.5728470475265501E-2</v>
      </c>
      <c r="P250" s="14"/>
      <c r="Q250" s="14">
        <v>4.5020638852419997E-2</v>
      </c>
      <c r="R250" s="14">
        <v>6.2854788557117305E-2</v>
      </c>
      <c r="S250" s="14"/>
      <c r="T250" s="14">
        <v>5.5817603139863399E-2</v>
      </c>
      <c r="U250" s="14">
        <v>2.79206811754708E-2</v>
      </c>
      <c r="V250" s="14">
        <v>1.0959985122101199E-2</v>
      </c>
      <c r="W250" s="14"/>
      <c r="X250" s="14">
        <v>7.5246404562895206E-2</v>
      </c>
      <c r="Y250" s="14">
        <v>4.5925793625761803E-2</v>
      </c>
      <c r="Z250" s="14">
        <v>3.00031490043489E-2</v>
      </c>
      <c r="AA250" s="14">
        <v>4.2757083394327301E-2</v>
      </c>
    </row>
    <row r="251" spans="2:27" x14ac:dyDescent="0.3">
      <c r="B251" t="s">
        <v>51</v>
      </c>
      <c r="C251" s="14">
        <v>1.30602794069878E-2</v>
      </c>
      <c r="D251" s="14">
        <v>1.15217878481762E-2</v>
      </c>
      <c r="E251" s="14">
        <v>1.4679264201138E-2</v>
      </c>
      <c r="F251" s="14"/>
      <c r="G251" s="14">
        <v>1.01663158656291E-2</v>
      </c>
      <c r="H251" s="14">
        <v>1.0202785167247701E-2</v>
      </c>
      <c r="I251" s="14">
        <v>1.3245754197263E-2</v>
      </c>
      <c r="J251" s="14">
        <v>2.6552004754340601E-2</v>
      </c>
      <c r="K251" s="14">
        <v>4.4251297942462502E-3</v>
      </c>
      <c r="L251" s="14">
        <v>9.4685241704018097E-3</v>
      </c>
      <c r="M251" s="14">
        <v>1.8018911002372701E-2</v>
      </c>
      <c r="N251" s="14">
        <v>3.37098730459666E-2</v>
      </c>
      <c r="O251" s="14">
        <v>9.1961754248645906E-3</v>
      </c>
      <c r="P251" s="14"/>
      <c r="Q251" s="14">
        <v>8.8082211708831407E-3</v>
      </c>
      <c r="R251" s="14">
        <v>2.3075168961660002E-2</v>
      </c>
      <c r="S251" s="14"/>
      <c r="T251" s="14">
        <v>1.48322669188757E-2</v>
      </c>
      <c r="U251" s="14">
        <v>0</v>
      </c>
      <c r="V251" s="14">
        <v>1.07572195265328E-2</v>
      </c>
      <c r="W251" s="14"/>
      <c r="X251" s="14">
        <v>3.1779106936568102E-2</v>
      </c>
      <c r="Y251" s="14">
        <v>9.4221826139737307E-3</v>
      </c>
      <c r="Z251" s="14">
        <v>0</v>
      </c>
      <c r="AA251" s="14">
        <v>7.27286410654902E-3</v>
      </c>
    </row>
    <row r="252" spans="2:27" x14ac:dyDescent="0.3">
      <c r="B252" t="s">
        <v>52</v>
      </c>
      <c r="C252" s="14">
        <v>2.1903195720523402E-2</v>
      </c>
      <c r="D252" s="14">
        <v>1.6386707792276901E-2</v>
      </c>
      <c r="E252" s="14">
        <v>2.65622128027895E-2</v>
      </c>
      <c r="F252" s="14"/>
      <c r="G252" s="14">
        <v>2.40899585755656E-2</v>
      </c>
      <c r="H252" s="14">
        <v>2.6509518233355501E-2</v>
      </c>
      <c r="I252" s="14">
        <v>2.08506519354805E-2</v>
      </c>
      <c r="J252" s="14">
        <v>3.2678007642512101E-2</v>
      </c>
      <c r="K252" s="14">
        <v>0</v>
      </c>
      <c r="L252" s="14">
        <v>8.47805368026203E-3</v>
      </c>
      <c r="M252" s="14">
        <v>1.7907459368932701E-2</v>
      </c>
      <c r="N252" s="14">
        <v>8.1939234252289394E-3</v>
      </c>
      <c r="O252" s="14">
        <v>4.0404545771439399E-2</v>
      </c>
      <c r="P252" s="14"/>
      <c r="Q252" s="14">
        <v>1.8063160295846301E-2</v>
      </c>
      <c r="R252" s="14">
        <v>2.96994507981405E-2</v>
      </c>
      <c r="S252" s="14"/>
      <c r="T252" s="14">
        <v>2.15127788606728E-2</v>
      </c>
      <c r="U252" s="14">
        <v>6.6699941607911498E-3</v>
      </c>
      <c r="V252" s="14">
        <v>8.6671488301733705E-3</v>
      </c>
      <c r="W252" s="14"/>
      <c r="X252" s="14">
        <v>2.9931802755799999E-2</v>
      </c>
      <c r="Y252" s="14">
        <v>1.8830982896449199E-2</v>
      </c>
      <c r="Z252" s="14">
        <v>2.90834582787752E-2</v>
      </c>
      <c r="AA252" s="14">
        <v>1.6143036699718099E-2</v>
      </c>
    </row>
    <row r="253" spans="2:27" x14ac:dyDescent="0.3">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row>
    <row r="254" spans="2:27" x14ac:dyDescent="0.3">
      <c r="B254" s="6" t="s">
        <v>136</v>
      </c>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row>
    <row r="255" spans="2:27" x14ac:dyDescent="0.3">
      <c r="B255" s="21" t="s">
        <v>56</v>
      </c>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row>
    <row r="256" spans="2:27" x14ac:dyDescent="0.3">
      <c r="B256" t="s">
        <v>47</v>
      </c>
      <c r="C256" s="14">
        <v>0.34976422235584897</v>
      </c>
      <c r="D256" s="14">
        <v>0.37139130933001202</v>
      </c>
      <c r="E256" s="14">
        <v>0.32906658109341502</v>
      </c>
      <c r="F256" s="14"/>
      <c r="G256" s="14">
        <v>0.38121675328694599</v>
      </c>
      <c r="H256" s="14">
        <v>0.32471963275258398</v>
      </c>
      <c r="I256" s="14">
        <v>0.33698618371843397</v>
      </c>
      <c r="J256" s="14">
        <v>0.299716991546147</v>
      </c>
      <c r="K256" s="14">
        <v>0.34140997915586602</v>
      </c>
      <c r="L256" s="14">
        <v>0.40900227953799301</v>
      </c>
      <c r="M256" s="14">
        <v>0.324635034521634</v>
      </c>
      <c r="N256" s="14">
        <v>0.35060388426574701</v>
      </c>
      <c r="O256" s="14">
        <v>0.33958672136239698</v>
      </c>
      <c r="P256" s="14"/>
      <c r="Q256" s="14">
        <v>0.382138955578254</v>
      </c>
      <c r="R256" s="14">
        <v>0.28072109634852399</v>
      </c>
      <c r="S256" s="14"/>
      <c r="T256" s="14">
        <v>0.33931497293733098</v>
      </c>
      <c r="U256" s="14">
        <v>0.38070390878242</v>
      </c>
      <c r="V256" s="14">
        <v>0.42987907107819301</v>
      </c>
      <c r="W256" s="14"/>
      <c r="X256" s="14">
        <v>0.24084292844420799</v>
      </c>
      <c r="Y256" s="14">
        <v>0.383021727234856</v>
      </c>
      <c r="Z256" s="14">
        <v>0.386442835741233</v>
      </c>
      <c r="AA256" s="14">
        <v>0.37993137444362501</v>
      </c>
    </row>
    <row r="257" spans="2:27" x14ac:dyDescent="0.3">
      <c r="B257" t="s">
        <v>48</v>
      </c>
      <c r="C257" s="14">
        <v>0.50518376300389201</v>
      </c>
      <c r="D257" s="14">
        <v>0.49684176251284301</v>
      </c>
      <c r="E257" s="14">
        <v>0.51368722155856505</v>
      </c>
      <c r="F257" s="14"/>
      <c r="G257" s="14">
        <v>0.49573475465764699</v>
      </c>
      <c r="H257" s="14">
        <v>0.52274074484066202</v>
      </c>
      <c r="I257" s="14">
        <v>0.53175315476375595</v>
      </c>
      <c r="J257" s="14">
        <v>0.52370669575233297</v>
      </c>
      <c r="K257" s="14">
        <v>0.53728150209649095</v>
      </c>
      <c r="L257" s="14">
        <v>0.43765189095206503</v>
      </c>
      <c r="M257" s="14">
        <v>0.50304372311481105</v>
      </c>
      <c r="N257" s="14">
        <v>0.470352639528891</v>
      </c>
      <c r="O257" s="14">
        <v>0.52223093074285398</v>
      </c>
      <c r="P257" s="14"/>
      <c r="Q257" s="14">
        <v>0.49600891343429898</v>
      </c>
      <c r="R257" s="14">
        <v>0.52409029538282004</v>
      </c>
      <c r="S257" s="14"/>
      <c r="T257" s="14">
        <v>0.508138691752406</v>
      </c>
      <c r="U257" s="14">
        <v>0.51302994873528096</v>
      </c>
      <c r="V257" s="14">
        <v>0.48726573656021299</v>
      </c>
      <c r="W257" s="14"/>
      <c r="X257" s="14">
        <v>0.53804399718223195</v>
      </c>
      <c r="Y257" s="14">
        <v>0.49664091451485798</v>
      </c>
      <c r="Z257" s="14">
        <v>0.48709738164764899</v>
      </c>
      <c r="AA257" s="14">
        <v>0.494428443952668</v>
      </c>
    </row>
    <row r="258" spans="2:27" x14ac:dyDescent="0.3">
      <c r="B258" t="s">
        <v>49</v>
      </c>
      <c r="C258" s="14">
        <v>9.7194850005001998E-2</v>
      </c>
      <c r="D258" s="14">
        <v>9.19653881497213E-2</v>
      </c>
      <c r="E258" s="14">
        <v>0.10227199807538</v>
      </c>
      <c r="F258" s="14"/>
      <c r="G258" s="14">
        <v>7.8702312171966798E-2</v>
      </c>
      <c r="H258" s="14">
        <v>0.10285019085248299</v>
      </c>
      <c r="I258" s="14">
        <v>9.9278641727927303E-2</v>
      </c>
      <c r="J258" s="14">
        <v>0.13283582015874301</v>
      </c>
      <c r="K258" s="14">
        <v>6.4404599206970406E-2</v>
      </c>
      <c r="L258" s="14">
        <v>0.11838950526065201</v>
      </c>
      <c r="M258" s="14">
        <v>0.100708377665034</v>
      </c>
      <c r="N258" s="14">
        <v>0.13396120964445499</v>
      </c>
      <c r="O258" s="14">
        <v>8.5384659099487697E-2</v>
      </c>
      <c r="P258" s="14"/>
      <c r="Q258" s="14">
        <v>8.4995991046026897E-2</v>
      </c>
      <c r="R258" s="14">
        <v>0.12108315749408401</v>
      </c>
      <c r="S258" s="14"/>
      <c r="T258" s="14">
        <v>9.9429423375886797E-2</v>
      </c>
      <c r="U258" s="14">
        <v>7.5299516625563001E-2</v>
      </c>
      <c r="V258" s="14">
        <v>5.7420138470280803E-2</v>
      </c>
      <c r="W258" s="14"/>
      <c r="X258" s="14">
        <v>0.13865835940809701</v>
      </c>
      <c r="Y258" s="14">
        <v>8.0875087901410403E-2</v>
      </c>
      <c r="Z258" s="14">
        <v>7.4489218650508005E-2</v>
      </c>
      <c r="AA258" s="14">
        <v>9.5301292503841603E-2</v>
      </c>
    </row>
    <row r="259" spans="2:27" x14ac:dyDescent="0.3">
      <c r="B259" t="s">
        <v>50</v>
      </c>
      <c r="C259" s="14">
        <v>3.1859779477339298E-2</v>
      </c>
      <c r="D259" s="14">
        <v>2.4556438119310901E-2</v>
      </c>
      <c r="E259" s="14">
        <v>3.8127341342643402E-2</v>
      </c>
      <c r="F259" s="14"/>
      <c r="G259" s="14">
        <v>2.5539377061560498E-2</v>
      </c>
      <c r="H259" s="14">
        <v>3.7053974621081003E-2</v>
      </c>
      <c r="I259" s="14">
        <v>1.1371154451921E-2</v>
      </c>
      <c r="J259" s="14">
        <v>2.9503230087856599E-2</v>
      </c>
      <c r="K259" s="14">
        <v>5.2527990439797098E-2</v>
      </c>
      <c r="L259" s="14">
        <v>2.5909639516191602E-2</v>
      </c>
      <c r="M259" s="14">
        <v>3.8197145682688199E-2</v>
      </c>
      <c r="N259" s="14">
        <v>4.5082266560906803E-2</v>
      </c>
      <c r="O259" s="14">
        <v>3.0913429941291301E-2</v>
      </c>
      <c r="P259" s="14"/>
      <c r="Q259" s="14">
        <v>2.6085042030251301E-2</v>
      </c>
      <c r="R259" s="14">
        <v>4.5799896469573102E-2</v>
      </c>
      <c r="S259" s="14"/>
      <c r="T259" s="14">
        <v>3.3082533596262301E-2</v>
      </c>
      <c r="U259" s="14">
        <v>2.7612985091449799E-2</v>
      </c>
      <c r="V259" s="14">
        <v>2.0086512251993899E-2</v>
      </c>
      <c r="W259" s="14"/>
      <c r="X259" s="14">
        <v>4.65769221215072E-2</v>
      </c>
      <c r="Y259" s="14">
        <v>2.74117948893935E-2</v>
      </c>
      <c r="Z259" s="14">
        <v>4.37399095696651E-2</v>
      </c>
      <c r="AA259" s="14">
        <v>2.2767179975827601E-2</v>
      </c>
    </row>
    <row r="260" spans="2:27" x14ac:dyDescent="0.3">
      <c r="B260" t="s">
        <v>51</v>
      </c>
      <c r="C260" s="14">
        <v>9.9107500519649006E-3</v>
      </c>
      <c r="D260" s="14">
        <v>8.7787684062572095E-3</v>
      </c>
      <c r="E260" s="14">
        <v>1.1103769650780301E-2</v>
      </c>
      <c r="F260" s="14"/>
      <c r="G260" s="14">
        <v>1.1291890018750099E-2</v>
      </c>
      <c r="H260" s="14">
        <v>9.0414971624761895E-3</v>
      </c>
      <c r="I260" s="14">
        <v>2.06108653379618E-2</v>
      </c>
      <c r="J260" s="14">
        <v>1.4237262454920199E-2</v>
      </c>
      <c r="K260" s="14">
        <v>0</v>
      </c>
      <c r="L260" s="14">
        <v>5.2567102263310298E-3</v>
      </c>
      <c r="M260" s="14">
        <v>9.1155379926244201E-3</v>
      </c>
      <c r="N260" s="14">
        <v>0</v>
      </c>
      <c r="O260" s="14">
        <v>1.4722596011579599E-2</v>
      </c>
      <c r="P260" s="14"/>
      <c r="Q260" s="14">
        <v>7.1410138763067796E-3</v>
      </c>
      <c r="R260" s="14">
        <v>1.6467994857672402E-2</v>
      </c>
      <c r="S260" s="14"/>
      <c r="T260" s="14">
        <v>1.22008490063454E-2</v>
      </c>
      <c r="U260" s="14">
        <v>3.3536407652862499E-3</v>
      </c>
      <c r="V260" s="14">
        <v>5.34854163931939E-3</v>
      </c>
      <c r="W260" s="14"/>
      <c r="X260" s="14">
        <v>2.2679711272422898E-2</v>
      </c>
      <c r="Y260" s="14">
        <v>6.9687866583053896E-3</v>
      </c>
      <c r="Z260" s="14">
        <v>0</v>
      </c>
      <c r="AA260" s="14">
        <v>7.5717091240375496E-3</v>
      </c>
    </row>
    <row r="261" spans="2:27" x14ac:dyDescent="0.3">
      <c r="B261" t="s">
        <v>52</v>
      </c>
      <c r="C261" s="14">
        <v>6.0866351059519E-3</v>
      </c>
      <c r="D261" s="14">
        <v>6.4663334818553997E-3</v>
      </c>
      <c r="E261" s="14">
        <v>5.7430882792161202E-3</v>
      </c>
      <c r="F261" s="14"/>
      <c r="G261" s="14">
        <v>7.5149128031294704E-3</v>
      </c>
      <c r="H261" s="14">
        <v>3.5939597707139699E-3</v>
      </c>
      <c r="I261" s="14">
        <v>0</v>
      </c>
      <c r="J261" s="14">
        <v>0</v>
      </c>
      <c r="K261" s="14">
        <v>4.37592910087549E-3</v>
      </c>
      <c r="L261" s="14">
        <v>3.7899745067667499E-3</v>
      </c>
      <c r="M261" s="14">
        <v>2.43001810232082E-2</v>
      </c>
      <c r="N261" s="14">
        <v>0</v>
      </c>
      <c r="O261" s="14">
        <v>7.1616628423905497E-3</v>
      </c>
      <c r="P261" s="14"/>
      <c r="Q261" s="14">
        <v>3.63008403486131E-3</v>
      </c>
      <c r="R261" s="14">
        <v>1.18375594473265E-2</v>
      </c>
      <c r="S261" s="14"/>
      <c r="T261" s="14">
        <v>7.8335293317678707E-3</v>
      </c>
      <c r="U261" s="14">
        <v>0</v>
      </c>
      <c r="V261" s="14">
        <v>0</v>
      </c>
      <c r="W261" s="14"/>
      <c r="X261" s="14">
        <v>1.3198081571532501E-2</v>
      </c>
      <c r="Y261" s="14">
        <v>5.0816888011768098E-3</v>
      </c>
      <c r="Z261" s="14">
        <v>8.2306543909447805E-3</v>
      </c>
      <c r="AA261" s="14">
        <v>0</v>
      </c>
    </row>
    <row r="262" spans="2:27" x14ac:dyDescent="0.3">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row>
    <row r="263" spans="2:27" x14ac:dyDescent="0.3">
      <c r="B263" s="6" t="s">
        <v>152</v>
      </c>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row>
    <row r="264" spans="2:27" x14ac:dyDescent="0.3">
      <c r="B264" s="21" t="s">
        <v>56</v>
      </c>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row>
    <row r="265" spans="2:27" x14ac:dyDescent="0.3">
      <c r="B265" t="s">
        <v>146</v>
      </c>
      <c r="C265" s="14">
        <v>0.37679515712982597</v>
      </c>
      <c r="D265" s="14">
        <v>0.38402270627678597</v>
      </c>
      <c r="E265" s="14">
        <v>0.36993395264144202</v>
      </c>
      <c r="F265" s="14"/>
      <c r="G265" s="14">
        <v>0.42058682733154701</v>
      </c>
      <c r="H265" s="14">
        <v>0.40110606513973401</v>
      </c>
      <c r="I265" s="14">
        <v>0.36262667539712801</v>
      </c>
      <c r="J265" s="14">
        <v>0.309076437905214</v>
      </c>
      <c r="K265" s="14">
        <v>0.37108381085937098</v>
      </c>
      <c r="L265" s="14">
        <v>0.39074115160056699</v>
      </c>
      <c r="M265" s="14">
        <v>0.30088564990442801</v>
      </c>
      <c r="N265" s="14">
        <v>0.41345299614299702</v>
      </c>
      <c r="O265" s="14">
        <v>0.36005921540471397</v>
      </c>
      <c r="P265" s="14"/>
      <c r="Q265" s="14">
        <v>0.397502615474353</v>
      </c>
      <c r="R265" s="14">
        <v>0.33127386180231599</v>
      </c>
      <c r="S265" s="14"/>
      <c r="T265" s="14">
        <v>0.38455616115379498</v>
      </c>
      <c r="U265" s="14">
        <v>0.29820474352644899</v>
      </c>
      <c r="V265" s="14">
        <v>0.53434594672080005</v>
      </c>
      <c r="W265" s="14"/>
      <c r="X265" s="14">
        <v>0.31954512972738303</v>
      </c>
      <c r="Y265" s="14">
        <v>0.40258791780811298</v>
      </c>
      <c r="Z265" s="14">
        <v>0.362368117657004</v>
      </c>
      <c r="AA265" s="14">
        <v>0.38478560376249299</v>
      </c>
    </row>
    <row r="266" spans="2:27" x14ac:dyDescent="0.3">
      <c r="B266" t="s">
        <v>147</v>
      </c>
      <c r="C266" s="14">
        <v>0.393862531627164</v>
      </c>
      <c r="D266" s="14">
        <v>0.403769998471115</v>
      </c>
      <c r="E266" s="14">
        <v>0.38342405008416502</v>
      </c>
      <c r="F266" s="14"/>
      <c r="G266" s="14">
        <v>0.37382940997378999</v>
      </c>
      <c r="H266" s="14">
        <v>0.35814659056338499</v>
      </c>
      <c r="I266" s="14">
        <v>0.38581065585774998</v>
      </c>
      <c r="J266" s="14">
        <v>0.35914175908760498</v>
      </c>
      <c r="K266" s="14">
        <v>0.459900604325721</v>
      </c>
      <c r="L266" s="14">
        <v>0.35468578272184897</v>
      </c>
      <c r="M266" s="14">
        <v>0.51924867642986205</v>
      </c>
      <c r="N266" s="14">
        <v>0.30158074817893898</v>
      </c>
      <c r="O266" s="14">
        <v>0.43415884000515698</v>
      </c>
      <c r="P266" s="14"/>
      <c r="Q266" s="14">
        <v>0.40167262948321603</v>
      </c>
      <c r="R266" s="14">
        <v>0.37471408508720699</v>
      </c>
      <c r="S266" s="14"/>
      <c r="T266" s="14">
        <v>0.382213554765159</v>
      </c>
      <c r="U266" s="14">
        <v>0.47700989572286701</v>
      </c>
      <c r="V266" s="14">
        <v>0.361022770269249</v>
      </c>
      <c r="W266" s="14"/>
      <c r="X266" s="14">
        <v>0.37613039429088602</v>
      </c>
      <c r="Y266" s="14">
        <v>0.39342088418522297</v>
      </c>
      <c r="Z266" s="14">
        <v>0.37095928188536298</v>
      </c>
      <c r="AA266" s="14">
        <v>0.42230808726144697</v>
      </c>
    </row>
    <row r="267" spans="2:27" x14ac:dyDescent="0.3">
      <c r="B267" t="s">
        <v>148</v>
      </c>
      <c r="C267" s="14">
        <v>0.177349091146419</v>
      </c>
      <c r="D267" s="14">
        <v>0.17228190012921399</v>
      </c>
      <c r="E267" s="14">
        <v>0.182253128232055</v>
      </c>
      <c r="F267" s="14"/>
      <c r="G267" s="14">
        <v>0.16865931796905201</v>
      </c>
      <c r="H267" s="14">
        <v>0.18475779859567101</v>
      </c>
      <c r="I267" s="14">
        <v>0.20753609573623499</v>
      </c>
      <c r="J267" s="14">
        <v>0.24582554104150101</v>
      </c>
      <c r="K267" s="14">
        <v>0.115563197253073</v>
      </c>
      <c r="L267" s="14">
        <v>0.184143550293106</v>
      </c>
      <c r="M267" s="14">
        <v>0.14433555132319001</v>
      </c>
      <c r="N267" s="14">
        <v>0.23999764224265999</v>
      </c>
      <c r="O267" s="14">
        <v>0.154609695929915</v>
      </c>
      <c r="P267" s="14"/>
      <c r="Q267" s="14">
        <v>0.16073898315775301</v>
      </c>
      <c r="R267" s="14">
        <v>0.213603205260676</v>
      </c>
      <c r="S267" s="14"/>
      <c r="T267" s="14">
        <v>0.178811539137921</v>
      </c>
      <c r="U267" s="14">
        <v>0.17930176844495799</v>
      </c>
      <c r="V267" s="14">
        <v>9.42870230602572E-2</v>
      </c>
      <c r="W267" s="14"/>
      <c r="X267" s="14">
        <v>0.225066188040036</v>
      </c>
      <c r="Y267" s="14">
        <v>0.15868218133229001</v>
      </c>
      <c r="Z267" s="14">
        <v>0.18321348221796899</v>
      </c>
      <c r="AA267" s="14">
        <v>0.16588250682393499</v>
      </c>
    </row>
    <row r="268" spans="2:27" x14ac:dyDescent="0.3">
      <c r="B268" t="s">
        <v>149</v>
      </c>
      <c r="C268" s="14">
        <v>3.2994686705457098E-2</v>
      </c>
      <c r="D268" s="14">
        <v>2.4418934470661E-2</v>
      </c>
      <c r="E268" s="14">
        <v>4.1779613941245401E-2</v>
      </c>
      <c r="F268" s="14"/>
      <c r="G268" s="14">
        <v>1.26494310153955E-2</v>
      </c>
      <c r="H268" s="14">
        <v>5.2860825533319902E-2</v>
      </c>
      <c r="I268" s="14">
        <v>3.24603527263621E-2</v>
      </c>
      <c r="J268" s="14">
        <v>5.9908306559012699E-2</v>
      </c>
      <c r="K268" s="14">
        <v>4.0455249397562197E-2</v>
      </c>
      <c r="L268" s="14">
        <v>4.8394921984448599E-2</v>
      </c>
      <c r="M268" s="14">
        <v>1.68341487210295E-2</v>
      </c>
      <c r="N268" s="14">
        <v>2.7668749883821401E-2</v>
      </c>
      <c r="O268" s="14">
        <v>2.2133594954652201E-2</v>
      </c>
      <c r="P268" s="14"/>
      <c r="Q268" s="14">
        <v>2.64443536335735E-2</v>
      </c>
      <c r="R268" s="14">
        <v>4.8731638371123598E-2</v>
      </c>
      <c r="S268" s="14"/>
      <c r="T268" s="14">
        <v>3.5716195166214201E-2</v>
      </c>
      <c r="U268" s="14">
        <v>3.5936159406144599E-2</v>
      </c>
      <c r="V268" s="14">
        <v>0</v>
      </c>
      <c r="W268" s="14"/>
      <c r="X268" s="14">
        <v>5.4300055051857601E-2</v>
      </c>
      <c r="Y268" s="14">
        <v>3.02574459959544E-2</v>
      </c>
      <c r="Z268" s="14">
        <v>3.3969107189573099E-2</v>
      </c>
      <c r="AA268" s="14">
        <v>1.6908806472713599E-2</v>
      </c>
    </row>
    <row r="269" spans="2:27" x14ac:dyDescent="0.3">
      <c r="B269" t="s">
        <v>150</v>
      </c>
      <c r="C269" s="14">
        <v>1.0709816526685199E-2</v>
      </c>
      <c r="D269" s="14">
        <v>9.4848981768969002E-3</v>
      </c>
      <c r="E269" s="14">
        <v>1.20006961625817E-2</v>
      </c>
      <c r="F269" s="14"/>
      <c r="G269" s="14">
        <v>1.5917444907669401E-2</v>
      </c>
      <c r="H269" s="14">
        <v>0</v>
      </c>
      <c r="I269" s="14">
        <v>5.8806430565641402E-3</v>
      </c>
      <c r="J269" s="14">
        <v>1.6247824974800699E-2</v>
      </c>
      <c r="K269" s="14">
        <v>1.2997138164272601E-2</v>
      </c>
      <c r="L269" s="14">
        <v>5.2567102263310298E-3</v>
      </c>
      <c r="M269" s="14">
        <v>1.23032519672146E-2</v>
      </c>
      <c r="N269" s="14">
        <v>9.1059401263543695E-3</v>
      </c>
      <c r="O269" s="14">
        <v>1.45872290724108E-2</v>
      </c>
      <c r="P269" s="14"/>
      <c r="Q269" s="14">
        <v>8.1199803578631199E-3</v>
      </c>
      <c r="R269" s="14">
        <v>1.6875773055565101E-2</v>
      </c>
      <c r="S269" s="14"/>
      <c r="T269" s="14">
        <v>1.0603292469203499E-2</v>
      </c>
      <c r="U269" s="14">
        <v>9.5474328995815497E-3</v>
      </c>
      <c r="V269" s="14">
        <v>0</v>
      </c>
      <c r="W269" s="14"/>
      <c r="X269" s="14">
        <v>1.40749262459545E-2</v>
      </c>
      <c r="Y269" s="14">
        <v>8.5667997799691101E-3</v>
      </c>
      <c r="Z269" s="14">
        <v>2.4301149196090201E-2</v>
      </c>
      <c r="AA269" s="14">
        <v>7.0026017929181398E-3</v>
      </c>
    </row>
    <row r="270" spans="2:27" x14ac:dyDescent="0.3">
      <c r="B270" t="s">
        <v>74</v>
      </c>
      <c r="C270" s="14">
        <v>8.2887168644480095E-3</v>
      </c>
      <c r="D270" s="14">
        <v>6.0215624753264304E-3</v>
      </c>
      <c r="E270" s="14">
        <v>1.06085589385107E-2</v>
      </c>
      <c r="F270" s="14"/>
      <c r="G270" s="14">
        <v>8.3575688025449707E-3</v>
      </c>
      <c r="H270" s="14">
        <v>3.1287201678905198E-3</v>
      </c>
      <c r="I270" s="14">
        <v>5.6855772259605097E-3</v>
      </c>
      <c r="J270" s="14">
        <v>9.8001304318664703E-3</v>
      </c>
      <c r="K270" s="14">
        <v>0</v>
      </c>
      <c r="L270" s="14">
        <v>1.6777883173698702E-2</v>
      </c>
      <c r="M270" s="14">
        <v>6.3927216542754798E-3</v>
      </c>
      <c r="N270" s="14">
        <v>8.1939234252289394E-3</v>
      </c>
      <c r="O270" s="14">
        <v>1.4451424633151799E-2</v>
      </c>
      <c r="P270" s="14"/>
      <c r="Q270" s="14">
        <v>5.5214378932422403E-3</v>
      </c>
      <c r="R270" s="14">
        <v>1.48014364231117E-2</v>
      </c>
      <c r="S270" s="14"/>
      <c r="T270" s="14">
        <v>8.0992573077067198E-3</v>
      </c>
      <c r="U270" s="14">
        <v>0</v>
      </c>
      <c r="V270" s="14">
        <v>1.0344259949693801E-2</v>
      </c>
      <c r="W270" s="14"/>
      <c r="X270" s="14">
        <v>1.0883306643882E-2</v>
      </c>
      <c r="Y270" s="14">
        <v>6.4847708984504104E-3</v>
      </c>
      <c r="Z270" s="14">
        <v>2.51888618540002E-2</v>
      </c>
      <c r="AA270" s="14">
        <v>3.1123938864928802E-3</v>
      </c>
    </row>
    <row r="271" spans="2:27" x14ac:dyDescent="0.3">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row>
    <row r="272" spans="2:27" x14ac:dyDescent="0.3">
      <c r="B272" s="6" t="s">
        <v>153</v>
      </c>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row>
    <row r="273" spans="2:27" x14ac:dyDescent="0.3">
      <c r="B273" s="21" t="s">
        <v>56</v>
      </c>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row>
    <row r="274" spans="2:27" x14ac:dyDescent="0.3">
      <c r="B274" t="s">
        <v>146</v>
      </c>
      <c r="C274" s="14">
        <v>0.32661732188294901</v>
      </c>
      <c r="D274" s="14">
        <v>0.34216106486874198</v>
      </c>
      <c r="E274" s="14">
        <v>0.31112768067075902</v>
      </c>
      <c r="F274" s="14"/>
      <c r="G274" s="14">
        <v>0.34570228299508798</v>
      </c>
      <c r="H274" s="14">
        <v>0.32267140904077302</v>
      </c>
      <c r="I274" s="14">
        <v>0.33566791742447599</v>
      </c>
      <c r="J274" s="14">
        <v>0.23092227546000099</v>
      </c>
      <c r="K274" s="14">
        <v>0.33392479946159798</v>
      </c>
      <c r="L274" s="14">
        <v>0.33443430463713902</v>
      </c>
      <c r="M274" s="14">
        <v>0.30854053444679902</v>
      </c>
      <c r="N274" s="14">
        <v>0.36388408463336702</v>
      </c>
      <c r="O274" s="14">
        <v>0.348720590448023</v>
      </c>
      <c r="P274" s="14"/>
      <c r="Q274" s="14">
        <v>0.33285696043615598</v>
      </c>
      <c r="R274" s="14">
        <v>0.31493043648495</v>
      </c>
      <c r="S274" s="14"/>
      <c r="T274" s="14">
        <v>0.320596048371599</v>
      </c>
      <c r="U274" s="14">
        <v>0.33717217663906002</v>
      </c>
      <c r="V274" s="14">
        <v>0.47433238712099302</v>
      </c>
      <c r="W274" s="14"/>
      <c r="X274" s="14">
        <v>0.27771928152201197</v>
      </c>
      <c r="Y274" s="14">
        <v>0.333074830738321</v>
      </c>
      <c r="Z274" s="14">
        <v>0.41358160914997399</v>
      </c>
      <c r="AA274" s="14">
        <v>0.33231212376717201</v>
      </c>
    </row>
    <row r="275" spans="2:27" x14ac:dyDescent="0.3">
      <c r="B275" t="s">
        <v>147</v>
      </c>
      <c r="C275" s="14">
        <v>0.36373600671533102</v>
      </c>
      <c r="D275" s="14">
        <v>0.37717684998877998</v>
      </c>
      <c r="E275" s="14">
        <v>0.34957849191764601</v>
      </c>
      <c r="F275" s="14"/>
      <c r="G275" s="14">
        <v>0.36793048800852002</v>
      </c>
      <c r="H275" s="14">
        <v>0.33871521399448001</v>
      </c>
      <c r="I275" s="14">
        <v>0.32727424890283802</v>
      </c>
      <c r="J275" s="14">
        <v>0.41560479603099998</v>
      </c>
      <c r="K275" s="14">
        <v>0.374561078743116</v>
      </c>
      <c r="L275" s="14">
        <v>0.36688122389726602</v>
      </c>
      <c r="M275" s="14">
        <v>0.39563672580340797</v>
      </c>
      <c r="N275" s="14">
        <v>0.34061616524782401</v>
      </c>
      <c r="O275" s="14">
        <v>0.343231689963785</v>
      </c>
      <c r="P275" s="14"/>
      <c r="Q275" s="14">
        <v>0.37875048448684501</v>
      </c>
      <c r="R275" s="14">
        <v>0.33138209713766797</v>
      </c>
      <c r="S275" s="14"/>
      <c r="T275" s="14">
        <v>0.357386976116986</v>
      </c>
      <c r="U275" s="14">
        <v>0.38992394665540098</v>
      </c>
      <c r="V275" s="14">
        <v>0.39543072485365399</v>
      </c>
      <c r="W275" s="14"/>
      <c r="X275" s="14">
        <v>0.32755597085982502</v>
      </c>
      <c r="Y275" s="14">
        <v>0.36393909338723102</v>
      </c>
      <c r="Z275" s="14">
        <v>0.34152561040538798</v>
      </c>
      <c r="AA275" s="14">
        <v>0.41578990155990198</v>
      </c>
    </row>
    <row r="276" spans="2:27" x14ac:dyDescent="0.3">
      <c r="B276" t="s">
        <v>148</v>
      </c>
      <c r="C276" s="14">
        <v>0.20598860405525601</v>
      </c>
      <c r="D276" s="14">
        <v>0.20314697074910101</v>
      </c>
      <c r="E276" s="14">
        <v>0.210073188707845</v>
      </c>
      <c r="F276" s="14"/>
      <c r="G276" s="14">
        <v>0.20204638846636999</v>
      </c>
      <c r="H276" s="14">
        <v>0.234052534861457</v>
      </c>
      <c r="I276" s="14">
        <v>0.19682779615984899</v>
      </c>
      <c r="J276" s="14">
        <v>0.243042288052808</v>
      </c>
      <c r="K276" s="14">
        <v>0.20388006078690801</v>
      </c>
      <c r="L276" s="14">
        <v>0.18105990289207999</v>
      </c>
      <c r="M276" s="14">
        <v>0.19296669742669501</v>
      </c>
      <c r="N276" s="14">
        <v>0.181699286020158</v>
      </c>
      <c r="O276" s="14">
        <v>0.19995013136923701</v>
      </c>
      <c r="P276" s="14"/>
      <c r="Q276" s="14">
        <v>0.19340224967551201</v>
      </c>
      <c r="R276" s="14">
        <v>0.22925655604619499</v>
      </c>
      <c r="S276" s="14"/>
      <c r="T276" s="14">
        <v>0.209255689463241</v>
      </c>
      <c r="U276" s="14">
        <v>0.21521923400433199</v>
      </c>
      <c r="V276" s="14">
        <v>9.9347665269975793E-2</v>
      </c>
      <c r="W276" s="14"/>
      <c r="X276" s="14">
        <v>0.25547851240790798</v>
      </c>
      <c r="Y276" s="14">
        <v>0.199103164160608</v>
      </c>
      <c r="Z276" s="14">
        <v>0.159739048534522</v>
      </c>
      <c r="AA276" s="14">
        <v>0.17914575290953499</v>
      </c>
    </row>
    <row r="277" spans="2:27" x14ac:dyDescent="0.3">
      <c r="B277" t="s">
        <v>149</v>
      </c>
      <c r="C277" s="14">
        <v>4.2855294896742002E-2</v>
      </c>
      <c r="D277" s="14">
        <v>3.1710748815646499E-2</v>
      </c>
      <c r="E277" s="14">
        <v>5.4271536169788297E-2</v>
      </c>
      <c r="F277" s="14"/>
      <c r="G277" s="14">
        <v>3.4979073535673297E-2</v>
      </c>
      <c r="H277" s="14">
        <v>5.2567586116452299E-2</v>
      </c>
      <c r="I277" s="14">
        <v>6.5710643085983095E-2</v>
      </c>
      <c r="J277" s="14">
        <v>4.7592084939289098E-2</v>
      </c>
      <c r="K277" s="14">
        <v>2.64260446612304E-2</v>
      </c>
      <c r="L277" s="14">
        <v>4.5643455991630201E-2</v>
      </c>
      <c r="M277" s="14">
        <v>4.2161273746741897E-2</v>
      </c>
      <c r="N277" s="14">
        <v>3.4417519243649199E-2</v>
      </c>
      <c r="O277" s="14">
        <v>4.2944341980926698E-2</v>
      </c>
      <c r="P277" s="14"/>
      <c r="Q277" s="14">
        <v>4.1772788886786399E-2</v>
      </c>
      <c r="R277" s="14">
        <v>4.6353412315843001E-2</v>
      </c>
      <c r="S277" s="14"/>
      <c r="T277" s="14">
        <v>4.9764614567481401E-2</v>
      </c>
      <c r="U277" s="14">
        <v>2.62857982133924E-2</v>
      </c>
      <c r="V277" s="14">
        <v>1.6670766690315999E-2</v>
      </c>
      <c r="W277" s="14"/>
      <c r="X277" s="14">
        <v>5.54941944472934E-2</v>
      </c>
      <c r="Y277" s="14">
        <v>4.9011040943242698E-2</v>
      </c>
      <c r="Z277" s="14">
        <v>2.21201178308638E-2</v>
      </c>
      <c r="AA277" s="14">
        <v>2.3671812753222499E-2</v>
      </c>
    </row>
    <row r="278" spans="2:27" x14ac:dyDescent="0.3">
      <c r="B278" t="s">
        <v>150</v>
      </c>
      <c r="C278" s="14">
        <v>2.5030927800171399E-2</v>
      </c>
      <c r="D278" s="14">
        <v>1.41728093872939E-2</v>
      </c>
      <c r="E278" s="14">
        <v>3.4816591452961503E-2</v>
      </c>
      <c r="F278" s="14"/>
      <c r="G278" s="14">
        <v>2.3276820072894899E-2</v>
      </c>
      <c r="H278" s="14">
        <v>2.3750914784691601E-2</v>
      </c>
      <c r="I278" s="14">
        <v>2.06108653379618E-2</v>
      </c>
      <c r="J278" s="14">
        <v>2.9505099039703799E-2</v>
      </c>
      <c r="K278" s="14">
        <v>3.1767588585634401E-2</v>
      </c>
      <c r="L278" s="14">
        <v>3.3323855059069998E-2</v>
      </c>
      <c r="M278" s="14">
        <v>2.1575161944534901E-2</v>
      </c>
      <c r="N278" s="14">
        <v>1.0496412899761101E-2</v>
      </c>
      <c r="O278" s="14">
        <v>2.4963615048401E-2</v>
      </c>
      <c r="P278" s="14"/>
      <c r="Q278" s="14">
        <v>1.7813779203810699E-2</v>
      </c>
      <c r="R278" s="14">
        <v>4.2098208452586799E-2</v>
      </c>
      <c r="S278" s="14"/>
      <c r="T278" s="14">
        <v>2.6751256598704101E-2</v>
      </c>
      <c r="U278" s="14">
        <v>1.55737446128079E-2</v>
      </c>
      <c r="V278" s="14">
        <v>5.5513072348878402E-3</v>
      </c>
      <c r="W278" s="14"/>
      <c r="X278" s="14">
        <v>4.5726156899487898E-2</v>
      </c>
      <c r="Y278" s="14">
        <v>1.7061946218272599E-2</v>
      </c>
      <c r="Z278" s="14">
        <v>3.2480088052628302E-2</v>
      </c>
      <c r="AA278" s="14">
        <v>1.9693916952745801E-2</v>
      </c>
    </row>
    <row r="279" spans="2:27" x14ac:dyDescent="0.3">
      <c r="B279" t="s">
        <v>74</v>
      </c>
      <c r="C279" s="14">
        <v>3.5771844649550098E-2</v>
      </c>
      <c r="D279" s="14">
        <v>3.16315561904357E-2</v>
      </c>
      <c r="E279" s="14">
        <v>4.0132511081000202E-2</v>
      </c>
      <c r="F279" s="14"/>
      <c r="G279" s="14">
        <v>2.6064946921453599E-2</v>
      </c>
      <c r="H279" s="14">
        <v>2.8242341202145999E-2</v>
      </c>
      <c r="I279" s="14">
        <v>5.3908529088892897E-2</v>
      </c>
      <c r="J279" s="14">
        <v>3.33334564771985E-2</v>
      </c>
      <c r="K279" s="14">
        <v>2.9440427761512698E-2</v>
      </c>
      <c r="L279" s="14">
        <v>3.8657257522814202E-2</v>
      </c>
      <c r="M279" s="14">
        <v>3.9119606631819799E-2</v>
      </c>
      <c r="N279" s="14">
        <v>6.8886531955240707E-2</v>
      </c>
      <c r="O279" s="14">
        <v>4.0189631189627602E-2</v>
      </c>
      <c r="P279" s="14"/>
      <c r="Q279" s="14">
        <v>3.5403737310889201E-2</v>
      </c>
      <c r="R279" s="14">
        <v>3.5979289562756901E-2</v>
      </c>
      <c r="S279" s="14"/>
      <c r="T279" s="14">
        <v>3.62454148819885E-2</v>
      </c>
      <c r="U279" s="14">
        <v>1.5825099875006299E-2</v>
      </c>
      <c r="V279" s="14">
        <v>8.6671488301733705E-3</v>
      </c>
      <c r="W279" s="14"/>
      <c r="X279" s="14">
        <v>3.8025883863474198E-2</v>
      </c>
      <c r="Y279" s="14">
        <v>3.7809924552324299E-2</v>
      </c>
      <c r="Z279" s="14">
        <v>3.05535260266236E-2</v>
      </c>
      <c r="AA279" s="14">
        <v>2.93864920574234E-2</v>
      </c>
    </row>
    <row r="280" spans="2:27" x14ac:dyDescent="0.3">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row>
    <row r="281" spans="2:27" x14ac:dyDescent="0.3">
      <c r="B281" s="6" t="s">
        <v>154</v>
      </c>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row>
    <row r="282" spans="2:27" x14ac:dyDescent="0.3">
      <c r="B282" s="21" t="s">
        <v>56</v>
      </c>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row>
    <row r="283" spans="2:27" x14ac:dyDescent="0.3">
      <c r="B283" t="s">
        <v>146</v>
      </c>
      <c r="C283" s="14">
        <v>0.32648622383534098</v>
      </c>
      <c r="D283" s="14">
        <v>0.35290556438037202</v>
      </c>
      <c r="E283" s="14">
        <v>0.29911058263550699</v>
      </c>
      <c r="F283" s="14"/>
      <c r="G283" s="14">
        <v>0.38081944056213701</v>
      </c>
      <c r="H283" s="14">
        <v>0.30652709267237299</v>
      </c>
      <c r="I283" s="14">
        <v>0.29827839539782303</v>
      </c>
      <c r="J283" s="14">
        <v>0.29330008355766402</v>
      </c>
      <c r="K283" s="14">
        <v>0.31389680587383501</v>
      </c>
      <c r="L283" s="14">
        <v>0.33477611647627398</v>
      </c>
      <c r="M283" s="14">
        <v>0.27665418778318102</v>
      </c>
      <c r="N283" s="14">
        <v>0.36886590599806002</v>
      </c>
      <c r="O283" s="14">
        <v>0.31284212414947299</v>
      </c>
      <c r="P283" s="14"/>
      <c r="Q283" s="14">
        <v>0.34682940861869299</v>
      </c>
      <c r="R283" s="14">
        <v>0.28261745334065003</v>
      </c>
      <c r="S283" s="14"/>
      <c r="T283" s="14">
        <v>0.317478597524748</v>
      </c>
      <c r="U283" s="14">
        <v>0.33952190465826398</v>
      </c>
      <c r="V283" s="14">
        <v>0.46611637825246299</v>
      </c>
      <c r="W283" s="14"/>
      <c r="X283" s="14">
        <v>0.23387223807563901</v>
      </c>
      <c r="Y283" s="14">
        <v>0.34815866708832599</v>
      </c>
      <c r="Z283" s="14">
        <v>0.41184678396722502</v>
      </c>
      <c r="AA283" s="14">
        <v>0.343505280687461</v>
      </c>
    </row>
    <row r="284" spans="2:27" x14ac:dyDescent="0.3">
      <c r="B284" t="s">
        <v>147</v>
      </c>
      <c r="C284" s="14">
        <v>0.41014837933755499</v>
      </c>
      <c r="D284" s="14">
        <v>0.40912802105206802</v>
      </c>
      <c r="E284" s="14">
        <v>0.411745392523376</v>
      </c>
      <c r="F284" s="14"/>
      <c r="G284" s="14">
        <v>0.387034197153655</v>
      </c>
      <c r="H284" s="14">
        <v>0.38374752455857503</v>
      </c>
      <c r="I284" s="14">
        <v>0.39667397046210001</v>
      </c>
      <c r="J284" s="14">
        <v>0.39941683260702798</v>
      </c>
      <c r="K284" s="14">
        <v>0.47705629305966901</v>
      </c>
      <c r="L284" s="14">
        <v>0.38796432466201802</v>
      </c>
      <c r="M284" s="14">
        <v>0.47198965453928399</v>
      </c>
      <c r="N284" s="14">
        <v>0.35071193318966998</v>
      </c>
      <c r="O284" s="14">
        <v>0.44696000709929001</v>
      </c>
      <c r="P284" s="14"/>
      <c r="Q284" s="14">
        <v>0.41067784545805602</v>
      </c>
      <c r="R284" s="14">
        <v>0.40936941739307697</v>
      </c>
      <c r="S284" s="14"/>
      <c r="T284" s="14">
        <v>0.41435663305864601</v>
      </c>
      <c r="U284" s="14">
        <v>0.43199254706290702</v>
      </c>
      <c r="V284" s="14">
        <v>0.38156713245273</v>
      </c>
      <c r="W284" s="14"/>
      <c r="X284" s="14">
        <v>0.43417276179325898</v>
      </c>
      <c r="Y284" s="14">
        <v>0.40783507534789798</v>
      </c>
      <c r="Z284" s="14">
        <v>0.34361281796665499</v>
      </c>
      <c r="AA284" s="14">
        <v>0.41778687033254702</v>
      </c>
    </row>
    <row r="285" spans="2:27" x14ac:dyDescent="0.3">
      <c r="B285" t="s">
        <v>148</v>
      </c>
      <c r="C285" s="14">
        <v>0.19528654407254301</v>
      </c>
      <c r="D285" s="14">
        <v>0.18008782588549299</v>
      </c>
      <c r="E285" s="14">
        <v>0.21167916233880299</v>
      </c>
      <c r="F285" s="14"/>
      <c r="G285" s="14">
        <v>0.166957668968024</v>
      </c>
      <c r="H285" s="14">
        <v>0.23931712105938899</v>
      </c>
      <c r="I285" s="14">
        <v>0.22338136484840901</v>
      </c>
      <c r="J285" s="14">
        <v>0.23899763196801399</v>
      </c>
      <c r="K285" s="14">
        <v>0.168821677006078</v>
      </c>
      <c r="L285" s="14">
        <v>0.202874743748682</v>
      </c>
      <c r="M285" s="14">
        <v>0.19789995723741299</v>
      </c>
      <c r="N285" s="14">
        <v>0.20111058361575901</v>
      </c>
      <c r="O285" s="14">
        <v>0.15695639895549501</v>
      </c>
      <c r="P285" s="14"/>
      <c r="Q285" s="14">
        <v>0.183154181064694</v>
      </c>
      <c r="R285" s="14">
        <v>0.21835890481950401</v>
      </c>
      <c r="S285" s="14"/>
      <c r="T285" s="14">
        <v>0.19849510783114699</v>
      </c>
      <c r="U285" s="14">
        <v>0.17081198234196401</v>
      </c>
      <c r="V285" s="14">
        <v>0.121308926184689</v>
      </c>
      <c r="W285" s="14"/>
      <c r="X285" s="14">
        <v>0.24190125631588499</v>
      </c>
      <c r="Y285" s="14">
        <v>0.18374556796281299</v>
      </c>
      <c r="Z285" s="14">
        <v>0.155945346715129</v>
      </c>
      <c r="AA285" s="14">
        <v>0.18167527703578401</v>
      </c>
    </row>
    <row r="286" spans="2:27" x14ac:dyDescent="0.3">
      <c r="B286" t="s">
        <v>149</v>
      </c>
      <c r="C286" s="14">
        <v>3.4104098439089001E-2</v>
      </c>
      <c r="D286" s="14">
        <v>2.9332408700614002E-2</v>
      </c>
      <c r="E286" s="14">
        <v>3.7850369354292097E-2</v>
      </c>
      <c r="F286" s="14"/>
      <c r="G286" s="14">
        <v>2.6959944643042199E-2</v>
      </c>
      <c r="H286" s="14">
        <v>3.1614540351605998E-2</v>
      </c>
      <c r="I286" s="14">
        <v>3.90448643335011E-2</v>
      </c>
      <c r="J286" s="14">
        <v>4.3012212344479397E-2</v>
      </c>
      <c r="K286" s="14">
        <v>2.7228085896145001E-2</v>
      </c>
      <c r="L286" s="14">
        <v>3.9460111121202797E-2</v>
      </c>
      <c r="M286" s="14">
        <v>2.5710354924935001E-2</v>
      </c>
      <c r="N286" s="14">
        <v>6.0657663509285399E-2</v>
      </c>
      <c r="O286" s="14">
        <v>3.6210227836275401E-2</v>
      </c>
      <c r="P286" s="14"/>
      <c r="Q286" s="14">
        <v>3.1274938199232001E-2</v>
      </c>
      <c r="R286" s="14">
        <v>4.1377417924477598E-2</v>
      </c>
      <c r="S286" s="14"/>
      <c r="T286" s="14">
        <v>3.5301839030503497E-2</v>
      </c>
      <c r="U286" s="14">
        <v>3.9906703121368403E-2</v>
      </c>
      <c r="V286" s="14">
        <v>1.6837289782266899E-2</v>
      </c>
      <c r="W286" s="14"/>
      <c r="X286" s="14">
        <v>4.1169789872778098E-2</v>
      </c>
      <c r="Y286" s="14">
        <v>3.1028439507356499E-2</v>
      </c>
      <c r="Z286" s="14">
        <v>4.1927864445116501E-2</v>
      </c>
      <c r="AA286" s="14">
        <v>3.1891366986705902E-2</v>
      </c>
    </row>
    <row r="287" spans="2:27" x14ac:dyDescent="0.3">
      <c r="B287" t="s">
        <v>150</v>
      </c>
      <c r="C287" s="14">
        <v>1.08487242121373E-2</v>
      </c>
      <c r="D287" s="14">
        <v>6.8663499315122804E-3</v>
      </c>
      <c r="E287" s="14">
        <v>1.49013192231749E-2</v>
      </c>
      <c r="F287" s="14"/>
      <c r="G287" s="14">
        <v>1.4896579391164001E-2</v>
      </c>
      <c r="H287" s="14">
        <v>2.0262965099495999E-2</v>
      </c>
      <c r="I287" s="14">
        <v>5.8806430565641402E-3</v>
      </c>
      <c r="J287" s="14">
        <v>8.5398058474886393E-3</v>
      </c>
      <c r="K287" s="14">
        <v>1.2997138164272601E-2</v>
      </c>
      <c r="L287" s="14">
        <v>9.9343353274094701E-3</v>
      </c>
      <c r="M287" s="14">
        <v>4.5577689963122101E-3</v>
      </c>
      <c r="N287" s="14">
        <v>0</v>
      </c>
      <c r="O287" s="14">
        <v>5.3021402145781099E-3</v>
      </c>
      <c r="P287" s="14"/>
      <c r="Q287" s="14">
        <v>8.5447543526708195E-3</v>
      </c>
      <c r="R287" s="14">
        <v>1.6365779311151501E-2</v>
      </c>
      <c r="S287" s="14"/>
      <c r="T287" s="14">
        <v>1.16112249068003E-2</v>
      </c>
      <c r="U287" s="14">
        <v>0</v>
      </c>
      <c r="V287" s="14">
        <v>9.8366989127645892E-3</v>
      </c>
      <c r="W287" s="14"/>
      <c r="X287" s="14">
        <v>1.44918631729678E-2</v>
      </c>
      <c r="Y287" s="14">
        <v>9.7914593405503108E-3</v>
      </c>
      <c r="Z287" s="14">
        <v>2.13337526162494E-2</v>
      </c>
      <c r="AA287" s="14">
        <v>5.42707109776501E-3</v>
      </c>
    </row>
    <row r="288" spans="2:27" x14ac:dyDescent="0.3">
      <c r="B288" t="s">
        <v>74</v>
      </c>
      <c r="C288" s="14">
        <v>2.3126030103334801E-2</v>
      </c>
      <c r="D288" s="14">
        <v>2.1679830049940299E-2</v>
      </c>
      <c r="E288" s="14">
        <v>2.4713173924846898E-2</v>
      </c>
      <c r="F288" s="14"/>
      <c r="G288" s="14">
        <v>2.3332169281977299E-2</v>
      </c>
      <c r="H288" s="14">
        <v>1.8530756258560599E-2</v>
      </c>
      <c r="I288" s="14">
        <v>3.67407619016034E-2</v>
      </c>
      <c r="J288" s="14">
        <v>1.67334336753261E-2</v>
      </c>
      <c r="K288" s="14">
        <v>0</v>
      </c>
      <c r="L288" s="14">
        <v>2.4990368664413402E-2</v>
      </c>
      <c r="M288" s="14">
        <v>2.31880765188744E-2</v>
      </c>
      <c r="N288" s="14">
        <v>1.8653913687225701E-2</v>
      </c>
      <c r="O288" s="14">
        <v>4.1729101744889002E-2</v>
      </c>
      <c r="P288" s="14"/>
      <c r="Q288" s="14">
        <v>1.9518872306654899E-2</v>
      </c>
      <c r="R288" s="14">
        <v>3.1911027211140898E-2</v>
      </c>
      <c r="S288" s="14"/>
      <c r="T288" s="14">
        <v>2.2756597648154402E-2</v>
      </c>
      <c r="U288" s="14">
        <v>1.7766862815496099E-2</v>
      </c>
      <c r="V288" s="14">
        <v>4.3335744150866801E-3</v>
      </c>
      <c r="W288" s="14"/>
      <c r="X288" s="14">
        <v>3.4392090769470501E-2</v>
      </c>
      <c r="Y288" s="14">
        <v>1.94407907530567E-2</v>
      </c>
      <c r="Z288" s="14">
        <v>2.5333434289624701E-2</v>
      </c>
      <c r="AA288" s="14">
        <v>1.97141338597384E-2</v>
      </c>
    </row>
    <row r="289" spans="2:27" x14ac:dyDescent="0.3">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row>
    <row r="290" spans="2:27" x14ac:dyDescent="0.3">
      <c r="B290" s="6" t="s">
        <v>155</v>
      </c>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row>
    <row r="291" spans="2:27" x14ac:dyDescent="0.3">
      <c r="B291" s="21" t="s">
        <v>56</v>
      </c>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row>
    <row r="292" spans="2:27" x14ac:dyDescent="0.3">
      <c r="B292" t="s">
        <v>146</v>
      </c>
      <c r="C292" s="14">
        <v>0.30232052528605302</v>
      </c>
      <c r="D292" s="14">
        <v>0.32214393067419</v>
      </c>
      <c r="E292" s="14">
        <v>0.28239971544676101</v>
      </c>
      <c r="F292" s="14"/>
      <c r="G292" s="14">
        <v>0.36445825584101799</v>
      </c>
      <c r="H292" s="14">
        <v>0.26741718942666498</v>
      </c>
      <c r="I292" s="14">
        <v>0.26689188744477998</v>
      </c>
      <c r="J292" s="14">
        <v>0.238490005361049</v>
      </c>
      <c r="K292" s="14">
        <v>0.31557317138512497</v>
      </c>
      <c r="L292" s="14">
        <v>0.30530716960160398</v>
      </c>
      <c r="M292" s="14">
        <v>0.28182476094148901</v>
      </c>
      <c r="N292" s="14">
        <v>0.290676630954398</v>
      </c>
      <c r="O292" s="14">
        <v>0.30475421090711302</v>
      </c>
      <c r="P292" s="14"/>
      <c r="Q292" s="14">
        <v>0.30370829865468202</v>
      </c>
      <c r="R292" s="14">
        <v>0.29909220880877002</v>
      </c>
      <c r="S292" s="14"/>
      <c r="T292" s="14">
        <v>0.29956023272947602</v>
      </c>
      <c r="U292" s="14">
        <v>0.33426440061565099</v>
      </c>
      <c r="V292" s="14">
        <v>0.36956911031134398</v>
      </c>
      <c r="W292" s="14"/>
      <c r="X292" s="14">
        <v>0.26525322006008201</v>
      </c>
      <c r="Y292" s="14">
        <v>0.30578333348227899</v>
      </c>
      <c r="Z292" s="14">
        <v>0.38880337002323501</v>
      </c>
      <c r="AA292" s="14">
        <v>0.29851917901672498</v>
      </c>
    </row>
    <row r="293" spans="2:27" x14ac:dyDescent="0.3">
      <c r="B293" t="s">
        <v>147</v>
      </c>
      <c r="C293" s="14">
        <v>0.38483282874189201</v>
      </c>
      <c r="D293" s="14">
        <v>0.40287559443672</v>
      </c>
      <c r="E293" s="14">
        <v>0.36719072685758702</v>
      </c>
      <c r="F293" s="14"/>
      <c r="G293" s="14">
        <v>0.37893908337190801</v>
      </c>
      <c r="H293" s="14">
        <v>0.38566439947216902</v>
      </c>
      <c r="I293" s="14">
        <v>0.35459502840715001</v>
      </c>
      <c r="J293" s="14">
        <v>0.38236702564095298</v>
      </c>
      <c r="K293" s="14">
        <v>0.386264000498519</v>
      </c>
      <c r="L293" s="14">
        <v>0.41239131367686399</v>
      </c>
      <c r="M293" s="14">
        <v>0.436867468592399</v>
      </c>
      <c r="N293" s="14">
        <v>0.39145307020637898</v>
      </c>
      <c r="O293" s="14">
        <v>0.35053538778052001</v>
      </c>
      <c r="P293" s="14"/>
      <c r="Q293" s="14">
        <v>0.402987762363338</v>
      </c>
      <c r="R293" s="14">
        <v>0.34675131041303903</v>
      </c>
      <c r="S293" s="14"/>
      <c r="T293" s="14">
        <v>0.36496571993753202</v>
      </c>
      <c r="U293" s="14">
        <v>0.45888006708181101</v>
      </c>
      <c r="V293" s="14">
        <v>0.46398078078115301</v>
      </c>
      <c r="W293" s="14"/>
      <c r="X293" s="14">
        <v>0.31817783375435499</v>
      </c>
      <c r="Y293" s="14">
        <v>0.38743553720583801</v>
      </c>
      <c r="Z293" s="14">
        <v>0.42250297633964901</v>
      </c>
      <c r="AA293" s="14">
        <v>0.441879811742663</v>
      </c>
    </row>
    <row r="294" spans="2:27" x14ac:dyDescent="0.3">
      <c r="B294" t="s">
        <v>148</v>
      </c>
      <c r="C294" s="14">
        <v>0.22397848966439399</v>
      </c>
      <c r="D294" s="14">
        <v>0.20610905058297399</v>
      </c>
      <c r="E294" s="14">
        <v>0.24222167225917701</v>
      </c>
      <c r="F294" s="14"/>
      <c r="G294" s="14">
        <v>0.177451377524042</v>
      </c>
      <c r="H294" s="14">
        <v>0.25853396171966803</v>
      </c>
      <c r="I294" s="14">
        <v>0.28716279712081499</v>
      </c>
      <c r="J294" s="14">
        <v>0.27579701668465101</v>
      </c>
      <c r="K294" s="14">
        <v>0.215486729416485</v>
      </c>
      <c r="L294" s="14">
        <v>0.20654973920160699</v>
      </c>
      <c r="M294" s="14">
        <v>0.19450777914238801</v>
      </c>
      <c r="N294" s="14">
        <v>0.18347489613506701</v>
      </c>
      <c r="O294" s="14">
        <v>0.25092313924367698</v>
      </c>
      <c r="P294" s="14"/>
      <c r="Q294" s="14">
        <v>0.213998568078585</v>
      </c>
      <c r="R294" s="14">
        <v>0.24133752119443899</v>
      </c>
      <c r="S294" s="14"/>
      <c r="T294" s="14">
        <v>0.241695621300306</v>
      </c>
      <c r="U294" s="14">
        <v>0.15582859274243599</v>
      </c>
      <c r="V294" s="14">
        <v>0.117612186314058</v>
      </c>
      <c r="W294" s="14"/>
      <c r="X294" s="14">
        <v>0.28091141257569502</v>
      </c>
      <c r="Y294" s="14">
        <v>0.234015237149716</v>
      </c>
      <c r="Z294" s="14">
        <v>0.13642245485028701</v>
      </c>
      <c r="AA294" s="14">
        <v>0.163942111588262</v>
      </c>
    </row>
    <row r="295" spans="2:27" x14ac:dyDescent="0.3">
      <c r="B295" t="s">
        <v>149</v>
      </c>
      <c r="C295" s="14">
        <v>5.1329515778100999E-2</v>
      </c>
      <c r="D295" s="14">
        <v>3.9072048718623999E-2</v>
      </c>
      <c r="E295" s="14">
        <v>6.2674502798120299E-2</v>
      </c>
      <c r="F295" s="14"/>
      <c r="G295" s="14">
        <v>4.1881579873246103E-2</v>
      </c>
      <c r="H295" s="14">
        <v>4.3488659425845198E-2</v>
      </c>
      <c r="I295" s="14">
        <v>4.9532400595167503E-2</v>
      </c>
      <c r="J295" s="14">
        <v>7.4371551133038602E-2</v>
      </c>
      <c r="K295" s="14">
        <v>4.74198392248288E-2</v>
      </c>
      <c r="L295" s="14">
        <v>5.2480586526711302E-2</v>
      </c>
      <c r="M295" s="14">
        <v>4.4806514847932501E-2</v>
      </c>
      <c r="N295" s="14">
        <v>0.105975431941811</v>
      </c>
      <c r="O295" s="14">
        <v>4.6144387830083698E-2</v>
      </c>
      <c r="P295" s="14"/>
      <c r="Q295" s="14">
        <v>4.9313945832845998E-2</v>
      </c>
      <c r="R295" s="14">
        <v>5.7159847186137397E-2</v>
      </c>
      <c r="S295" s="14"/>
      <c r="T295" s="14">
        <v>5.1328227259162702E-2</v>
      </c>
      <c r="U295" s="14">
        <v>4.2311501334126297E-2</v>
      </c>
      <c r="V295" s="14">
        <v>3.4619466528383401E-2</v>
      </c>
      <c r="W295" s="14"/>
      <c r="X295" s="14">
        <v>7.0170850157663403E-2</v>
      </c>
      <c r="Y295" s="14">
        <v>4.41858068205822E-2</v>
      </c>
      <c r="Z295" s="14">
        <v>2.2666139534022099E-2</v>
      </c>
      <c r="AA295" s="14">
        <v>6.2138080879067303E-2</v>
      </c>
    </row>
    <row r="296" spans="2:27" x14ac:dyDescent="0.3">
      <c r="B296" t="s">
        <v>150</v>
      </c>
      <c r="C296" s="14">
        <v>2.1203464381506401E-2</v>
      </c>
      <c r="D296" s="14">
        <v>1.7149753048849199E-2</v>
      </c>
      <c r="E296" s="14">
        <v>2.53897889730543E-2</v>
      </c>
      <c r="F296" s="14"/>
      <c r="G296" s="14">
        <v>1.72532396876303E-2</v>
      </c>
      <c r="H296" s="14">
        <v>3.1036165254990498E-2</v>
      </c>
      <c r="I296" s="14">
        <v>1.8931331423223501E-2</v>
      </c>
      <c r="J296" s="14">
        <v>2.4656489666929599E-2</v>
      </c>
      <c r="K296" s="14">
        <v>3.5256259475041497E-2</v>
      </c>
      <c r="L296" s="14">
        <v>9.1331300743089008E-3</v>
      </c>
      <c r="M296" s="14">
        <v>2.5239289911108201E-2</v>
      </c>
      <c r="N296" s="14">
        <v>1.8306947093787499E-2</v>
      </c>
      <c r="O296" s="14">
        <v>1.4240518500287199E-2</v>
      </c>
      <c r="P296" s="14"/>
      <c r="Q296" s="14">
        <v>1.59046855166372E-2</v>
      </c>
      <c r="R296" s="14">
        <v>3.3801944913153699E-2</v>
      </c>
      <c r="S296" s="14"/>
      <c r="T296" s="14">
        <v>2.5054052524521499E-2</v>
      </c>
      <c r="U296" s="14">
        <v>0</v>
      </c>
      <c r="V296" s="14">
        <v>5.5513072348878402E-3</v>
      </c>
      <c r="W296" s="14"/>
      <c r="X296" s="14">
        <v>3.98687504861088E-2</v>
      </c>
      <c r="Y296" s="14">
        <v>1.6473511457317899E-2</v>
      </c>
      <c r="Z296" s="14">
        <v>1.7718125835277199E-2</v>
      </c>
      <c r="AA296" s="14">
        <v>1.4482200544284099E-2</v>
      </c>
    </row>
    <row r="297" spans="2:27" x14ac:dyDescent="0.3">
      <c r="B297" t="s">
        <v>74</v>
      </c>
      <c r="C297" s="14">
        <v>1.6335176148053101E-2</v>
      </c>
      <c r="D297" s="14">
        <v>1.2649622538643299E-2</v>
      </c>
      <c r="E297" s="14">
        <v>2.0123593665300001E-2</v>
      </c>
      <c r="F297" s="14"/>
      <c r="G297" s="14">
        <v>2.0016463702155599E-2</v>
      </c>
      <c r="H297" s="14">
        <v>1.3859624700662499E-2</v>
      </c>
      <c r="I297" s="14">
        <v>2.2886555008864301E-2</v>
      </c>
      <c r="J297" s="14">
        <v>4.3179115133789199E-3</v>
      </c>
      <c r="K297" s="14">
        <v>0</v>
      </c>
      <c r="L297" s="14">
        <v>1.4138060918905199E-2</v>
      </c>
      <c r="M297" s="14">
        <v>1.6754186564683499E-2</v>
      </c>
      <c r="N297" s="14">
        <v>1.0113023668558501E-2</v>
      </c>
      <c r="O297" s="14">
        <v>3.3402355738319303E-2</v>
      </c>
      <c r="P297" s="14"/>
      <c r="Q297" s="14">
        <v>1.40867395539122E-2</v>
      </c>
      <c r="R297" s="14">
        <v>2.1857167484461999E-2</v>
      </c>
      <c r="S297" s="14"/>
      <c r="T297" s="14">
        <v>1.7396146249001099E-2</v>
      </c>
      <c r="U297" s="14">
        <v>8.7154382259760996E-3</v>
      </c>
      <c r="V297" s="14">
        <v>8.6671488301733705E-3</v>
      </c>
      <c r="W297" s="14"/>
      <c r="X297" s="14">
        <v>2.56179329660963E-2</v>
      </c>
      <c r="Y297" s="14">
        <v>1.21065738842666E-2</v>
      </c>
      <c r="Z297" s="14">
        <v>1.18869334175299E-2</v>
      </c>
      <c r="AA297" s="14">
        <v>1.90386162289981E-2</v>
      </c>
    </row>
    <row r="298" spans="2:27" x14ac:dyDescent="0.3">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row>
    <row r="299" spans="2:27" x14ac:dyDescent="0.3">
      <c r="B299" s="6" t="s">
        <v>156</v>
      </c>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row>
    <row r="300" spans="2:27" x14ac:dyDescent="0.3">
      <c r="B300" s="21" t="s">
        <v>56</v>
      </c>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row>
    <row r="301" spans="2:27" x14ac:dyDescent="0.3">
      <c r="B301" t="s">
        <v>146</v>
      </c>
      <c r="C301" s="14">
        <v>0.328910222924642</v>
      </c>
      <c r="D301" s="14">
        <v>0.35103490766527401</v>
      </c>
      <c r="E301" s="14">
        <v>0.306845265364389</v>
      </c>
      <c r="F301" s="14"/>
      <c r="G301" s="14">
        <v>0.35401099944237602</v>
      </c>
      <c r="H301" s="14">
        <v>0.30334206976786798</v>
      </c>
      <c r="I301" s="14">
        <v>0.290157347527423</v>
      </c>
      <c r="J301" s="14">
        <v>0.26233819316434698</v>
      </c>
      <c r="K301" s="14">
        <v>0.33810025077787897</v>
      </c>
      <c r="L301" s="14">
        <v>0.34858957394483098</v>
      </c>
      <c r="M301" s="14">
        <v>0.34527149399520002</v>
      </c>
      <c r="N301" s="14">
        <v>0.36869250232510098</v>
      </c>
      <c r="O301" s="14">
        <v>0.33385089760605002</v>
      </c>
      <c r="P301" s="14"/>
      <c r="Q301" s="14">
        <v>0.34385229223455499</v>
      </c>
      <c r="R301" s="14">
        <v>0.29742283252322599</v>
      </c>
      <c r="S301" s="14"/>
      <c r="T301" s="14">
        <v>0.320450466433918</v>
      </c>
      <c r="U301" s="14">
        <v>0.343855214892066</v>
      </c>
      <c r="V301" s="14">
        <v>0.41580315091418402</v>
      </c>
      <c r="W301" s="14"/>
      <c r="X301" s="14">
        <v>0.25085956709553098</v>
      </c>
      <c r="Y301" s="14">
        <v>0.343450204496758</v>
      </c>
      <c r="Z301" s="14">
        <v>0.420867556078029</v>
      </c>
      <c r="AA301" s="14">
        <v>0.34485780855102199</v>
      </c>
    </row>
    <row r="302" spans="2:27" x14ac:dyDescent="0.3">
      <c r="B302" t="s">
        <v>147</v>
      </c>
      <c r="C302" s="14">
        <v>0.41477354751844497</v>
      </c>
      <c r="D302" s="14">
        <v>0.41656069023668102</v>
      </c>
      <c r="E302" s="14">
        <v>0.411354746804098</v>
      </c>
      <c r="F302" s="14"/>
      <c r="G302" s="14">
        <v>0.435431421708456</v>
      </c>
      <c r="H302" s="14">
        <v>0.41927310090750203</v>
      </c>
      <c r="I302" s="14">
        <v>0.43070217227783297</v>
      </c>
      <c r="J302" s="14">
        <v>0.37899231807064399</v>
      </c>
      <c r="K302" s="14">
        <v>0.44923879868129801</v>
      </c>
      <c r="L302" s="14">
        <v>0.383111684435261</v>
      </c>
      <c r="M302" s="14">
        <v>0.39450735064981701</v>
      </c>
      <c r="N302" s="14">
        <v>0.307279529706106</v>
      </c>
      <c r="O302" s="14">
        <v>0.44783248288640398</v>
      </c>
      <c r="P302" s="14"/>
      <c r="Q302" s="14">
        <v>0.42997872290914602</v>
      </c>
      <c r="R302" s="14">
        <v>0.38299920184295</v>
      </c>
      <c r="S302" s="14"/>
      <c r="T302" s="14">
        <v>0.41166424634432602</v>
      </c>
      <c r="U302" s="14">
        <v>0.47108841474346302</v>
      </c>
      <c r="V302" s="14">
        <v>0.42746400794842299</v>
      </c>
      <c r="W302" s="14"/>
      <c r="X302" s="14">
        <v>0.38422098076530098</v>
      </c>
      <c r="Y302" s="14">
        <v>0.42603259563116502</v>
      </c>
      <c r="Z302" s="14">
        <v>0.379760121423453</v>
      </c>
      <c r="AA302" s="14">
        <v>0.43984695561527598</v>
      </c>
    </row>
    <row r="303" spans="2:27" x14ac:dyDescent="0.3">
      <c r="B303" t="s">
        <v>148</v>
      </c>
      <c r="C303" s="14">
        <v>0.18574234285066901</v>
      </c>
      <c r="D303" s="14">
        <v>0.17962386543130701</v>
      </c>
      <c r="E303" s="14">
        <v>0.19298601938293999</v>
      </c>
      <c r="F303" s="14"/>
      <c r="G303" s="14">
        <v>0.149984756230992</v>
      </c>
      <c r="H303" s="14">
        <v>0.19654886992005599</v>
      </c>
      <c r="I303" s="14">
        <v>0.20783844631991999</v>
      </c>
      <c r="J303" s="14">
        <v>0.265030595979175</v>
      </c>
      <c r="K303" s="14">
        <v>0.14948141012963301</v>
      </c>
      <c r="L303" s="14">
        <v>0.19085424731075101</v>
      </c>
      <c r="M303" s="14">
        <v>0.20104202186585499</v>
      </c>
      <c r="N303" s="14">
        <v>0.25201934590156799</v>
      </c>
      <c r="O303" s="14">
        <v>0.15209732613124599</v>
      </c>
      <c r="P303" s="14"/>
      <c r="Q303" s="14">
        <v>0.16798091280222699</v>
      </c>
      <c r="R303" s="14">
        <v>0.22054192151180299</v>
      </c>
      <c r="S303" s="14"/>
      <c r="T303" s="14">
        <v>0.194243852451397</v>
      </c>
      <c r="U303" s="14">
        <v>0.165767252573848</v>
      </c>
      <c r="V303" s="14">
        <v>0.129115806849989</v>
      </c>
      <c r="W303" s="14"/>
      <c r="X303" s="14">
        <v>0.25615440146205798</v>
      </c>
      <c r="Y303" s="14">
        <v>0.169244741231833</v>
      </c>
      <c r="Z303" s="14">
        <v>0.12612902537618201</v>
      </c>
      <c r="AA303" s="14">
        <v>0.16482040829606001</v>
      </c>
    </row>
    <row r="304" spans="2:27" x14ac:dyDescent="0.3">
      <c r="B304" t="s">
        <v>149</v>
      </c>
      <c r="C304" s="14">
        <v>3.24641036212968E-2</v>
      </c>
      <c r="D304" s="14">
        <v>2.5502434329412901E-2</v>
      </c>
      <c r="E304" s="14">
        <v>3.9629751384725201E-2</v>
      </c>
      <c r="F304" s="14"/>
      <c r="G304" s="14">
        <v>2.4008058339756801E-2</v>
      </c>
      <c r="H304" s="14">
        <v>5.3170594434761798E-2</v>
      </c>
      <c r="I304" s="14">
        <v>5.6855772259605097E-3</v>
      </c>
      <c r="J304" s="14">
        <v>5.9494352022299198E-2</v>
      </c>
      <c r="K304" s="14">
        <v>3.7585330441799798E-2</v>
      </c>
      <c r="L304" s="14">
        <v>2.3586400728989199E-2</v>
      </c>
      <c r="M304" s="14">
        <v>1.83706231015308E-2</v>
      </c>
      <c r="N304" s="14">
        <v>3.34143986127651E-2</v>
      </c>
      <c r="O304" s="14">
        <v>3.21037643419885E-2</v>
      </c>
      <c r="P304" s="14"/>
      <c r="Q304" s="14">
        <v>2.7364177213504301E-2</v>
      </c>
      <c r="R304" s="14">
        <v>4.48790675960015E-2</v>
      </c>
      <c r="S304" s="14"/>
      <c r="T304" s="14">
        <v>3.6875800828809299E-2</v>
      </c>
      <c r="U304" s="14">
        <v>1.1376567853121E-2</v>
      </c>
      <c r="V304" s="14">
        <v>0</v>
      </c>
      <c r="W304" s="14"/>
      <c r="X304" s="14">
        <v>5.7047851010015298E-2</v>
      </c>
      <c r="Y304" s="14">
        <v>2.9010483357914198E-2</v>
      </c>
      <c r="Z304" s="14">
        <v>1.2618183597781199E-2</v>
      </c>
      <c r="AA304" s="14">
        <v>2.32471959318255E-2</v>
      </c>
    </row>
    <row r="305" spans="2:27" x14ac:dyDescent="0.3">
      <c r="B305" t="s">
        <v>150</v>
      </c>
      <c r="C305" s="14">
        <v>1.1375740888652799E-2</v>
      </c>
      <c r="D305" s="14">
        <v>6.1564601381363E-3</v>
      </c>
      <c r="E305" s="14">
        <v>1.6669949139685801E-2</v>
      </c>
      <c r="F305" s="14"/>
      <c r="G305" s="14">
        <v>1.5707392494568598E-2</v>
      </c>
      <c r="H305" s="14">
        <v>1.3210569858659999E-2</v>
      </c>
      <c r="I305" s="14">
        <v>1.47302222813977E-2</v>
      </c>
      <c r="J305" s="14">
        <v>8.5398058474886393E-3</v>
      </c>
      <c r="K305" s="14">
        <v>1.2997138164272601E-2</v>
      </c>
      <c r="L305" s="14">
        <v>1.1964653640026499E-2</v>
      </c>
      <c r="M305" s="14">
        <v>1.8186910037656399E-2</v>
      </c>
      <c r="N305" s="14">
        <v>0</v>
      </c>
      <c r="O305" s="14">
        <v>0</v>
      </c>
      <c r="P305" s="14"/>
      <c r="Q305" s="14">
        <v>7.4772775528336097E-3</v>
      </c>
      <c r="R305" s="14">
        <v>2.0543447481326901E-2</v>
      </c>
      <c r="S305" s="14"/>
      <c r="T305" s="14">
        <v>1.21537262469889E-2</v>
      </c>
      <c r="U305" s="14">
        <v>0</v>
      </c>
      <c r="V305" s="14">
        <v>1.20213710692142E-2</v>
      </c>
      <c r="W305" s="14"/>
      <c r="X305" s="14">
        <v>1.65916785541813E-2</v>
      </c>
      <c r="Y305" s="14">
        <v>9.6151045749533499E-3</v>
      </c>
      <c r="Z305" s="14">
        <v>3.1020054271747501E-2</v>
      </c>
      <c r="AA305" s="14">
        <v>2.1311310518202001E-3</v>
      </c>
    </row>
    <row r="306" spans="2:27" x14ac:dyDescent="0.3">
      <c r="B306" t="s">
        <v>74</v>
      </c>
      <c r="C306" s="14">
        <v>2.6734042196293599E-2</v>
      </c>
      <c r="D306" s="14">
        <v>2.1121642199189002E-2</v>
      </c>
      <c r="E306" s="14">
        <v>3.2514267924161601E-2</v>
      </c>
      <c r="F306" s="14"/>
      <c r="G306" s="14">
        <v>2.08573717838508E-2</v>
      </c>
      <c r="H306" s="14">
        <v>1.44547951111514E-2</v>
      </c>
      <c r="I306" s="14">
        <v>5.08862343674652E-2</v>
      </c>
      <c r="J306" s="14">
        <v>2.5604734916046201E-2</v>
      </c>
      <c r="K306" s="14">
        <v>1.25970718051177E-2</v>
      </c>
      <c r="L306" s="14">
        <v>4.18934399401409E-2</v>
      </c>
      <c r="M306" s="14">
        <v>2.2621600349940801E-2</v>
      </c>
      <c r="N306" s="14">
        <v>3.8594223454459203E-2</v>
      </c>
      <c r="O306" s="14">
        <v>3.4115529034310997E-2</v>
      </c>
      <c r="P306" s="14"/>
      <c r="Q306" s="14">
        <v>2.3346617287733702E-2</v>
      </c>
      <c r="R306" s="14">
        <v>3.3613529044692801E-2</v>
      </c>
      <c r="S306" s="14"/>
      <c r="T306" s="14">
        <v>2.46119076945608E-2</v>
      </c>
      <c r="U306" s="14">
        <v>7.9125499375031494E-3</v>
      </c>
      <c r="V306" s="14">
        <v>1.55956632181892E-2</v>
      </c>
      <c r="W306" s="14"/>
      <c r="X306" s="14">
        <v>3.5125521112912797E-2</v>
      </c>
      <c r="Y306" s="14">
        <v>2.2646870707376601E-2</v>
      </c>
      <c r="Z306" s="14">
        <v>2.9605059252807101E-2</v>
      </c>
      <c r="AA306" s="14">
        <v>2.5096500553996599E-2</v>
      </c>
    </row>
    <row r="307" spans="2:27" x14ac:dyDescent="0.3">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row>
    <row r="308" spans="2:27" x14ac:dyDescent="0.3">
      <c r="B308" s="6" t="s">
        <v>157</v>
      </c>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row>
    <row r="309" spans="2:27" x14ac:dyDescent="0.3">
      <c r="B309" s="21" t="s">
        <v>56</v>
      </c>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row>
    <row r="310" spans="2:27" x14ac:dyDescent="0.3">
      <c r="B310" t="s">
        <v>146</v>
      </c>
      <c r="C310" s="14">
        <v>0.30013618730553998</v>
      </c>
      <c r="D310" s="14">
        <v>0.32918671726379201</v>
      </c>
      <c r="E310" s="14">
        <v>0.27096365349080898</v>
      </c>
      <c r="F310" s="14"/>
      <c r="G310" s="14">
        <v>0.341985587833947</v>
      </c>
      <c r="H310" s="14">
        <v>0.308926355431282</v>
      </c>
      <c r="I310" s="14">
        <v>0.27606137797146701</v>
      </c>
      <c r="J310" s="14">
        <v>0.226751670348038</v>
      </c>
      <c r="K310" s="14">
        <v>0.27091865124828002</v>
      </c>
      <c r="L310" s="14">
        <v>0.30965688768645699</v>
      </c>
      <c r="M310" s="14">
        <v>0.29890719912040797</v>
      </c>
      <c r="N310" s="14">
        <v>0.26260960099219999</v>
      </c>
      <c r="O310" s="14">
        <v>0.311674025353878</v>
      </c>
      <c r="P310" s="14"/>
      <c r="Q310" s="14">
        <v>0.31318521599620402</v>
      </c>
      <c r="R310" s="14">
        <v>0.27227756942146297</v>
      </c>
      <c r="S310" s="14"/>
      <c r="T310" s="14">
        <v>0.28620621021501802</v>
      </c>
      <c r="U310" s="14">
        <v>0.355800180001074</v>
      </c>
      <c r="V310" s="14">
        <v>0.39864289227954403</v>
      </c>
      <c r="W310" s="14"/>
      <c r="X310" s="14">
        <v>0.231106901384562</v>
      </c>
      <c r="Y310" s="14">
        <v>0.30662093857490103</v>
      </c>
      <c r="Z310" s="14">
        <v>0.38142587952599799</v>
      </c>
      <c r="AA310" s="14">
        <v>0.32960075776102998</v>
      </c>
    </row>
    <row r="311" spans="2:27" x14ac:dyDescent="0.3">
      <c r="B311" t="s">
        <v>147</v>
      </c>
      <c r="C311" s="14">
        <v>0.37915771733984599</v>
      </c>
      <c r="D311" s="14">
        <v>0.38213486532332303</v>
      </c>
      <c r="E311" s="14">
        <v>0.37746213554736002</v>
      </c>
      <c r="F311" s="14"/>
      <c r="G311" s="14">
        <v>0.38092978494993202</v>
      </c>
      <c r="H311" s="14">
        <v>0.353976509232794</v>
      </c>
      <c r="I311" s="14">
        <v>0.33437314759810599</v>
      </c>
      <c r="J311" s="14">
        <v>0.377293743319562</v>
      </c>
      <c r="K311" s="14">
        <v>0.47184498692195398</v>
      </c>
      <c r="L311" s="14">
        <v>0.35924783239633401</v>
      </c>
      <c r="M311" s="14">
        <v>0.393551022850545</v>
      </c>
      <c r="N311" s="14">
        <v>0.34398045463818799</v>
      </c>
      <c r="O311" s="14">
        <v>0.38437857975454598</v>
      </c>
      <c r="P311" s="14"/>
      <c r="Q311" s="14">
        <v>0.38570204863769902</v>
      </c>
      <c r="R311" s="14">
        <v>0.36502448979957502</v>
      </c>
      <c r="S311" s="14"/>
      <c r="T311" s="14">
        <v>0.373447809668222</v>
      </c>
      <c r="U311" s="14">
        <v>0.41759180297730703</v>
      </c>
      <c r="V311" s="14">
        <v>0.41894454022119199</v>
      </c>
      <c r="W311" s="14"/>
      <c r="X311" s="14">
        <v>0.351054252036751</v>
      </c>
      <c r="Y311" s="14">
        <v>0.37624005530896398</v>
      </c>
      <c r="Z311" s="14">
        <v>0.40206124232941098</v>
      </c>
      <c r="AA311" s="14">
        <v>0.40936402035179298</v>
      </c>
    </row>
    <row r="312" spans="2:27" x14ac:dyDescent="0.3">
      <c r="B312" t="s">
        <v>148</v>
      </c>
      <c r="C312" s="14">
        <v>0.21246359068257401</v>
      </c>
      <c r="D312" s="14">
        <v>0.20821983632754201</v>
      </c>
      <c r="E312" s="14">
        <v>0.21699488639345699</v>
      </c>
      <c r="F312" s="14"/>
      <c r="G312" s="14">
        <v>0.180774511353015</v>
      </c>
      <c r="H312" s="14">
        <v>0.226350799778201</v>
      </c>
      <c r="I312" s="14">
        <v>0.244796133626247</v>
      </c>
      <c r="J312" s="14">
        <v>0.25275632052816799</v>
      </c>
      <c r="K312" s="14">
        <v>0.19663505112957799</v>
      </c>
      <c r="L312" s="14">
        <v>0.21677442271109301</v>
      </c>
      <c r="M312" s="14">
        <v>0.20975448079155901</v>
      </c>
      <c r="N312" s="14">
        <v>0.29011576649342502</v>
      </c>
      <c r="O312" s="14">
        <v>0.185130028195228</v>
      </c>
      <c r="P312" s="14"/>
      <c r="Q312" s="14">
        <v>0.20806134007532601</v>
      </c>
      <c r="R312" s="14">
        <v>0.21719814769927301</v>
      </c>
      <c r="S312" s="14"/>
      <c r="T312" s="14">
        <v>0.22411610391078399</v>
      </c>
      <c r="U312" s="14">
        <v>0.156211078999314</v>
      </c>
      <c r="V312" s="14">
        <v>0.14932533200201001</v>
      </c>
      <c r="W312" s="14"/>
      <c r="X312" s="14">
        <v>0.246012956609726</v>
      </c>
      <c r="Y312" s="14">
        <v>0.22533260596834101</v>
      </c>
      <c r="Z312" s="14">
        <v>0.14080668143153899</v>
      </c>
      <c r="AA312" s="14">
        <v>0.164870419216602</v>
      </c>
    </row>
    <row r="313" spans="2:27" x14ac:dyDescent="0.3">
      <c r="B313" t="s">
        <v>149</v>
      </c>
      <c r="C313" s="14">
        <v>6.1921998395611001E-2</v>
      </c>
      <c r="D313" s="14">
        <v>4.8346564925763301E-2</v>
      </c>
      <c r="E313" s="14">
        <v>7.4990524795074995E-2</v>
      </c>
      <c r="F313" s="14"/>
      <c r="G313" s="14">
        <v>5.6222454653351198E-2</v>
      </c>
      <c r="H313" s="14">
        <v>6.6003213362157101E-2</v>
      </c>
      <c r="I313" s="14">
        <v>9.2901551229683493E-2</v>
      </c>
      <c r="J313" s="14">
        <v>8.5270667548015003E-2</v>
      </c>
      <c r="K313" s="14">
        <v>3.5499635511460001E-2</v>
      </c>
      <c r="L313" s="14">
        <v>6.4237696388293006E-2</v>
      </c>
      <c r="M313" s="14">
        <v>3.7937810407129E-2</v>
      </c>
      <c r="N313" s="14">
        <v>5.7901789660495799E-2</v>
      </c>
      <c r="O313" s="14">
        <v>6.8194041605129499E-2</v>
      </c>
      <c r="P313" s="14"/>
      <c r="Q313" s="14">
        <v>5.4678547544745999E-2</v>
      </c>
      <c r="R313" s="14">
        <v>7.9934450455506595E-2</v>
      </c>
      <c r="S313" s="14"/>
      <c r="T313" s="14">
        <v>7.2099010210197295E-2</v>
      </c>
      <c r="U313" s="14">
        <v>4.9797085981165001E-2</v>
      </c>
      <c r="V313" s="14">
        <v>1.0344259949693801E-2</v>
      </c>
      <c r="W313" s="14"/>
      <c r="X313" s="14">
        <v>0.103580129802767</v>
      </c>
      <c r="Y313" s="14">
        <v>5.2986643448137201E-2</v>
      </c>
      <c r="Z313" s="14">
        <v>1.7246957998160499E-2</v>
      </c>
      <c r="AA313" s="14">
        <v>5.8909557384432099E-2</v>
      </c>
    </row>
    <row r="314" spans="2:27" x14ac:dyDescent="0.3">
      <c r="B314" t="s">
        <v>150</v>
      </c>
      <c r="C314" s="14">
        <v>2.9923528394732501E-2</v>
      </c>
      <c r="D314" s="14">
        <v>1.88358499301267E-2</v>
      </c>
      <c r="E314" s="14">
        <v>3.9968475654388103E-2</v>
      </c>
      <c r="F314" s="14"/>
      <c r="G314" s="14">
        <v>1.6597288894938899E-2</v>
      </c>
      <c r="H314" s="14">
        <v>3.8007927762053501E-2</v>
      </c>
      <c r="I314" s="14">
        <v>3.5997544745715503E-2</v>
      </c>
      <c r="J314" s="14">
        <v>3.5914012879321097E-2</v>
      </c>
      <c r="K314" s="14">
        <v>2.0676545394482802E-2</v>
      </c>
      <c r="L314" s="14">
        <v>3.5945099898916699E-2</v>
      </c>
      <c r="M314" s="14">
        <v>4.83347491157015E-2</v>
      </c>
      <c r="N314" s="14">
        <v>2.67020518907016E-2</v>
      </c>
      <c r="O314" s="14">
        <v>2.6820361671408999E-2</v>
      </c>
      <c r="P314" s="14"/>
      <c r="Q314" s="14">
        <v>2.16364500339268E-2</v>
      </c>
      <c r="R314" s="14">
        <v>4.9549359993525298E-2</v>
      </c>
      <c r="S314" s="14"/>
      <c r="T314" s="14">
        <v>3.04957749160733E-2</v>
      </c>
      <c r="U314" s="14">
        <v>1.5238054580450199E-2</v>
      </c>
      <c r="V314" s="14">
        <v>9.7422523023000702E-3</v>
      </c>
      <c r="W314" s="14"/>
      <c r="X314" s="14">
        <v>5.0672302991964999E-2</v>
      </c>
      <c r="Y314" s="14">
        <v>2.3984987352414298E-2</v>
      </c>
      <c r="Z314" s="14">
        <v>4.65723052973624E-2</v>
      </c>
      <c r="AA314" s="14">
        <v>1.5763372166624601E-2</v>
      </c>
    </row>
    <row r="315" spans="2:27" x14ac:dyDescent="0.3">
      <c r="B315" t="s">
        <v>74</v>
      </c>
      <c r="C315" s="14">
        <v>1.63969778816969E-2</v>
      </c>
      <c r="D315" s="14">
        <v>1.32761662294534E-2</v>
      </c>
      <c r="E315" s="14">
        <v>1.9620324118910602E-2</v>
      </c>
      <c r="F315" s="14"/>
      <c r="G315" s="14">
        <v>2.3490372314815999E-2</v>
      </c>
      <c r="H315" s="14">
        <v>6.73519443351218E-3</v>
      </c>
      <c r="I315" s="14">
        <v>1.5870244828780099E-2</v>
      </c>
      <c r="J315" s="14">
        <v>2.2013585376896301E-2</v>
      </c>
      <c r="K315" s="14">
        <v>4.4251297942462502E-3</v>
      </c>
      <c r="L315" s="14">
        <v>1.4138060918905199E-2</v>
      </c>
      <c r="M315" s="14">
        <v>1.1514737714657299E-2</v>
      </c>
      <c r="N315" s="14">
        <v>1.8690336324989999E-2</v>
      </c>
      <c r="O315" s="14">
        <v>2.3802963419808899E-2</v>
      </c>
      <c r="P315" s="14"/>
      <c r="Q315" s="14">
        <v>1.6736397712098599E-2</v>
      </c>
      <c r="R315" s="14">
        <v>1.6015982630657101E-2</v>
      </c>
      <c r="S315" s="14"/>
      <c r="T315" s="14">
        <v>1.36350910797054E-2</v>
      </c>
      <c r="U315" s="14">
        <v>5.3617974606898601E-3</v>
      </c>
      <c r="V315" s="14">
        <v>1.3000723245260099E-2</v>
      </c>
      <c r="W315" s="14"/>
      <c r="X315" s="14">
        <v>1.7573457174228899E-2</v>
      </c>
      <c r="Y315" s="14">
        <v>1.48347693472417E-2</v>
      </c>
      <c r="Z315" s="14">
        <v>1.18869334175299E-2</v>
      </c>
      <c r="AA315" s="14">
        <v>2.14918731195183E-2</v>
      </c>
    </row>
    <row r="316" spans="2:27" x14ac:dyDescent="0.3">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row>
    <row r="317" spans="2:27" x14ac:dyDescent="0.3">
      <c r="B317" s="6" t="s">
        <v>158</v>
      </c>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row>
    <row r="318" spans="2:27" x14ac:dyDescent="0.3">
      <c r="B318" s="21" t="s">
        <v>56</v>
      </c>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row>
    <row r="319" spans="2:27" x14ac:dyDescent="0.3">
      <c r="B319" t="s">
        <v>146</v>
      </c>
      <c r="C319" s="14">
        <v>0.369378792237542</v>
      </c>
      <c r="D319" s="14">
        <v>0.39603132300024402</v>
      </c>
      <c r="E319" s="14">
        <v>0.34103164321386698</v>
      </c>
      <c r="F319" s="14"/>
      <c r="G319" s="14">
        <v>0.38125741788952899</v>
      </c>
      <c r="H319" s="14">
        <v>0.369006047922807</v>
      </c>
      <c r="I319" s="14">
        <v>0.37332248355289999</v>
      </c>
      <c r="J319" s="14">
        <v>0.29521280314930198</v>
      </c>
      <c r="K319" s="14">
        <v>0.36012892274076602</v>
      </c>
      <c r="L319" s="14">
        <v>0.38152417352517998</v>
      </c>
      <c r="M319" s="14">
        <v>0.40921692997286502</v>
      </c>
      <c r="N319" s="14">
        <v>0.403110723960318</v>
      </c>
      <c r="O319" s="14">
        <v>0.35714738883576602</v>
      </c>
      <c r="P319" s="14"/>
      <c r="Q319" s="14">
        <v>0.387312590790927</v>
      </c>
      <c r="R319" s="14">
        <v>0.32707864430370698</v>
      </c>
      <c r="S319" s="14"/>
      <c r="T319" s="14">
        <v>0.36677288247009798</v>
      </c>
      <c r="U319" s="14">
        <v>0.34342542045284402</v>
      </c>
      <c r="V319" s="14">
        <v>0.486841662103565</v>
      </c>
      <c r="W319" s="14"/>
      <c r="X319" s="14">
        <v>0.30594761124611802</v>
      </c>
      <c r="Y319" s="14">
        <v>0.39142578076694101</v>
      </c>
      <c r="Z319" s="14">
        <v>0.38309951204701498</v>
      </c>
      <c r="AA319" s="14">
        <v>0.37702657795137301</v>
      </c>
    </row>
    <row r="320" spans="2:27" x14ac:dyDescent="0.3">
      <c r="B320" t="s">
        <v>147</v>
      </c>
      <c r="C320" s="14">
        <v>0.367245486668967</v>
      </c>
      <c r="D320" s="14">
        <v>0.36144063708400598</v>
      </c>
      <c r="E320" s="14">
        <v>0.37403069536553302</v>
      </c>
      <c r="F320" s="14"/>
      <c r="G320" s="14">
        <v>0.36583354645916499</v>
      </c>
      <c r="H320" s="14">
        <v>0.33205824743607598</v>
      </c>
      <c r="I320" s="14">
        <v>0.36758370048357702</v>
      </c>
      <c r="J320" s="14">
        <v>0.36494463744444</v>
      </c>
      <c r="K320" s="14">
        <v>0.42159264129768198</v>
      </c>
      <c r="L320" s="14">
        <v>0.38002689023035702</v>
      </c>
      <c r="M320" s="14">
        <v>0.36267092812810098</v>
      </c>
      <c r="N320" s="14">
        <v>0.35510216507060799</v>
      </c>
      <c r="O320" s="14">
        <v>0.369076805347332</v>
      </c>
      <c r="P320" s="14"/>
      <c r="Q320" s="14">
        <v>0.36296725850636302</v>
      </c>
      <c r="R320" s="14">
        <v>0.38060064400495303</v>
      </c>
      <c r="S320" s="14"/>
      <c r="T320" s="14">
        <v>0.36337411115179302</v>
      </c>
      <c r="U320" s="14">
        <v>0.44977264900175901</v>
      </c>
      <c r="V320" s="14">
        <v>0.36591476293797298</v>
      </c>
      <c r="W320" s="14"/>
      <c r="X320" s="14">
        <v>0.37038061762881402</v>
      </c>
      <c r="Y320" s="14">
        <v>0.35904902568588398</v>
      </c>
      <c r="Z320" s="14">
        <v>0.40769514262176898</v>
      </c>
      <c r="AA320" s="14">
        <v>0.37276573446658801</v>
      </c>
    </row>
    <row r="321" spans="2:27" x14ac:dyDescent="0.3">
      <c r="B321" t="s">
        <v>148</v>
      </c>
      <c r="C321" s="14">
        <v>0.19147528882545101</v>
      </c>
      <c r="D321" s="14">
        <v>0.19105411961945601</v>
      </c>
      <c r="E321" s="14">
        <v>0.19215273439844999</v>
      </c>
      <c r="F321" s="14"/>
      <c r="G321" s="14">
        <v>0.19134404595190599</v>
      </c>
      <c r="H321" s="14">
        <v>0.197818724825405</v>
      </c>
      <c r="I321" s="14">
        <v>0.19592981572088999</v>
      </c>
      <c r="J321" s="14">
        <v>0.25609345354375201</v>
      </c>
      <c r="K321" s="14">
        <v>0.14279921714232</v>
      </c>
      <c r="L321" s="14">
        <v>0.15396586682775301</v>
      </c>
      <c r="M321" s="14">
        <v>0.16107351140249501</v>
      </c>
      <c r="N321" s="14">
        <v>0.17310403211943801</v>
      </c>
      <c r="O321" s="14">
        <v>0.228753474276745</v>
      </c>
      <c r="P321" s="14"/>
      <c r="Q321" s="14">
        <v>0.186558016105865</v>
      </c>
      <c r="R321" s="14">
        <v>0.198757754110123</v>
      </c>
      <c r="S321" s="14"/>
      <c r="T321" s="14">
        <v>0.19433959814235999</v>
      </c>
      <c r="U321" s="14">
        <v>0.17813280648632801</v>
      </c>
      <c r="V321" s="14">
        <v>0.114725423820774</v>
      </c>
      <c r="W321" s="14"/>
      <c r="X321" s="14">
        <v>0.22302177213685401</v>
      </c>
      <c r="Y321" s="14">
        <v>0.18154041269200799</v>
      </c>
      <c r="Z321" s="14">
        <v>0.13443097268432899</v>
      </c>
      <c r="AA321" s="14">
        <v>0.19910573051723099</v>
      </c>
    </row>
    <row r="322" spans="2:27" x14ac:dyDescent="0.3">
      <c r="B322" t="s">
        <v>149</v>
      </c>
      <c r="C322" s="14">
        <v>5.0566218546294901E-2</v>
      </c>
      <c r="D322" s="14">
        <v>3.7670831515838603E-2</v>
      </c>
      <c r="E322" s="14">
        <v>6.3781870848380398E-2</v>
      </c>
      <c r="F322" s="14"/>
      <c r="G322" s="14">
        <v>4.3864517499703999E-2</v>
      </c>
      <c r="H322" s="14">
        <v>7.5709136705296498E-2</v>
      </c>
      <c r="I322" s="14">
        <v>5.08939114095339E-2</v>
      </c>
      <c r="J322" s="14">
        <v>5.7256035826153302E-2</v>
      </c>
      <c r="K322" s="14">
        <v>4.0852391732371998E-2</v>
      </c>
      <c r="L322" s="14">
        <v>5.7791301393530198E-2</v>
      </c>
      <c r="M322" s="14">
        <v>4.5726674935542999E-2</v>
      </c>
      <c r="N322" s="14">
        <v>6.0580259354164598E-2</v>
      </c>
      <c r="O322" s="14">
        <v>2.9482234932570899E-2</v>
      </c>
      <c r="P322" s="14"/>
      <c r="Q322" s="14">
        <v>4.6142614853495703E-2</v>
      </c>
      <c r="R322" s="14">
        <v>6.1872420393311901E-2</v>
      </c>
      <c r="S322" s="14"/>
      <c r="T322" s="14">
        <v>5.27355963488675E-2</v>
      </c>
      <c r="U322" s="14">
        <v>2.0661104169708899E-2</v>
      </c>
      <c r="V322" s="14">
        <v>2.0956158368192701E-2</v>
      </c>
      <c r="W322" s="14"/>
      <c r="X322" s="14">
        <v>7.1246305195487594E-2</v>
      </c>
      <c r="Y322" s="14">
        <v>4.7657789169647101E-2</v>
      </c>
      <c r="Z322" s="14">
        <v>3.7021143159844998E-2</v>
      </c>
      <c r="AA322" s="14">
        <v>4.23535599931609E-2</v>
      </c>
    </row>
    <row r="323" spans="2:27" x14ac:dyDescent="0.3">
      <c r="B323" t="s">
        <v>150</v>
      </c>
      <c r="C323" s="14">
        <v>1.01042367016473E-2</v>
      </c>
      <c r="D323" s="14">
        <v>3.8402293010270701E-3</v>
      </c>
      <c r="E323" s="14">
        <v>1.6436818152761799E-2</v>
      </c>
      <c r="F323" s="14"/>
      <c r="G323" s="14">
        <v>8.7137559236997106E-3</v>
      </c>
      <c r="H323" s="14">
        <v>9.5505537614817594E-3</v>
      </c>
      <c r="I323" s="14">
        <v>6.3894457765353097E-3</v>
      </c>
      <c r="J323" s="14">
        <v>1.7704238417760899E-2</v>
      </c>
      <c r="K323" s="14">
        <v>2.5874968885109401E-2</v>
      </c>
      <c r="L323" s="14">
        <v>3.74783577134867E-3</v>
      </c>
      <c r="M323" s="14">
        <v>4.5577689963122101E-3</v>
      </c>
      <c r="N323" s="14">
        <v>8.1028194954702506E-3</v>
      </c>
      <c r="O323" s="14">
        <v>8.2713899318282696E-3</v>
      </c>
      <c r="P323" s="14"/>
      <c r="Q323" s="14">
        <v>7.7955911436140297E-3</v>
      </c>
      <c r="R323" s="14">
        <v>1.56140967578813E-2</v>
      </c>
      <c r="S323" s="14"/>
      <c r="T323" s="14">
        <v>1.08447119870151E-2</v>
      </c>
      <c r="U323" s="14">
        <v>0</v>
      </c>
      <c r="V323" s="14">
        <v>5.5513072348878402E-3</v>
      </c>
      <c r="W323" s="14"/>
      <c r="X323" s="14">
        <v>1.4820458426674E-2</v>
      </c>
      <c r="Y323" s="14">
        <v>1.0125837085307499E-2</v>
      </c>
      <c r="Z323" s="14">
        <v>1.7718125835277199E-2</v>
      </c>
      <c r="AA323" s="14">
        <v>1.9682552278517998E-3</v>
      </c>
    </row>
    <row r="324" spans="2:27" x14ac:dyDescent="0.3">
      <c r="B324" t="s">
        <v>74</v>
      </c>
      <c r="C324" s="14">
        <v>1.1229977020098101E-2</v>
      </c>
      <c r="D324" s="14">
        <v>9.9628594794287702E-3</v>
      </c>
      <c r="E324" s="14">
        <v>1.25662380210084E-2</v>
      </c>
      <c r="F324" s="14"/>
      <c r="G324" s="14">
        <v>8.9867162759963998E-3</v>
      </c>
      <c r="H324" s="14">
        <v>1.58572893489335E-2</v>
      </c>
      <c r="I324" s="14">
        <v>5.8806430565641402E-3</v>
      </c>
      <c r="J324" s="14">
        <v>8.7888316185913695E-3</v>
      </c>
      <c r="K324" s="14">
        <v>8.7518582017509904E-3</v>
      </c>
      <c r="L324" s="14">
        <v>2.2943932251831799E-2</v>
      </c>
      <c r="M324" s="14">
        <v>1.6754186564683499E-2</v>
      </c>
      <c r="N324" s="14">
        <v>0</v>
      </c>
      <c r="O324" s="14">
        <v>7.26870667575822E-3</v>
      </c>
      <c r="P324" s="14"/>
      <c r="Q324" s="14">
        <v>9.2239285997355903E-3</v>
      </c>
      <c r="R324" s="14">
        <v>1.60764404300246E-2</v>
      </c>
      <c r="S324" s="14"/>
      <c r="T324" s="14">
        <v>1.1933099899866699E-2</v>
      </c>
      <c r="U324" s="14">
        <v>8.0080198893601306E-3</v>
      </c>
      <c r="V324" s="14">
        <v>6.0106855346071198E-3</v>
      </c>
      <c r="W324" s="14"/>
      <c r="X324" s="14">
        <v>1.4583235366052201E-2</v>
      </c>
      <c r="Y324" s="14">
        <v>1.0201154600212E-2</v>
      </c>
      <c r="Z324" s="14">
        <v>2.00351036517641E-2</v>
      </c>
      <c r="AA324" s="14">
        <v>6.7801418437959402E-3</v>
      </c>
    </row>
    <row r="325" spans="2:27" x14ac:dyDescent="0.3">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row>
    <row r="326" spans="2:27" x14ac:dyDescent="0.3">
      <c r="B326" s="6" t="s">
        <v>159</v>
      </c>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row>
    <row r="327" spans="2:27" x14ac:dyDescent="0.3">
      <c r="B327" s="21" t="s">
        <v>56</v>
      </c>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row>
    <row r="328" spans="2:27" x14ac:dyDescent="0.3">
      <c r="B328" t="s">
        <v>146</v>
      </c>
      <c r="C328" s="14">
        <v>0.296523999721096</v>
      </c>
      <c r="D328" s="14">
        <v>0.32615937335563999</v>
      </c>
      <c r="E328" s="14">
        <v>0.26689626734723298</v>
      </c>
      <c r="F328" s="14"/>
      <c r="G328" s="14">
        <v>0.35765310752498902</v>
      </c>
      <c r="H328" s="14">
        <v>0.25009153097819398</v>
      </c>
      <c r="I328" s="14">
        <v>0.22303192668024499</v>
      </c>
      <c r="J328" s="14">
        <v>0.22184274043904101</v>
      </c>
      <c r="K328" s="14">
        <v>0.28988500179197202</v>
      </c>
      <c r="L328" s="14">
        <v>0.35006044720614998</v>
      </c>
      <c r="M328" s="14">
        <v>0.25471492210139601</v>
      </c>
      <c r="N328" s="14">
        <v>0.35050110225035203</v>
      </c>
      <c r="O328" s="14">
        <v>0.30389235766815997</v>
      </c>
      <c r="P328" s="14"/>
      <c r="Q328" s="14">
        <v>0.30444442428592899</v>
      </c>
      <c r="R328" s="14">
        <v>0.28028016677553202</v>
      </c>
      <c r="S328" s="14"/>
      <c r="T328" s="14">
        <v>0.293999801407758</v>
      </c>
      <c r="U328" s="14">
        <v>0.32010728254161402</v>
      </c>
      <c r="V328" s="14">
        <v>0.368479913396287</v>
      </c>
      <c r="W328" s="14"/>
      <c r="X328" s="14">
        <v>0.24676250162135099</v>
      </c>
      <c r="Y328" s="14">
        <v>0.30653643002834502</v>
      </c>
      <c r="Z328" s="14">
        <v>0.36913946113892299</v>
      </c>
      <c r="AA328" s="14">
        <v>0.29921286482662801</v>
      </c>
    </row>
    <row r="329" spans="2:27" x14ac:dyDescent="0.3">
      <c r="B329" t="s">
        <v>147</v>
      </c>
      <c r="C329" s="14">
        <v>0.41237791370044102</v>
      </c>
      <c r="D329" s="14">
        <v>0.44219239259132997</v>
      </c>
      <c r="E329" s="14">
        <v>0.38073045819240298</v>
      </c>
      <c r="F329" s="14"/>
      <c r="G329" s="14">
        <v>0.40180921173025402</v>
      </c>
      <c r="H329" s="14">
        <v>0.41169679227595102</v>
      </c>
      <c r="I329" s="14">
        <v>0.43150743351901599</v>
      </c>
      <c r="J329" s="14">
        <v>0.42272907460520798</v>
      </c>
      <c r="K329" s="14">
        <v>0.463718011469336</v>
      </c>
      <c r="L329" s="14">
        <v>0.35064601348637098</v>
      </c>
      <c r="M329" s="14">
        <v>0.448513521325552</v>
      </c>
      <c r="N329" s="14">
        <v>0.357245542575782</v>
      </c>
      <c r="O329" s="14">
        <v>0.42495556854079303</v>
      </c>
      <c r="P329" s="14"/>
      <c r="Q329" s="14">
        <v>0.42823171970739199</v>
      </c>
      <c r="R329" s="14">
        <v>0.37592479032405002</v>
      </c>
      <c r="S329" s="14"/>
      <c r="T329" s="14">
        <v>0.40477820667969799</v>
      </c>
      <c r="U329" s="14">
        <v>0.46614910678529098</v>
      </c>
      <c r="V329" s="14">
        <v>0.44225274314376001</v>
      </c>
      <c r="W329" s="14"/>
      <c r="X329" s="14">
        <v>0.36385297474677403</v>
      </c>
      <c r="Y329" s="14">
        <v>0.42420699224224701</v>
      </c>
      <c r="Z329" s="14">
        <v>0.40792860111896601</v>
      </c>
      <c r="AA329" s="14">
        <v>0.43829651093357003</v>
      </c>
    </row>
    <row r="330" spans="2:27" x14ac:dyDescent="0.3">
      <c r="B330" t="s">
        <v>148</v>
      </c>
      <c r="C330" s="14">
        <v>0.19428409310594499</v>
      </c>
      <c r="D330" s="14">
        <v>0.16414717198801301</v>
      </c>
      <c r="E330" s="14">
        <v>0.22562742980445899</v>
      </c>
      <c r="F330" s="14"/>
      <c r="G330" s="14">
        <v>0.17376238393184201</v>
      </c>
      <c r="H330" s="14">
        <v>0.23512078262158301</v>
      </c>
      <c r="I330" s="14">
        <v>0.219197943841209</v>
      </c>
      <c r="J330" s="14">
        <v>0.200336749920691</v>
      </c>
      <c r="K330" s="14">
        <v>0.17150599335829</v>
      </c>
      <c r="L330" s="14">
        <v>0.19642248387222599</v>
      </c>
      <c r="M330" s="14">
        <v>0.20295350783303401</v>
      </c>
      <c r="N330" s="14">
        <v>0.182131142210402</v>
      </c>
      <c r="O330" s="14">
        <v>0.179742300630479</v>
      </c>
      <c r="P330" s="14"/>
      <c r="Q330" s="14">
        <v>0.18109982255316801</v>
      </c>
      <c r="R330" s="14">
        <v>0.22049598662321901</v>
      </c>
      <c r="S330" s="14"/>
      <c r="T330" s="14">
        <v>0.197764628175499</v>
      </c>
      <c r="U330" s="14">
        <v>0.18680483952796101</v>
      </c>
      <c r="V330" s="14">
        <v>0.14320460145640199</v>
      </c>
      <c r="W330" s="14"/>
      <c r="X330" s="14">
        <v>0.25039274366274</v>
      </c>
      <c r="Y330" s="14">
        <v>0.17923566261363599</v>
      </c>
      <c r="Z330" s="14">
        <v>0.14123614790637101</v>
      </c>
      <c r="AA330" s="14">
        <v>0.18576159922402899</v>
      </c>
    </row>
    <row r="331" spans="2:27" x14ac:dyDescent="0.3">
      <c r="B331" t="s">
        <v>149</v>
      </c>
      <c r="C331" s="14">
        <v>4.0961983493450101E-2</v>
      </c>
      <c r="D331" s="14">
        <v>3.3344622779117102E-2</v>
      </c>
      <c r="E331" s="14">
        <v>4.8835268103224E-2</v>
      </c>
      <c r="F331" s="14"/>
      <c r="G331" s="14">
        <v>3.04222809792201E-2</v>
      </c>
      <c r="H331" s="14">
        <v>2.8932777019823001E-2</v>
      </c>
      <c r="I331" s="14">
        <v>6.2919974652501903E-2</v>
      </c>
      <c r="J331" s="14">
        <v>8.1825865695370995E-2</v>
      </c>
      <c r="K331" s="14">
        <v>2.7644801364257902E-2</v>
      </c>
      <c r="L331" s="14">
        <v>5.2623314952786902E-2</v>
      </c>
      <c r="M331" s="14">
        <v>3.7429546065298303E-2</v>
      </c>
      <c r="N331" s="14">
        <v>4.3350798481099698E-2</v>
      </c>
      <c r="O331" s="14">
        <v>3.2365987793830701E-2</v>
      </c>
      <c r="P331" s="14"/>
      <c r="Q331" s="14">
        <v>3.5725390606443898E-2</v>
      </c>
      <c r="R331" s="14">
        <v>5.3892663696799202E-2</v>
      </c>
      <c r="S331" s="14"/>
      <c r="T331" s="14">
        <v>4.4385572761723502E-2</v>
      </c>
      <c r="U331" s="14">
        <v>1.51034823517324E-2</v>
      </c>
      <c r="V331" s="14">
        <v>1.5775903835153898E-2</v>
      </c>
      <c r="W331" s="14"/>
      <c r="X331" s="14">
        <v>6.2771080386158404E-2</v>
      </c>
      <c r="Y331" s="14">
        <v>3.6054587034002897E-2</v>
      </c>
      <c r="Z331" s="14">
        <v>3.0354931028024099E-2</v>
      </c>
      <c r="AA331" s="14">
        <v>3.4902156401276301E-2</v>
      </c>
    </row>
    <row r="332" spans="2:27" x14ac:dyDescent="0.3">
      <c r="B332" t="s">
        <v>150</v>
      </c>
      <c r="C332" s="14">
        <v>1.3048012602001301E-2</v>
      </c>
      <c r="D332" s="14">
        <v>7.11238882528685E-3</v>
      </c>
      <c r="E332" s="14">
        <v>1.9069515262947801E-2</v>
      </c>
      <c r="F332" s="14"/>
      <c r="G332" s="14">
        <v>1.2323060673034099E-2</v>
      </c>
      <c r="H332" s="14">
        <v>1.0295446057763301E-2</v>
      </c>
      <c r="I332" s="14">
        <v>1.15662202825247E-2</v>
      </c>
      <c r="J332" s="14">
        <v>1.0258863949272499E-2</v>
      </c>
      <c r="K332" s="14">
        <v>2.8040562126360798E-2</v>
      </c>
      <c r="L332" s="14">
        <v>9.4402514575089008E-3</v>
      </c>
      <c r="M332" s="14">
        <v>1.6861020963526801E-2</v>
      </c>
      <c r="N332" s="14">
        <v>9.1059401263543695E-3</v>
      </c>
      <c r="O332" s="14">
        <v>1.1481116254951299E-2</v>
      </c>
      <c r="P332" s="14"/>
      <c r="Q332" s="14">
        <v>1.14313746259035E-2</v>
      </c>
      <c r="R332" s="14">
        <v>1.7049616432054E-2</v>
      </c>
      <c r="S332" s="14"/>
      <c r="T332" s="14">
        <v>1.2351192337971301E-2</v>
      </c>
      <c r="U332" s="14">
        <v>7.6496533545095304E-3</v>
      </c>
      <c r="V332" s="14">
        <v>0</v>
      </c>
      <c r="W332" s="14"/>
      <c r="X332" s="14">
        <v>1.17033236081296E-2</v>
      </c>
      <c r="Y332" s="14">
        <v>1.2707926998673499E-2</v>
      </c>
      <c r="Z332" s="14">
        <v>3.1223270999240601E-2</v>
      </c>
      <c r="AA332" s="14">
        <v>8.2390508642375005E-3</v>
      </c>
    </row>
    <row r="333" spans="2:27" x14ac:dyDescent="0.3">
      <c r="B333" t="s">
        <v>74</v>
      </c>
      <c r="C333" s="14">
        <v>4.2803997377066902E-2</v>
      </c>
      <c r="D333" s="14">
        <v>2.7044050460613402E-2</v>
      </c>
      <c r="E333" s="14">
        <v>5.88410612897328E-2</v>
      </c>
      <c r="F333" s="14"/>
      <c r="G333" s="14">
        <v>2.40299551606609E-2</v>
      </c>
      <c r="H333" s="14">
        <v>6.3862671046685304E-2</v>
      </c>
      <c r="I333" s="14">
        <v>5.1776501024503097E-2</v>
      </c>
      <c r="J333" s="14">
        <v>6.3006705390416695E-2</v>
      </c>
      <c r="K333" s="14">
        <v>1.92056298897831E-2</v>
      </c>
      <c r="L333" s="14">
        <v>4.0807489024957497E-2</v>
      </c>
      <c r="M333" s="14">
        <v>3.9527481711193503E-2</v>
      </c>
      <c r="N333" s="14">
        <v>5.7665474356010098E-2</v>
      </c>
      <c r="O333" s="14">
        <v>4.7562669111785499E-2</v>
      </c>
      <c r="P333" s="14"/>
      <c r="Q333" s="14">
        <v>3.9067268221164499E-2</v>
      </c>
      <c r="R333" s="14">
        <v>5.23567761483461E-2</v>
      </c>
      <c r="S333" s="14"/>
      <c r="T333" s="14">
        <v>4.6720598637349599E-2</v>
      </c>
      <c r="U333" s="14">
        <v>4.1856354388916904E-3</v>
      </c>
      <c r="V333" s="14">
        <v>3.0286838168396901E-2</v>
      </c>
      <c r="W333" s="14"/>
      <c r="X333" s="14">
        <v>6.4517375974846095E-2</v>
      </c>
      <c r="Y333" s="14">
        <v>4.1258401083095503E-2</v>
      </c>
      <c r="Z333" s="14">
        <v>2.01175878084747E-2</v>
      </c>
      <c r="AA333" s="14">
        <v>3.3587817750259E-2</v>
      </c>
    </row>
    <row r="334" spans="2:27" x14ac:dyDescent="0.3">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row>
    <row r="335" spans="2:27" x14ac:dyDescent="0.3">
      <c r="B335" s="6" t="s">
        <v>160</v>
      </c>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row>
    <row r="336" spans="2:27" x14ac:dyDescent="0.3">
      <c r="B336" s="21" t="s">
        <v>56</v>
      </c>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row>
    <row r="337" spans="2:27" x14ac:dyDescent="0.3">
      <c r="B337" t="s">
        <v>146</v>
      </c>
      <c r="C337" s="14">
        <v>0.30832812897008099</v>
      </c>
      <c r="D337" s="14">
        <v>0.32585573435918702</v>
      </c>
      <c r="E337" s="14">
        <v>0.291890333175439</v>
      </c>
      <c r="F337" s="14"/>
      <c r="G337" s="14">
        <v>0.343411479019476</v>
      </c>
      <c r="H337" s="14">
        <v>0.304835360615067</v>
      </c>
      <c r="I337" s="14">
        <v>0.30446887474511503</v>
      </c>
      <c r="J337" s="14">
        <v>0.234161196336725</v>
      </c>
      <c r="K337" s="14">
        <v>0.31769460680364098</v>
      </c>
      <c r="L337" s="14">
        <v>0.300910315066375</v>
      </c>
      <c r="M337" s="14">
        <v>0.29783585968972298</v>
      </c>
      <c r="N337" s="14">
        <v>0.36790829476057402</v>
      </c>
      <c r="O337" s="14">
        <v>0.29055632330513798</v>
      </c>
      <c r="P337" s="14"/>
      <c r="Q337" s="14">
        <v>0.31889879336254301</v>
      </c>
      <c r="R337" s="14">
        <v>0.28632071910168899</v>
      </c>
      <c r="S337" s="14"/>
      <c r="T337" s="14">
        <v>0.29499867817914599</v>
      </c>
      <c r="U337" s="14">
        <v>0.34885422170144997</v>
      </c>
      <c r="V337" s="14">
        <v>0.43078399539971102</v>
      </c>
      <c r="W337" s="14"/>
      <c r="X337" s="14">
        <v>0.244610040216165</v>
      </c>
      <c r="Y337" s="14">
        <v>0.30913153988961301</v>
      </c>
      <c r="Z337" s="14">
        <v>0.39690066183148198</v>
      </c>
      <c r="AA337" s="14">
        <v>0.34332414089465402</v>
      </c>
    </row>
    <row r="338" spans="2:27" x14ac:dyDescent="0.3">
      <c r="B338" t="s">
        <v>147</v>
      </c>
      <c r="C338" s="14">
        <v>0.399622136627382</v>
      </c>
      <c r="D338" s="14">
        <v>0.41562045172006201</v>
      </c>
      <c r="E338" s="14">
        <v>0.38286802743348097</v>
      </c>
      <c r="F338" s="14"/>
      <c r="G338" s="14">
        <v>0.38174073964775501</v>
      </c>
      <c r="H338" s="14">
        <v>0.33886291729781598</v>
      </c>
      <c r="I338" s="14">
        <v>0.416126873196347</v>
      </c>
      <c r="J338" s="14">
        <v>0.399293543480086</v>
      </c>
      <c r="K338" s="14">
        <v>0.429376029852508</v>
      </c>
      <c r="L338" s="14">
        <v>0.41912297260070702</v>
      </c>
      <c r="M338" s="14">
        <v>0.40200469643036002</v>
      </c>
      <c r="N338" s="14">
        <v>0.36746842807101099</v>
      </c>
      <c r="O338" s="14">
        <v>0.463662998516434</v>
      </c>
      <c r="P338" s="14"/>
      <c r="Q338" s="14">
        <v>0.41835882309362898</v>
      </c>
      <c r="R338" s="14">
        <v>0.358888965865098</v>
      </c>
      <c r="S338" s="14"/>
      <c r="T338" s="14">
        <v>0.40200997219604101</v>
      </c>
      <c r="U338" s="14">
        <v>0.42610936767362301</v>
      </c>
      <c r="V338" s="14">
        <v>0.38395843784475298</v>
      </c>
      <c r="W338" s="14"/>
      <c r="X338" s="14">
        <v>0.35702465326050897</v>
      </c>
      <c r="Y338" s="14">
        <v>0.42179678043212099</v>
      </c>
      <c r="Z338" s="14">
        <v>0.36383147906685498</v>
      </c>
      <c r="AA338" s="14">
        <v>0.40976139055786298</v>
      </c>
    </row>
    <row r="339" spans="2:27" x14ac:dyDescent="0.3">
      <c r="B339" t="s">
        <v>148</v>
      </c>
      <c r="C339" s="14">
        <v>0.20128375891644501</v>
      </c>
      <c r="D339" s="14">
        <v>0.18274198307894199</v>
      </c>
      <c r="E339" s="14">
        <v>0.22016332665351299</v>
      </c>
      <c r="F339" s="14"/>
      <c r="G339" s="14">
        <v>0.189257937938583</v>
      </c>
      <c r="H339" s="14">
        <v>0.244892822522979</v>
      </c>
      <c r="I339" s="14">
        <v>0.20900261958300301</v>
      </c>
      <c r="J339" s="14">
        <v>0.269711207444993</v>
      </c>
      <c r="K339" s="14">
        <v>0.18699420183212301</v>
      </c>
      <c r="L339" s="14">
        <v>0.19373735326304201</v>
      </c>
      <c r="M339" s="14">
        <v>0.20620864550871601</v>
      </c>
      <c r="N339" s="14">
        <v>0.18902292087407299</v>
      </c>
      <c r="O339" s="14">
        <v>0.137158876955152</v>
      </c>
      <c r="P339" s="14"/>
      <c r="Q339" s="14">
        <v>0.183663466146267</v>
      </c>
      <c r="R339" s="14">
        <v>0.237435529489812</v>
      </c>
      <c r="S339" s="14"/>
      <c r="T339" s="14">
        <v>0.20559473043541501</v>
      </c>
      <c r="U339" s="14">
        <v>0.187792459086421</v>
      </c>
      <c r="V339" s="14">
        <v>0.14935644263162801</v>
      </c>
      <c r="W339" s="14"/>
      <c r="X339" s="14">
        <v>0.26614460637501203</v>
      </c>
      <c r="Y339" s="14">
        <v>0.18323183456448</v>
      </c>
      <c r="Z339" s="14">
        <v>0.161324371325653</v>
      </c>
      <c r="AA339" s="14">
        <v>0.184742863893055</v>
      </c>
    </row>
    <row r="340" spans="2:27" x14ac:dyDescent="0.3">
      <c r="B340" t="s">
        <v>149</v>
      </c>
      <c r="C340" s="14">
        <v>5.1431823822609399E-2</v>
      </c>
      <c r="D340" s="14">
        <v>4.0843216001621101E-2</v>
      </c>
      <c r="E340" s="14">
        <v>6.1106495139167001E-2</v>
      </c>
      <c r="F340" s="14"/>
      <c r="G340" s="14">
        <v>4.0021754631625599E-2</v>
      </c>
      <c r="H340" s="14">
        <v>7.9569498024756893E-2</v>
      </c>
      <c r="I340" s="14">
        <v>3.8519119972803002E-2</v>
      </c>
      <c r="J340" s="14">
        <v>7.1998413326272798E-2</v>
      </c>
      <c r="K340" s="14">
        <v>2.4911316346088799E-2</v>
      </c>
      <c r="L340" s="14">
        <v>5.5715978093421999E-2</v>
      </c>
      <c r="M340" s="14">
        <v>3.4082574563359801E-2</v>
      </c>
      <c r="N340" s="14">
        <v>3.4417519243649199E-2</v>
      </c>
      <c r="O340" s="14">
        <v>6.5805048229274396E-2</v>
      </c>
      <c r="P340" s="14"/>
      <c r="Q340" s="14">
        <v>4.2999234807433402E-2</v>
      </c>
      <c r="R340" s="14">
        <v>6.9651437808893907E-2</v>
      </c>
      <c r="S340" s="14"/>
      <c r="T340" s="14">
        <v>5.7024151594700798E-2</v>
      </c>
      <c r="U340" s="14">
        <v>2.3876999779959399E-2</v>
      </c>
      <c r="V340" s="14">
        <v>2.00055569393255E-2</v>
      </c>
      <c r="W340" s="14"/>
      <c r="X340" s="14">
        <v>8.2537597395525603E-2</v>
      </c>
      <c r="Y340" s="14">
        <v>4.6949684827918801E-2</v>
      </c>
      <c r="Z340" s="14">
        <v>3.54887047350083E-2</v>
      </c>
      <c r="AA340" s="14">
        <v>3.3120192052372002E-2</v>
      </c>
    </row>
    <row r="341" spans="2:27" x14ac:dyDescent="0.3">
      <c r="B341" t="s">
        <v>150</v>
      </c>
      <c r="C341" s="14">
        <v>1.4776011397103E-2</v>
      </c>
      <c r="D341" s="14">
        <v>1.06211720410802E-2</v>
      </c>
      <c r="E341" s="14">
        <v>1.9024915907046001E-2</v>
      </c>
      <c r="F341" s="14"/>
      <c r="G341" s="14">
        <v>1.0277805577976E-2</v>
      </c>
      <c r="H341" s="14">
        <v>1.1643260123451901E-2</v>
      </c>
      <c r="I341" s="14">
        <v>5.8806430565641402E-3</v>
      </c>
      <c r="J341" s="14">
        <v>1.45287668730168E-2</v>
      </c>
      <c r="K341" s="14">
        <v>2.13489065240915E-2</v>
      </c>
      <c r="L341" s="14">
        <v>5.2567102263310298E-3</v>
      </c>
      <c r="M341" s="14">
        <v>3.6616188811700603E-2</v>
      </c>
      <c r="N341" s="14">
        <v>2.2875889956905499E-2</v>
      </c>
      <c r="O341" s="14">
        <v>1.6432968105269199E-2</v>
      </c>
      <c r="P341" s="14"/>
      <c r="Q341" s="14">
        <v>1.3821136533051601E-2</v>
      </c>
      <c r="R341" s="14">
        <v>1.7309193759997302E-2</v>
      </c>
      <c r="S341" s="14"/>
      <c r="T341" s="14">
        <v>1.4495675865186E-2</v>
      </c>
      <c r="U341" s="14">
        <v>3.3536407652862499E-3</v>
      </c>
      <c r="V341" s="14">
        <v>1.1561992769495001E-2</v>
      </c>
      <c r="W341" s="14"/>
      <c r="X341" s="14">
        <v>1.5165410542680099E-2</v>
      </c>
      <c r="Y341" s="14">
        <v>1.50809805360986E-2</v>
      </c>
      <c r="Z341" s="14">
        <v>2.29926166082958E-2</v>
      </c>
      <c r="AA341" s="14">
        <v>1.06705960360781E-2</v>
      </c>
    </row>
    <row r="342" spans="2:27" x14ac:dyDescent="0.3">
      <c r="B342" t="s">
        <v>74</v>
      </c>
      <c r="C342" s="14">
        <v>2.45581402663794E-2</v>
      </c>
      <c r="D342" s="14">
        <v>2.4317442799107601E-2</v>
      </c>
      <c r="E342" s="14">
        <v>2.4946901691355002E-2</v>
      </c>
      <c r="F342" s="14"/>
      <c r="G342" s="14">
        <v>3.5290283184583902E-2</v>
      </c>
      <c r="H342" s="14">
        <v>2.0196141415929E-2</v>
      </c>
      <c r="I342" s="14">
        <v>2.6001869446167399E-2</v>
      </c>
      <c r="J342" s="14">
        <v>1.0306872538907099E-2</v>
      </c>
      <c r="K342" s="14">
        <v>1.9674938641547901E-2</v>
      </c>
      <c r="L342" s="14">
        <v>2.5256670750123899E-2</v>
      </c>
      <c r="M342" s="14">
        <v>2.3252034996140501E-2</v>
      </c>
      <c r="N342" s="14">
        <v>1.8306947093787499E-2</v>
      </c>
      <c r="O342" s="14">
        <v>2.63837848887329E-2</v>
      </c>
      <c r="P342" s="14"/>
      <c r="Q342" s="14">
        <v>2.2258546057076199E-2</v>
      </c>
      <c r="R342" s="14">
        <v>3.03941539745094E-2</v>
      </c>
      <c r="S342" s="14"/>
      <c r="T342" s="14">
        <v>2.5876791729511399E-2</v>
      </c>
      <c r="U342" s="14">
        <v>1.00133109932598E-2</v>
      </c>
      <c r="V342" s="14">
        <v>4.3335744150866801E-3</v>
      </c>
      <c r="W342" s="14"/>
      <c r="X342" s="14">
        <v>3.4517692210108898E-2</v>
      </c>
      <c r="Y342" s="14">
        <v>2.3809179749768501E-2</v>
      </c>
      <c r="Z342" s="14">
        <v>1.94621664327061E-2</v>
      </c>
      <c r="AA342" s="14">
        <v>1.83808165659777E-2</v>
      </c>
    </row>
    <row r="343" spans="2:27" x14ac:dyDescent="0.3">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row>
    <row r="344" spans="2:27" x14ac:dyDescent="0.3">
      <c r="B344" s="6" t="s">
        <v>167</v>
      </c>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row>
    <row r="345" spans="2:27" x14ac:dyDescent="0.3">
      <c r="B345" s="21" t="s">
        <v>56</v>
      </c>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row>
    <row r="346" spans="2:27" x14ac:dyDescent="0.3">
      <c r="B346" t="s">
        <v>161</v>
      </c>
      <c r="C346" s="14">
        <v>0.37866122340653902</v>
      </c>
      <c r="D346" s="14">
        <v>0.38519275673764503</v>
      </c>
      <c r="E346" s="14">
        <v>0.3722556396408</v>
      </c>
      <c r="F346" s="14"/>
      <c r="G346" s="14">
        <v>0.422993216747519</v>
      </c>
      <c r="H346" s="14">
        <v>0.29687076371770399</v>
      </c>
      <c r="I346" s="14">
        <v>0.33738548126826101</v>
      </c>
      <c r="J346" s="14">
        <v>0.33838847059459698</v>
      </c>
      <c r="K346" s="14">
        <v>0.409644441045451</v>
      </c>
      <c r="L346" s="14">
        <v>0.40217648470304801</v>
      </c>
      <c r="M346" s="14">
        <v>0.42746477094663998</v>
      </c>
      <c r="N346" s="14">
        <v>0.40832357734487101</v>
      </c>
      <c r="O346" s="14">
        <v>0.35789213778018403</v>
      </c>
      <c r="P346" s="14"/>
      <c r="Q346" s="14">
        <v>0.39459344086694598</v>
      </c>
      <c r="R346" s="14">
        <v>0.342060080704091</v>
      </c>
      <c r="S346" s="14"/>
      <c r="T346" s="14">
        <v>0.36738737946064498</v>
      </c>
      <c r="U346" s="14">
        <v>0.35220440703457701</v>
      </c>
      <c r="V346" s="14">
        <v>0.47952980240424797</v>
      </c>
      <c r="W346" s="14"/>
      <c r="X346" s="14">
        <v>0.31534470996196101</v>
      </c>
      <c r="Y346" s="14">
        <v>0.39358039220331198</v>
      </c>
      <c r="Z346" s="14">
        <v>0.41288568809297299</v>
      </c>
      <c r="AA346" s="14">
        <v>0.39712681073850398</v>
      </c>
    </row>
    <row r="347" spans="2:27" x14ac:dyDescent="0.3">
      <c r="B347" t="s">
        <v>162</v>
      </c>
      <c r="C347" s="14">
        <v>0.41225356116706302</v>
      </c>
      <c r="D347" s="14">
        <v>0.45517035376402598</v>
      </c>
      <c r="E347" s="14">
        <v>0.37076788194229399</v>
      </c>
      <c r="F347" s="14"/>
      <c r="G347" s="14">
        <v>0.402497254135746</v>
      </c>
      <c r="H347" s="14">
        <v>0.451542818590566</v>
      </c>
      <c r="I347" s="14">
        <v>0.43998125562146401</v>
      </c>
      <c r="J347" s="14">
        <v>0.43070947539309701</v>
      </c>
      <c r="K347" s="14">
        <v>0.40307605079754699</v>
      </c>
      <c r="L347" s="14">
        <v>0.38002621506902001</v>
      </c>
      <c r="M347" s="14">
        <v>0.35591669671680098</v>
      </c>
      <c r="N347" s="14">
        <v>0.36499608611727002</v>
      </c>
      <c r="O347" s="14">
        <v>0.44682373803724101</v>
      </c>
      <c r="P347" s="14"/>
      <c r="Q347" s="14">
        <v>0.42379471180641798</v>
      </c>
      <c r="R347" s="14">
        <v>0.39020717445170899</v>
      </c>
      <c r="S347" s="14"/>
      <c r="T347" s="14">
        <v>0.40817631847960001</v>
      </c>
      <c r="U347" s="14">
        <v>0.46081420254443201</v>
      </c>
      <c r="V347" s="14">
        <v>0.39715242540745099</v>
      </c>
      <c r="W347" s="14"/>
      <c r="X347" s="14">
        <v>0.38374951213000102</v>
      </c>
      <c r="Y347" s="14">
        <v>0.41951325980926901</v>
      </c>
      <c r="Z347" s="14">
        <v>0.40732720099605302</v>
      </c>
      <c r="AA347" s="14">
        <v>0.43450150397294401</v>
      </c>
    </row>
    <row r="348" spans="2:27" x14ac:dyDescent="0.3">
      <c r="B348" t="s">
        <v>163</v>
      </c>
      <c r="C348" s="14">
        <v>0.13828172164722899</v>
      </c>
      <c r="D348" s="14">
        <v>0.123931380087762</v>
      </c>
      <c r="E348" s="14">
        <v>0.15224536876920999</v>
      </c>
      <c r="F348" s="14"/>
      <c r="G348" s="14">
        <v>0.120813363095917</v>
      </c>
      <c r="H348" s="14">
        <v>0.183505966271509</v>
      </c>
      <c r="I348" s="14">
        <v>0.15518807694296899</v>
      </c>
      <c r="J348" s="14">
        <v>0.15658817626647001</v>
      </c>
      <c r="K348" s="14">
        <v>0.117934330057559</v>
      </c>
      <c r="L348" s="14">
        <v>0.13606836387649701</v>
      </c>
      <c r="M348" s="14">
        <v>0.12778696268977499</v>
      </c>
      <c r="N348" s="14">
        <v>0.13724563816513999</v>
      </c>
      <c r="O348" s="14">
        <v>0.119618262887767</v>
      </c>
      <c r="P348" s="14"/>
      <c r="Q348" s="14">
        <v>0.121730055616434</v>
      </c>
      <c r="R348" s="14">
        <v>0.172565659546215</v>
      </c>
      <c r="S348" s="14"/>
      <c r="T348" s="14">
        <v>0.14806778025441</v>
      </c>
      <c r="U348" s="14">
        <v>0.13746688596002599</v>
      </c>
      <c r="V348" s="14">
        <v>9.2198038119832099E-2</v>
      </c>
      <c r="W348" s="14"/>
      <c r="X348" s="14">
        <v>0.19641257283240399</v>
      </c>
      <c r="Y348" s="14">
        <v>0.123618236840058</v>
      </c>
      <c r="Z348" s="14">
        <v>0.109344672117397</v>
      </c>
      <c r="AA348" s="14">
        <v>0.11700820799382</v>
      </c>
    </row>
    <row r="349" spans="2:27" x14ac:dyDescent="0.3">
      <c r="B349" t="s">
        <v>164</v>
      </c>
      <c r="C349" s="14">
        <v>5.00629779411393E-2</v>
      </c>
      <c r="D349" s="14">
        <v>2.5704260463727101E-2</v>
      </c>
      <c r="E349" s="14">
        <v>7.4753165530959495E-2</v>
      </c>
      <c r="F349" s="14"/>
      <c r="G349" s="14">
        <v>3.80074590854537E-2</v>
      </c>
      <c r="H349" s="14">
        <v>3.9669346915091698E-2</v>
      </c>
      <c r="I349" s="14">
        <v>4.6965460957478299E-2</v>
      </c>
      <c r="J349" s="14">
        <v>5.4299964470326298E-2</v>
      </c>
      <c r="K349" s="14">
        <v>5.8758923882554298E-2</v>
      </c>
      <c r="L349" s="14">
        <v>5.20869250299568E-2</v>
      </c>
      <c r="M349" s="14">
        <v>7.8369655147321596E-2</v>
      </c>
      <c r="N349" s="14">
        <v>7.2134834821136196E-2</v>
      </c>
      <c r="O349" s="14">
        <v>4.5767359295134397E-2</v>
      </c>
      <c r="P349" s="14"/>
      <c r="Q349" s="14">
        <v>3.7453291543453802E-2</v>
      </c>
      <c r="R349" s="14">
        <v>7.7780239589447603E-2</v>
      </c>
      <c r="S349" s="14"/>
      <c r="T349" s="14">
        <v>5.0743714071735203E-2</v>
      </c>
      <c r="U349" s="14">
        <v>3.6426560619298297E-2</v>
      </c>
      <c r="V349" s="14">
        <v>2.1486685403368601E-2</v>
      </c>
      <c r="W349" s="14"/>
      <c r="X349" s="14">
        <v>8.6201242985337295E-2</v>
      </c>
      <c r="Y349" s="14">
        <v>3.5580305842283097E-2</v>
      </c>
      <c r="Z349" s="14">
        <v>5.5455163658639499E-2</v>
      </c>
      <c r="AA349" s="14">
        <v>4.2137139136901203E-2</v>
      </c>
    </row>
    <row r="350" spans="2:27" x14ac:dyDescent="0.3">
      <c r="B350" t="s">
        <v>165</v>
      </c>
      <c r="C350" s="14">
        <v>1.5760454652240002E-2</v>
      </c>
      <c r="D350" s="14">
        <v>5.5769428275161802E-3</v>
      </c>
      <c r="E350" s="14">
        <v>2.51550962999285E-2</v>
      </c>
      <c r="F350" s="14"/>
      <c r="G350" s="14">
        <v>5.7386345274478097E-3</v>
      </c>
      <c r="H350" s="14">
        <v>2.5282384337238999E-2</v>
      </c>
      <c r="I350" s="14">
        <v>2.0479725209827701E-2</v>
      </c>
      <c r="J350" s="14">
        <v>2.0013913275509301E-2</v>
      </c>
      <c r="K350" s="14">
        <v>1.05862542168891E-2</v>
      </c>
      <c r="L350" s="14">
        <v>1.3230225964275699E-2</v>
      </c>
      <c r="M350" s="14">
        <v>1.0461914499462901E-2</v>
      </c>
      <c r="N350" s="14">
        <v>1.7299863551583299E-2</v>
      </c>
      <c r="O350" s="14">
        <v>2.5856842180321402E-2</v>
      </c>
      <c r="P350" s="14"/>
      <c r="Q350" s="14">
        <v>1.6954533550715901E-2</v>
      </c>
      <c r="R350" s="14">
        <v>1.3414191246821999E-2</v>
      </c>
      <c r="S350" s="14"/>
      <c r="T350" s="14">
        <v>2.2031766809676102E-2</v>
      </c>
      <c r="U350" s="14">
        <v>4.2960125892232796E-3</v>
      </c>
      <c r="V350" s="14">
        <v>0</v>
      </c>
      <c r="W350" s="14"/>
      <c r="X350" s="14">
        <v>1.5925422294208499E-2</v>
      </c>
      <c r="Y350" s="14">
        <v>2.37343440114441E-2</v>
      </c>
      <c r="Z350" s="14">
        <v>6.7566207439919198E-3</v>
      </c>
      <c r="AA350" s="14">
        <v>0</v>
      </c>
    </row>
    <row r="351" spans="2:27" x14ac:dyDescent="0.3">
      <c r="B351" t="s">
        <v>166</v>
      </c>
      <c r="C351" s="14">
        <v>4.9800611857894498E-3</v>
      </c>
      <c r="D351" s="14">
        <v>4.4243061193231202E-3</v>
      </c>
      <c r="E351" s="14">
        <v>4.8228478168083301E-3</v>
      </c>
      <c r="F351" s="14"/>
      <c r="G351" s="14">
        <v>9.9500724079161808E-3</v>
      </c>
      <c r="H351" s="14">
        <v>3.1287201678905198E-3</v>
      </c>
      <c r="I351" s="14">
        <v>0</v>
      </c>
      <c r="J351" s="14">
        <v>0</v>
      </c>
      <c r="K351" s="14">
        <v>0</v>
      </c>
      <c r="L351" s="14">
        <v>1.64117853572028E-2</v>
      </c>
      <c r="M351" s="14">
        <v>0</v>
      </c>
      <c r="N351" s="14">
        <v>0</v>
      </c>
      <c r="O351" s="14">
        <v>4.0416598193526001E-3</v>
      </c>
      <c r="P351" s="14"/>
      <c r="Q351" s="14">
        <v>5.4739666160318898E-3</v>
      </c>
      <c r="R351" s="14">
        <v>3.9726544617155503E-3</v>
      </c>
      <c r="S351" s="14"/>
      <c r="T351" s="14">
        <v>3.5930409239337598E-3</v>
      </c>
      <c r="U351" s="14">
        <v>8.7919312524429305E-3</v>
      </c>
      <c r="V351" s="14">
        <v>9.6330486650999005E-3</v>
      </c>
      <c r="W351" s="14"/>
      <c r="X351" s="14">
        <v>2.3665397960872E-3</v>
      </c>
      <c r="Y351" s="14">
        <v>3.97346129363406E-3</v>
      </c>
      <c r="Z351" s="14">
        <v>8.2306543909447805E-3</v>
      </c>
      <c r="AA351" s="14">
        <v>9.2263381578300101E-3</v>
      </c>
    </row>
    <row r="352" spans="2:27" x14ac:dyDescent="0.3">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row>
    <row r="353" spans="2:27" x14ac:dyDescent="0.3">
      <c r="B353" s="6" t="s">
        <v>174</v>
      </c>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row>
    <row r="354" spans="2:27" x14ac:dyDescent="0.3">
      <c r="B354" s="21" t="s">
        <v>56</v>
      </c>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row>
    <row r="355" spans="2:27" x14ac:dyDescent="0.3">
      <c r="B355" t="s">
        <v>168</v>
      </c>
      <c r="C355" s="14">
        <v>0.242232238807911</v>
      </c>
      <c r="D355" s="14">
        <v>0.280822308931794</v>
      </c>
      <c r="E355" s="14">
        <v>0.203903538641274</v>
      </c>
      <c r="F355" s="14"/>
      <c r="G355" s="14">
        <v>0.28655779091896799</v>
      </c>
      <c r="H355" s="14">
        <v>0.245673427132346</v>
      </c>
      <c r="I355" s="14">
        <v>0.22638803922666301</v>
      </c>
      <c r="J355" s="14">
        <v>0.18081496061777599</v>
      </c>
      <c r="K355" s="14">
        <v>0.19482277460800401</v>
      </c>
      <c r="L355" s="14">
        <v>0.25805787588079998</v>
      </c>
      <c r="M355" s="14">
        <v>0.28427512850894499</v>
      </c>
      <c r="N355" s="14">
        <v>0.202770379830949</v>
      </c>
      <c r="O355" s="14">
        <v>0.22099179879772199</v>
      </c>
      <c r="P355" s="14"/>
      <c r="Q355" s="14">
        <v>0.26193048695202298</v>
      </c>
      <c r="R355" s="14">
        <v>0.19898583214496901</v>
      </c>
      <c r="S355" s="14"/>
      <c r="T355" s="14">
        <v>0.238636563918672</v>
      </c>
      <c r="U355" s="14">
        <v>0.197922260589836</v>
      </c>
      <c r="V355" s="14">
        <v>0.36842767819069799</v>
      </c>
      <c r="W355" s="14"/>
      <c r="X355" s="14">
        <v>0.191556018175677</v>
      </c>
      <c r="Y355" s="14">
        <v>0.25498825350044002</v>
      </c>
      <c r="Z355" s="14">
        <v>0.218683147680689</v>
      </c>
      <c r="AA355" s="14">
        <v>0.27929119794144502</v>
      </c>
    </row>
    <row r="356" spans="2:27" x14ac:dyDescent="0.3">
      <c r="B356" t="s">
        <v>169</v>
      </c>
      <c r="C356" s="14">
        <v>0.49667397943579999</v>
      </c>
      <c r="D356" s="14">
        <v>0.46320924576588302</v>
      </c>
      <c r="E356" s="14">
        <v>0.53193217939842896</v>
      </c>
      <c r="F356" s="14"/>
      <c r="G356" s="14">
        <v>0.46450996594661698</v>
      </c>
      <c r="H356" s="14">
        <v>0.50162029512605699</v>
      </c>
      <c r="I356" s="14">
        <v>0.55900640208948904</v>
      </c>
      <c r="J356" s="14">
        <v>0.50472628048180701</v>
      </c>
      <c r="K356" s="14">
        <v>0.52507934364805697</v>
      </c>
      <c r="L356" s="14">
        <v>0.51750154435680595</v>
      </c>
      <c r="M356" s="14">
        <v>0.45684590880813403</v>
      </c>
      <c r="N356" s="14">
        <v>0.50639001926240002</v>
      </c>
      <c r="O356" s="14">
        <v>0.49357148553790697</v>
      </c>
      <c r="P356" s="14"/>
      <c r="Q356" s="14">
        <v>0.51188186975807604</v>
      </c>
      <c r="R356" s="14">
        <v>0.460064654997421</v>
      </c>
      <c r="S356" s="14"/>
      <c r="T356" s="14">
        <v>0.50176824309841905</v>
      </c>
      <c r="U356" s="14">
        <v>0.46878876281523701</v>
      </c>
      <c r="V356" s="14">
        <v>0.485754676350732</v>
      </c>
      <c r="W356" s="14"/>
      <c r="X356" s="14">
        <v>0.45330426263953599</v>
      </c>
      <c r="Y356" s="14">
        <v>0.52383325601935105</v>
      </c>
      <c r="Z356" s="14">
        <v>0.47798725467070102</v>
      </c>
      <c r="AA356" s="14">
        <v>0.48199457710910298</v>
      </c>
    </row>
    <row r="357" spans="2:27" x14ac:dyDescent="0.3">
      <c r="B357" t="s">
        <v>170</v>
      </c>
      <c r="C357" s="14">
        <v>0.15981829326448299</v>
      </c>
      <c r="D357" s="14">
        <v>0.16775249025341499</v>
      </c>
      <c r="E357" s="14">
        <v>0.15094340956314101</v>
      </c>
      <c r="F357" s="14"/>
      <c r="G357" s="14">
        <v>0.16677151467748799</v>
      </c>
      <c r="H357" s="14">
        <v>0.14482578658933301</v>
      </c>
      <c r="I357" s="14">
        <v>0.13196008699258599</v>
      </c>
      <c r="J357" s="14">
        <v>0.17071046845615401</v>
      </c>
      <c r="K357" s="14">
        <v>0.16505332236241901</v>
      </c>
      <c r="L357" s="14">
        <v>0.12588020618779</v>
      </c>
      <c r="M357" s="14">
        <v>0.16319375642484801</v>
      </c>
      <c r="N357" s="14">
        <v>0.192012229748206</v>
      </c>
      <c r="O357" s="14">
        <v>0.181526324996655</v>
      </c>
      <c r="P357" s="14"/>
      <c r="Q357" s="14">
        <v>0.13775863408838299</v>
      </c>
      <c r="R357" s="14">
        <v>0.209424160991764</v>
      </c>
      <c r="S357" s="14"/>
      <c r="T357" s="14">
        <v>0.15600607832407901</v>
      </c>
      <c r="U357" s="14">
        <v>0.22465236257309101</v>
      </c>
      <c r="V357" s="14">
        <v>7.6514335224145302E-2</v>
      </c>
      <c r="W357" s="14"/>
      <c r="X357" s="14">
        <v>0.21277563721995901</v>
      </c>
      <c r="Y357" s="14">
        <v>0.133261409870056</v>
      </c>
      <c r="Z357" s="14">
        <v>0.200539001141184</v>
      </c>
      <c r="AA357" s="14">
        <v>0.14900501617183301</v>
      </c>
    </row>
    <row r="358" spans="2:27" x14ac:dyDescent="0.3">
      <c r="B358" t="s">
        <v>171</v>
      </c>
      <c r="C358" s="14">
        <v>5.5273130236537599E-2</v>
      </c>
      <c r="D358" s="14">
        <v>5.3066340144993597E-2</v>
      </c>
      <c r="E358" s="14">
        <v>5.6819125414392199E-2</v>
      </c>
      <c r="F358" s="14"/>
      <c r="G358" s="14">
        <v>4.2097597145195002E-2</v>
      </c>
      <c r="H358" s="14">
        <v>4.7507914784901101E-2</v>
      </c>
      <c r="I358" s="14">
        <v>3.71232620692434E-2</v>
      </c>
      <c r="J358" s="14">
        <v>0.119551244627943</v>
      </c>
      <c r="K358" s="14">
        <v>7.6920803838860602E-2</v>
      </c>
      <c r="L358" s="14">
        <v>3.6846732390443303E-2</v>
      </c>
      <c r="M358" s="14">
        <v>3.3562479573146398E-2</v>
      </c>
      <c r="N358" s="14">
        <v>4.7325784201931197E-2</v>
      </c>
      <c r="O358" s="14">
        <v>6.7979198294571205E-2</v>
      </c>
      <c r="P358" s="14"/>
      <c r="Q358" s="14">
        <v>4.9473744300924702E-2</v>
      </c>
      <c r="R358" s="14">
        <v>6.9831262565308999E-2</v>
      </c>
      <c r="S358" s="14"/>
      <c r="T358" s="14">
        <v>5.7856751299867698E-2</v>
      </c>
      <c r="U358" s="14">
        <v>5.3826685941702798E-2</v>
      </c>
      <c r="V358" s="14">
        <v>2.7630751812417201E-2</v>
      </c>
      <c r="W358" s="14"/>
      <c r="X358" s="14">
        <v>8.4658464032912897E-2</v>
      </c>
      <c r="Y358" s="14">
        <v>5.0479045576686199E-2</v>
      </c>
      <c r="Z358" s="14">
        <v>3.05225979034211E-2</v>
      </c>
      <c r="AA358" s="14">
        <v>4.6959748621074097E-2</v>
      </c>
    </row>
    <row r="359" spans="2:27" x14ac:dyDescent="0.3">
      <c r="B359" t="s">
        <v>172</v>
      </c>
      <c r="C359" s="14">
        <v>1.39920845983023E-2</v>
      </c>
      <c r="D359" s="14">
        <v>8.1665908646413893E-3</v>
      </c>
      <c r="E359" s="14">
        <v>1.9909000913538699E-2</v>
      </c>
      <c r="F359" s="14"/>
      <c r="G359" s="14">
        <v>7.9526824924981195E-3</v>
      </c>
      <c r="H359" s="14">
        <v>2.51403410141815E-2</v>
      </c>
      <c r="I359" s="14">
        <v>1.4117350994422399E-2</v>
      </c>
      <c r="J359" s="14">
        <v>4.3179115133789199E-3</v>
      </c>
      <c r="K359" s="14">
        <v>1.09645598210679E-2</v>
      </c>
      <c r="L359" s="14">
        <v>1.6427249323264601E-2</v>
      </c>
      <c r="M359" s="14">
        <v>1.7581640012292201E-2</v>
      </c>
      <c r="N359" s="14">
        <v>2.7036144992348E-2</v>
      </c>
      <c r="O359" s="14">
        <v>1.17776460859621E-2</v>
      </c>
      <c r="P359" s="14"/>
      <c r="Q359" s="14">
        <v>1.29047049348213E-2</v>
      </c>
      <c r="R359" s="14">
        <v>1.68087812951184E-2</v>
      </c>
      <c r="S359" s="14"/>
      <c r="T359" s="14">
        <v>1.5320482760035401E-2</v>
      </c>
      <c r="U359" s="14">
        <v>1.49931052014008E-2</v>
      </c>
      <c r="V359" s="14">
        <v>0</v>
      </c>
      <c r="W359" s="14"/>
      <c r="X359" s="14">
        <v>1.87270871098771E-2</v>
      </c>
      <c r="Y359" s="14">
        <v>1.44781509831007E-2</v>
      </c>
      <c r="Z359" s="14">
        <v>1.1723125707578601E-2</v>
      </c>
      <c r="AA359" s="14">
        <v>8.9699277061186002E-3</v>
      </c>
    </row>
    <row r="360" spans="2:27" x14ac:dyDescent="0.3">
      <c r="B360" t="s">
        <v>173</v>
      </c>
      <c r="C360" s="14">
        <v>2.2112259673497999E-2</v>
      </c>
      <c r="D360" s="14">
        <v>1.79392734614836E-2</v>
      </c>
      <c r="E360" s="14">
        <v>2.6423475411589702E-2</v>
      </c>
      <c r="F360" s="14"/>
      <c r="G360" s="14">
        <v>1.7724195009267401E-2</v>
      </c>
      <c r="H360" s="14">
        <v>2.8822916254498399E-2</v>
      </c>
      <c r="I360" s="14">
        <v>1.77446971963241E-2</v>
      </c>
      <c r="J360" s="14">
        <v>1.02201021559739E-2</v>
      </c>
      <c r="K360" s="14">
        <v>2.2241531146684899E-2</v>
      </c>
      <c r="L360" s="14">
        <v>2.4979461288035399E-2</v>
      </c>
      <c r="M360" s="14">
        <v>4.4541086672634601E-2</v>
      </c>
      <c r="N360" s="14">
        <v>2.4465441964166799E-2</v>
      </c>
      <c r="O360" s="14">
        <v>1.4660980337931199E-2</v>
      </c>
      <c r="P360" s="14"/>
      <c r="Q360" s="14">
        <v>1.70679305913615E-2</v>
      </c>
      <c r="R360" s="14">
        <v>3.2661254970058902E-2</v>
      </c>
      <c r="S360" s="14"/>
      <c r="T360" s="14">
        <v>2.3076244209521399E-2</v>
      </c>
      <c r="U360" s="14">
        <v>2.4272392376698201E-2</v>
      </c>
      <c r="V360" s="14">
        <v>1.12139060658926E-2</v>
      </c>
      <c r="W360" s="14"/>
      <c r="X360" s="14">
        <v>3.0383536273111501E-2</v>
      </c>
      <c r="Y360" s="14">
        <v>1.6524196230317301E-2</v>
      </c>
      <c r="Z360" s="14">
        <v>3.86997566150281E-2</v>
      </c>
      <c r="AA360" s="14">
        <v>1.84276680826083E-2</v>
      </c>
    </row>
    <row r="361" spans="2:27" x14ac:dyDescent="0.3">
      <c r="B361" t="s">
        <v>74</v>
      </c>
      <c r="C361" s="14">
        <v>9.8980139834678599E-3</v>
      </c>
      <c r="D361" s="14">
        <v>9.0437505777888408E-3</v>
      </c>
      <c r="E361" s="14">
        <v>1.0069270657635399E-2</v>
      </c>
      <c r="F361" s="14"/>
      <c r="G361" s="14">
        <v>1.43862538099656E-2</v>
      </c>
      <c r="H361" s="14">
        <v>6.4093190986835597E-3</v>
      </c>
      <c r="I361" s="14">
        <v>1.3660161431272799E-2</v>
      </c>
      <c r="J361" s="14">
        <v>9.65903214696766E-3</v>
      </c>
      <c r="K361" s="14">
        <v>4.91766457490751E-3</v>
      </c>
      <c r="L361" s="14">
        <v>2.0306930572861401E-2</v>
      </c>
      <c r="M361" s="14">
        <v>0</v>
      </c>
      <c r="N361" s="14">
        <v>0</v>
      </c>
      <c r="O361" s="14">
        <v>9.49256594925201E-3</v>
      </c>
      <c r="P361" s="14"/>
      <c r="Q361" s="14">
        <v>8.9826293744103402E-3</v>
      </c>
      <c r="R361" s="14">
        <v>1.2224053035360101E-2</v>
      </c>
      <c r="S361" s="14"/>
      <c r="T361" s="14">
        <v>7.33563638940617E-3</v>
      </c>
      <c r="U361" s="14">
        <v>1.55444305020342E-2</v>
      </c>
      <c r="V361" s="14">
        <v>3.0458652356115001E-2</v>
      </c>
      <c r="W361" s="14"/>
      <c r="X361" s="14">
        <v>8.5949945489271692E-3</v>
      </c>
      <c r="Y361" s="14">
        <v>6.4356878200485003E-3</v>
      </c>
      <c r="Z361" s="14">
        <v>2.1845116281398302E-2</v>
      </c>
      <c r="AA361" s="14">
        <v>1.53518643678178E-2</v>
      </c>
    </row>
    <row r="362" spans="2:27" x14ac:dyDescent="0.3">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row>
    <row r="363" spans="2:27" x14ac:dyDescent="0.3">
      <c r="B363" s="6" t="s">
        <v>190</v>
      </c>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row>
    <row r="364" spans="2:27" x14ac:dyDescent="0.3">
      <c r="B364" s="21" t="s">
        <v>191</v>
      </c>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row>
    <row r="365" spans="2:27" x14ac:dyDescent="0.3">
      <c r="B365" t="s">
        <v>175</v>
      </c>
      <c r="C365" s="14">
        <v>0.64876889217078204</v>
      </c>
      <c r="D365" s="14">
        <v>0.60213371608150401</v>
      </c>
      <c r="E365" s="14">
        <v>0.69182384308130995</v>
      </c>
      <c r="F365" s="14"/>
      <c r="G365" s="14">
        <v>0.61776644018144</v>
      </c>
      <c r="H365" s="14">
        <v>0.64985787712238197</v>
      </c>
      <c r="I365" s="14">
        <v>0.72603033963110597</v>
      </c>
      <c r="J365" s="14">
        <v>0.61428309092800604</v>
      </c>
      <c r="K365" s="14">
        <v>0.65610136316030798</v>
      </c>
      <c r="L365" s="14">
        <v>0.68869089260122496</v>
      </c>
      <c r="M365" s="14">
        <v>0.65120158937763695</v>
      </c>
      <c r="N365" s="14">
        <v>0.67033476441908402</v>
      </c>
      <c r="O365" s="14">
        <v>0.63502459368296005</v>
      </c>
      <c r="P365" s="14"/>
      <c r="Q365" s="14">
        <v>0.65745484588776104</v>
      </c>
      <c r="R365" s="14">
        <v>0.63477299775679397</v>
      </c>
      <c r="S365" s="14"/>
      <c r="T365" s="14">
        <v>0.66954178121244001</v>
      </c>
      <c r="U365" s="14">
        <v>0.51414446694742699</v>
      </c>
      <c r="V365" s="14">
        <v>0.62118104335514401</v>
      </c>
      <c r="W365" s="14"/>
      <c r="X365" s="14">
        <v>0.65890638255670797</v>
      </c>
      <c r="Y365" s="14">
        <v>0.67642694661464697</v>
      </c>
      <c r="Z365" s="14">
        <v>0.56739102481162396</v>
      </c>
      <c r="AA365" s="14">
        <v>0.60777617152977104</v>
      </c>
    </row>
    <row r="366" spans="2:27" x14ac:dyDescent="0.3">
      <c r="B366" t="s">
        <v>176</v>
      </c>
      <c r="C366" s="14">
        <v>0.33193039087001103</v>
      </c>
      <c r="D366" s="14">
        <v>0.34107695391644599</v>
      </c>
      <c r="E366" s="14">
        <v>0.32425833624339401</v>
      </c>
      <c r="F366" s="14"/>
      <c r="G366" s="14">
        <v>0.36506300276346199</v>
      </c>
      <c r="H366" s="14">
        <v>0.288209122659145</v>
      </c>
      <c r="I366" s="14">
        <v>0.29574684662433498</v>
      </c>
      <c r="J366" s="14">
        <v>0.36574945432253803</v>
      </c>
      <c r="K366" s="14">
        <v>0.32389331226595502</v>
      </c>
      <c r="L366" s="14">
        <v>0.31171611780963998</v>
      </c>
      <c r="M366" s="14">
        <v>0.33362442290099198</v>
      </c>
      <c r="N366" s="14">
        <v>0.30491665658005102</v>
      </c>
      <c r="O366" s="14">
        <v>0.35163879146955201</v>
      </c>
      <c r="P366" s="14"/>
      <c r="Q366" s="14">
        <v>0.33664091300729998</v>
      </c>
      <c r="R366" s="14">
        <v>0.31682046605720698</v>
      </c>
      <c r="S366" s="14"/>
      <c r="T366" s="14">
        <v>0.324408669965429</v>
      </c>
      <c r="U366" s="14">
        <v>0.28817413100738798</v>
      </c>
      <c r="V366" s="14">
        <v>0.41205069241657599</v>
      </c>
      <c r="W366" s="14"/>
      <c r="X366" s="14">
        <v>0.31501817625766598</v>
      </c>
      <c r="Y366" s="14">
        <v>0.32940889281197699</v>
      </c>
      <c r="Z366" s="14">
        <v>0.32185257587184302</v>
      </c>
      <c r="AA366" s="14">
        <v>0.35557804503109702</v>
      </c>
    </row>
    <row r="367" spans="2:27" x14ac:dyDescent="0.3">
      <c r="B367" t="s">
        <v>177</v>
      </c>
      <c r="C367" s="14">
        <v>0.127709362760666</v>
      </c>
      <c r="D367" s="14">
        <v>0.12501379926675499</v>
      </c>
      <c r="E367" s="14">
        <v>0.13081791054911701</v>
      </c>
      <c r="F367" s="14"/>
      <c r="G367" s="14">
        <v>9.7571502350819503E-2</v>
      </c>
      <c r="H367" s="14">
        <v>0.14277124159351601</v>
      </c>
      <c r="I367" s="14">
        <v>0.10928652547666599</v>
      </c>
      <c r="J367" s="14">
        <v>0.130202139192275</v>
      </c>
      <c r="K367" s="14">
        <v>0.15405469790537399</v>
      </c>
      <c r="L367" s="14">
        <v>0.12942716889619399</v>
      </c>
      <c r="M367" s="14">
        <v>0.14954716687209599</v>
      </c>
      <c r="N367" s="14">
        <v>0.17015590554742999</v>
      </c>
      <c r="O367" s="14">
        <v>0.115836297994917</v>
      </c>
      <c r="P367" s="14"/>
      <c r="Q367" s="14">
        <v>0.12511774071024501</v>
      </c>
      <c r="R367" s="14">
        <v>0.13096382527067801</v>
      </c>
      <c r="S367" s="14"/>
      <c r="T367" s="14">
        <v>0.14077816999567699</v>
      </c>
      <c r="U367" s="14">
        <v>7.8415522576151905E-2</v>
      </c>
      <c r="V367" s="14">
        <v>7.9086194476660598E-2</v>
      </c>
      <c r="W367" s="14"/>
      <c r="X367" s="14">
        <v>0.153852941383855</v>
      </c>
      <c r="Y367" s="14">
        <v>0.145180962473025</v>
      </c>
      <c r="Z367" s="14">
        <v>6.7055931062551505E-2</v>
      </c>
      <c r="AA367" s="14">
        <v>7.2581952772287905E-2</v>
      </c>
    </row>
    <row r="368" spans="2:27" x14ac:dyDescent="0.3">
      <c r="B368" t="s">
        <v>178</v>
      </c>
      <c r="C368" s="14">
        <v>0.118484082667421</v>
      </c>
      <c r="D368" s="14">
        <v>0.14445897883320699</v>
      </c>
      <c r="E368" s="14">
        <v>9.44694665166982E-2</v>
      </c>
      <c r="F368" s="14"/>
      <c r="G368" s="14">
        <v>0.183416655418046</v>
      </c>
      <c r="H368" s="14">
        <v>0.123015132717749</v>
      </c>
      <c r="I368" s="14">
        <v>6.6499758396163899E-2</v>
      </c>
      <c r="J368" s="14">
        <v>0.12201927086738</v>
      </c>
      <c r="K368" s="14">
        <v>0.11091688782228901</v>
      </c>
      <c r="L368" s="14">
        <v>8.7791433398378693E-2</v>
      </c>
      <c r="M368" s="14">
        <v>0.111011097559309</v>
      </c>
      <c r="N368" s="14">
        <v>9.7832249284123499E-2</v>
      </c>
      <c r="O368" s="14">
        <v>7.7773957227081303E-2</v>
      </c>
      <c r="P368" s="14"/>
      <c r="Q368" s="14">
        <v>0.10900731883812401</v>
      </c>
      <c r="R368" s="14">
        <v>0.13956587134415999</v>
      </c>
      <c r="S368" s="14"/>
      <c r="T368" s="14">
        <v>0.104706324896812</v>
      </c>
      <c r="U368" s="14">
        <v>0.21303483347570701</v>
      </c>
      <c r="V368" s="14">
        <v>0.146275077326979</v>
      </c>
      <c r="W368" s="14"/>
      <c r="X368" s="14">
        <v>0.120540788443614</v>
      </c>
      <c r="Y368" s="14">
        <v>8.5972231103634694E-2</v>
      </c>
      <c r="Z368" s="14">
        <v>0.19268513463493001</v>
      </c>
      <c r="AA368" s="14">
        <v>0.169324973632551</v>
      </c>
    </row>
    <row r="369" spans="2:27" x14ac:dyDescent="0.3">
      <c r="B369" t="s">
        <v>179</v>
      </c>
      <c r="C369" s="14">
        <v>7.3637256440104798E-2</v>
      </c>
      <c r="D369" s="14">
        <v>8.6769328387492101E-2</v>
      </c>
      <c r="E369" s="14">
        <v>6.2144846522968498E-2</v>
      </c>
      <c r="F369" s="14"/>
      <c r="G369" s="14">
        <v>7.5055739238522101E-2</v>
      </c>
      <c r="H369" s="14">
        <v>7.13337954030865E-2</v>
      </c>
      <c r="I369" s="14">
        <v>9.9598853506851298E-2</v>
      </c>
      <c r="J369" s="14">
        <v>5.8629762248394703E-2</v>
      </c>
      <c r="K369" s="14">
        <v>5.2157803012441897E-2</v>
      </c>
      <c r="L369" s="14">
        <v>6.24894339393708E-2</v>
      </c>
      <c r="M369" s="14">
        <v>8.4995416504559995E-2</v>
      </c>
      <c r="N369" s="14">
        <v>6.6804251093951397E-2</v>
      </c>
      <c r="O369" s="14">
        <v>9.1468813979036598E-2</v>
      </c>
      <c r="P369" s="14"/>
      <c r="Q369" s="14">
        <v>6.8639853911530394E-2</v>
      </c>
      <c r="R369" s="14">
        <v>8.6032141036403206E-2</v>
      </c>
      <c r="S369" s="14"/>
      <c r="T369" s="14">
        <v>7.4063239530481301E-2</v>
      </c>
      <c r="U369" s="14">
        <v>8.5075558453498804E-2</v>
      </c>
      <c r="V369" s="14">
        <v>6.9417067731807697E-2</v>
      </c>
      <c r="W369" s="14"/>
      <c r="X369" s="14">
        <v>7.7090998211219897E-2</v>
      </c>
      <c r="Y369" s="14">
        <v>6.7855155986859303E-2</v>
      </c>
      <c r="Z369" s="14">
        <v>0.11099639072373001</v>
      </c>
      <c r="AA369" s="14">
        <v>7.0694594882511994E-2</v>
      </c>
    </row>
    <row r="370" spans="2:27" x14ac:dyDescent="0.3">
      <c r="B370" t="s">
        <v>180</v>
      </c>
      <c r="C370" s="14">
        <v>7.2647186386538498E-2</v>
      </c>
      <c r="D370" s="14">
        <v>8.5041850644067801E-2</v>
      </c>
      <c r="E370" s="14">
        <v>6.1816616488935203E-2</v>
      </c>
      <c r="F370" s="14"/>
      <c r="G370" s="14">
        <v>8.7668858957430498E-2</v>
      </c>
      <c r="H370" s="14">
        <v>7.5935991916335099E-2</v>
      </c>
      <c r="I370" s="14">
        <v>5.3675526174785701E-2</v>
      </c>
      <c r="J370" s="14">
        <v>0.10359958779085</v>
      </c>
      <c r="K370" s="14">
        <v>7.0578554735085799E-2</v>
      </c>
      <c r="L370" s="14">
        <v>6.2534226769349902E-2</v>
      </c>
      <c r="M370" s="14">
        <v>8.0350437824854598E-2</v>
      </c>
      <c r="N370" s="14">
        <v>7.5924111296538699E-2</v>
      </c>
      <c r="O370" s="14">
        <v>3.4757735639067103E-2</v>
      </c>
      <c r="P370" s="14"/>
      <c r="Q370" s="14">
        <v>7.4174421289937897E-2</v>
      </c>
      <c r="R370" s="14">
        <v>7.12572309132396E-2</v>
      </c>
      <c r="S370" s="14"/>
      <c r="T370" s="14">
        <v>7.1403495700991207E-2</v>
      </c>
      <c r="U370" s="14">
        <v>8.8600113591957394E-2</v>
      </c>
      <c r="V370" s="14">
        <v>3.7994023433898398E-2</v>
      </c>
      <c r="W370" s="14"/>
      <c r="X370" s="14">
        <v>6.9042233091946695E-2</v>
      </c>
      <c r="Y370" s="14">
        <v>7.3938187462872201E-2</v>
      </c>
      <c r="Z370" s="14">
        <v>7.7441648246546896E-2</v>
      </c>
      <c r="AA370" s="14">
        <v>7.4793002412612802E-2</v>
      </c>
    </row>
    <row r="371" spans="2:27" x14ac:dyDescent="0.3">
      <c r="B371" t="s">
        <v>181</v>
      </c>
      <c r="C371" s="14">
        <v>5.6664959975413598E-2</v>
      </c>
      <c r="D371" s="14">
        <v>7.6319341833471194E-2</v>
      </c>
      <c r="E371" s="14">
        <v>3.76104414944562E-2</v>
      </c>
      <c r="F371" s="14"/>
      <c r="G371" s="14">
        <v>7.9261225522147399E-2</v>
      </c>
      <c r="H371" s="14">
        <v>4.5951511648577997E-2</v>
      </c>
      <c r="I371" s="14">
        <v>5.6479347955369196E-3</v>
      </c>
      <c r="J371" s="14">
        <v>5.0484622742339301E-2</v>
      </c>
      <c r="K371" s="14">
        <v>5.58128363435383E-2</v>
      </c>
      <c r="L371" s="14">
        <v>9.97038446337071E-2</v>
      </c>
      <c r="M371" s="14">
        <v>4.8321515145442702E-2</v>
      </c>
      <c r="N371" s="14">
        <v>3.9911922757939797E-2</v>
      </c>
      <c r="O371" s="14">
        <v>4.3639077993254297E-2</v>
      </c>
      <c r="P371" s="14"/>
      <c r="Q371" s="14">
        <v>5.8703436514024897E-2</v>
      </c>
      <c r="R371" s="14">
        <v>5.3794057811319997E-2</v>
      </c>
      <c r="S371" s="14"/>
      <c r="T371" s="14">
        <v>3.1054650024637202E-2</v>
      </c>
      <c r="U371" s="14">
        <v>0.15603093541378801</v>
      </c>
      <c r="V371" s="14">
        <v>0.118238610923375</v>
      </c>
      <c r="W371" s="14"/>
      <c r="X371" s="14">
        <v>2.46969245385204E-2</v>
      </c>
      <c r="Y371" s="14">
        <v>3.6666203541779303E-2</v>
      </c>
      <c r="Z371" s="14">
        <v>0.13503513788462601</v>
      </c>
      <c r="AA371" s="14">
        <v>0.11640819658984999</v>
      </c>
    </row>
    <row r="372" spans="2:27" x14ac:dyDescent="0.3">
      <c r="B372" t="s">
        <v>182</v>
      </c>
      <c r="C372" s="14">
        <v>5.4217028593815803E-2</v>
      </c>
      <c r="D372" s="14">
        <v>5.7637489809482502E-2</v>
      </c>
      <c r="E372" s="14">
        <v>4.8999900500103603E-2</v>
      </c>
      <c r="F372" s="14"/>
      <c r="G372" s="14">
        <v>8.3369878308098597E-2</v>
      </c>
      <c r="H372" s="14">
        <v>5.3457129260509897E-2</v>
      </c>
      <c r="I372" s="14">
        <v>3.6835023184835003E-2</v>
      </c>
      <c r="J372" s="14">
        <v>5.8412362244479599E-2</v>
      </c>
      <c r="K372" s="14">
        <v>5.1788452896162199E-2</v>
      </c>
      <c r="L372" s="14">
        <v>3.8832549623722297E-2</v>
      </c>
      <c r="M372" s="14">
        <v>6.4396451589346796E-3</v>
      </c>
      <c r="N372" s="14">
        <v>9.5350470925328099E-2</v>
      </c>
      <c r="O372" s="14">
        <v>4.2459221162202798E-2</v>
      </c>
      <c r="P372" s="14"/>
      <c r="Q372" s="14">
        <v>5.2389959915066599E-2</v>
      </c>
      <c r="R372" s="14">
        <v>5.94365298538116E-2</v>
      </c>
      <c r="S372" s="14"/>
      <c r="T372" s="14">
        <v>4.5584017243649903E-2</v>
      </c>
      <c r="U372" s="14">
        <v>0.102299420068916</v>
      </c>
      <c r="V372" s="14">
        <v>3.4359648992809799E-2</v>
      </c>
      <c r="W372" s="14"/>
      <c r="X372" s="14">
        <v>3.7116787314923697E-2</v>
      </c>
      <c r="Y372" s="14">
        <v>4.8898068164758397E-2</v>
      </c>
      <c r="Z372" s="14">
        <v>0.121754696176831</v>
      </c>
      <c r="AA372" s="14">
        <v>6.15335205388556E-2</v>
      </c>
    </row>
    <row r="373" spans="2:27" x14ac:dyDescent="0.3">
      <c r="B373" t="s">
        <v>183</v>
      </c>
      <c r="C373" s="14">
        <v>5.1160181243445797E-2</v>
      </c>
      <c r="D373" s="14">
        <v>5.9672179050306202E-2</v>
      </c>
      <c r="E373" s="14">
        <v>4.3728985211045901E-2</v>
      </c>
      <c r="F373" s="14"/>
      <c r="G373" s="14">
        <v>6.06364226716831E-2</v>
      </c>
      <c r="H373" s="14">
        <v>4.4470971614580398E-2</v>
      </c>
      <c r="I373" s="14">
        <v>9.4425460438690208E-3</v>
      </c>
      <c r="J373" s="14">
        <v>6.2891592988768397E-2</v>
      </c>
      <c r="K373" s="14">
        <v>6.3683299487990494E-2</v>
      </c>
      <c r="L373" s="14">
        <v>2.3406878776211101E-2</v>
      </c>
      <c r="M373" s="14">
        <v>6.5510894893250099E-2</v>
      </c>
      <c r="N373" s="14">
        <v>7.3068934835739896E-2</v>
      </c>
      <c r="O373" s="14">
        <v>5.1392492803147997E-2</v>
      </c>
      <c r="P373" s="14"/>
      <c r="Q373" s="14">
        <v>4.78553822706521E-2</v>
      </c>
      <c r="R373" s="14">
        <v>5.7529145045879797E-2</v>
      </c>
      <c r="S373" s="14"/>
      <c r="T373" s="14">
        <v>5.23381889742476E-2</v>
      </c>
      <c r="U373" s="14">
        <v>7.2270870130100098E-2</v>
      </c>
      <c r="V373" s="14">
        <v>2.7994773974016899E-2</v>
      </c>
      <c r="W373" s="14"/>
      <c r="X373" s="14">
        <v>5.0537854739905401E-2</v>
      </c>
      <c r="Y373" s="14">
        <v>5.2502076755458899E-2</v>
      </c>
      <c r="Z373" s="14">
        <v>7.7049280250895302E-2</v>
      </c>
      <c r="AA373" s="14">
        <v>3.5687956771764201E-2</v>
      </c>
    </row>
    <row r="374" spans="2:27" x14ac:dyDescent="0.3">
      <c r="B374" t="s">
        <v>184</v>
      </c>
      <c r="C374" s="14">
        <v>4.8159251663292199E-2</v>
      </c>
      <c r="D374" s="14">
        <v>4.3228813437349703E-2</v>
      </c>
      <c r="E374" s="14">
        <v>5.2871914259452903E-2</v>
      </c>
      <c r="F374" s="14"/>
      <c r="G374" s="14">
        <v>5.2417078069553799E-2</v>
      </c>
      <c r="H374" s="14">
        <v>4.3707565298434198E-2</v>
      </c>
      <c r="I374" s="14">
        <v>2.2701173315756398E-2</v>
      </c>
      <c r="J374" s="14">
        <v>3.9113232261807997E-2</v>
      </c>
      <c r="K374" s="14">
        <v>6.03451467120283E-2</v>
      </c>
      <c r="L374" s="14">
        <v>7.4051159808147707E-2</v>
      </c>
      <c r="M374" s="14">
        <v>4.7021066423401897E-2</v>
      </c>
      <c r="N374" s="14">
        <v>2.6940831865383999E-2</v>
      </c>
      <c r="O374" s="14">
        <v>4.6892145209298297E-2</v>
      </c>
      <c r="P374" s="14"/>
      <c r="Q374" s="14">
        <v>4.0931318359533397E-2</v>
      </c>
      <c r="R374" s="14">
        <v>6.4616035329916097E-2</v>
      </c>
      <c r="S374" s="14"/>
      <c r="T374" s="14">
        <v>5.16539938785169E-2</v>
      </c>
      <c r="U374" s="14">
        <v>4.3824393680240402E-2</v>
      </c>
      <c r="V374" s="14">
        <v>8.9977622570677606E-3</v>
      </c>
      <c r="W374" s="14"/>
      <c r="X374" s="14">
        <v>8.3284598508252497E-2</v>
      </c>
      <c r="Y374" s="14">
        <v>4.2949962130375101E-2</v>
      </c>
      <c r="Z374" s="14">
        <v>1.24921981874238E-2</v>
      </c>
      <c r="AA374" s="14">
        <v>3.5645475321903201E-2</v>
      </c>
    </row>
    <row r="375" spans="2:27" x14ac:dyDescent="0.3">
      <c r="B375" t="s">
        <v>185</v>
      </c>
      <c r="C375" s="14">
        <v>4.3221399777155202E-2</v>
      </c>
      <c r="D375" s="14">
        <v>5.90035983012085E-2</v>
      </c>
      <c r="E375" s="14">
        <v>2.9172144183753999E-2</v>
      </c>
      <c r="F375" s="14"/>
      <c r="G375" s="14">
        <v>5.67880478494623E-2</v>
      </c>
      <c r="H375" s="14">
        <v>3.4631235624746598E-2</v>
      </c>
      <c r="I375" s="14">
        <v>4.5459395787541802E-2</v>
      </c>
      <c r="J375" s="14">
        <v>4.4415517528845698E-2</v>
      </c>
      <c r="K375" s="14">
        <v>2.5212815793440198E-2</v>
      </c>
      <c r="L375" s="14">
        <v>1.6281944571529199E-2</v>
      </c>
      <c r="M375" s="14">
        <v>4.9743029634161599E-2</v>
      </c>
      <c r="N375" s="14">
        <v>4.2110053667351703E-2</v>
      </c>
      <c r="O375" s="14">
        <v>5.9435341077667E-2</v>
      </c>
      <c r="P375" s="14"/>
      <c r="Q375" s="14">
        <v>5.25761584993579E-2</v>
      </c>
      <c r="R375" s="14">
        <v>2.45822962126831E-2</v>
      </c>
      <c r="S375" s="14"/>
      <c r="T375" s="14">
        <v>3.9292249070095403E-2</v>
      </c>
      <c r="U375" s="14">
        <v>5.9065117356833098E-2</v>
      </c>
      <c r="V375" s="14">
        <v>6.9800940972036901E-2</v>
      </c>
      <c r="W375" s="14"/>
      <c r="X375" s="14">
        <v>2.1886279606829599E-2</v>
      </c>
      <c r="Y375" s="14">
        <v>4.9594701751150598E-2</v>
      </c>
      <c r="Z375" s="14">
        <v>3.2109749137396303E-2</v>
      </c>
      <c r="AA375" s="14">
        <v>6.0383138919650803E-2</v>
      </c>
    </row>
    <row r="376" spans="2:27" x14ac:dyDescent="0.3">
      <c r="B376" t="s">
        <v>186</v>
      </c>
      <c r="C376" s="14">
        <v>4.2427968027758001E-2</v>
      </c>
      <c r="D376" s="14">
        <v>4.7661882136378599E-2</v>
      </c>
      <c r="E376" s="14">
        <v>3.7916196991789101E-2</v>
      </c>
      <c r="F376" s="14"/>
      <c r="G376" s="14">
        <v>5.6039927483939302E-2</v>
      </c>
      <c r="H376" s="14">
        <v>3.3218952169471898E-2</v>
      </c>
      <c r="I376" s="14">
        <v>2.26968457739334E-2</v>
      </c>
      <c r="J376" s="14">
        <v>5.1374100997378901E-2</v>
      </c>
      <c r="K376" s="14">
        <v>2.87131391845015E-2</v>
      </c>
      <c r="L376" s="14">
        <v>3.5565190179486103E-2</v>
      </c>
      <c r="M376" s="14">
        <v>4.7835519170876702E-2</v>
      </c>
      <c r="N376" s="14">
        <v>5.6058490766822101E-2</v>
      </c>
      <c r="O376" s="14">
        <v>4.1161808804962001E-2</v>
      </c>
      <c r="P376" s="14"/>
      <c r="Q376" s="14">
        <v>3.4162702618550603E-2</v>
      </c>
      <c r="R376" s="14">
        <v>6.0927954782953903E-2</v>
      </c>
      <c r="S376" s="14"/>
      <c r="T376" s="14">
        <v>3.86070426984534E-2</v>
      </c>
      <c r="U376" s="14">
        <v>5.3063333820293303E-2</v>
      </c>
      <c r="V376" s="14">
        <v>6.1689411680307303E-2</v>
      </c>
      <c r="W376" s="14"/>
      <c r="X376" s="14">
        <v>4.6575260994203602E-2</v>
      </c>
      <c r="Y376" s="14">
        <v>3.6265573409053599E-2</v>
      </c>
      <c r="Z376" s="14">
        <v>0.10100160514663201</v>
      </c>
      <c r="AA376" s="14">
        <v>2.86563101150424E-2</v>
      </c>
    </row>
    <row r="377" spans="2:27" x14ac:dyDescent="0.3">
      <c r="B377" t="s">
        <v>187</v>
      </c>
      <c r="C377" s="14">
        <v>2.8223352578005099E-2</v>
      </c>
      <c r="D377" s="14">
        <v>3.4682291488840403E-2</v>
      </c>
      <c r="E377" s="14">
        <v>2.25289158303188E-2</v>
      </c>
      <c r="F377" s="14"/>
      <c r="G377" s="14">
        <v>3.10601270578915E-2</v>
      </c>
      <c r="H377" s="14">
        <v>2.8731400230189399E-2</v>
      </c>
      <c r="I377" s="14">
        <v>2.1844578604160302E-2</v>
      </c>
      <c r="J377" s="14">
        <v>4.47072954771481E-2</v>
      </c>
      <c r="K377" s="14">
        <v>1.8646922130618301E-2</v>
      </c>
      <c r="L377" s="14">
        <v>1.1675512707496701E-2</v>
      </c>
      <c r="M377" s="14">
        <v>3.5505639997423601E-2</v>
      </c>
      <c r="N377" s="14">
        <v>2.73760472470762E-2</v>
      </c>
      <c r="O377" s="14">
        <v>2.96418621498576E-2</v>
      </c>
      <c r="P377" s="14"/>
      <c r="Q377" s="14">
        <v>2.3507567602719701E-2</v>
      </c>
      <c r="R377" s="14">
        <v>3.8879812567829998E-2</v>
      </c>
      <c r="S377" s="14"/>
      <c r="T377" s="14">
        <v>2.8490249451250602E-2</v>
      </c>
      <c r="U377" s="14">
        <v>4.2377288810894601E-2</v>
      </c>
      <c r="V377" s="14">
        <v>2.7994773974016899E-2</v>
      </c>
      <c r="W377" s="14"/>
      <c r="X377" s="14">
        <v>4.1780407842474901E-2</v>
      </c>
      <c r="Y377" s="14">
        <v>2.6991973537275199E-2</v>
      </c>
      <c r="Z377" s="14">
        <v>3.0781162753830301E-2</v>
      </c>
      <c r="AA377" s="14">
        <v>1.43836086776797E-2</v>
      </c>
    </row>
    <row r="378" spans="2:27" x14ac:dyDescent="0.3">
      <c r="B378" t="s">
        <v>188</v>
      </c>
      <c r="C378" s="14">
        <v>2.2827898891257099E-2</v>
      </c>
      <c r="D378" s="14">
        <v>3.45498362934447E-2</v>
      </c>
      <c r="E378" s="14">
        <v>1.23444025204019E-2</v>
      </c>
      <c r="F378" s="14"/>
      <c r="G378" s="14">
        <v>4.8654503345749903E-2</v>
      </c>
      <c r="H378" s="14">
        <v>7.4448257816369101E-3</v>
      </c>
      <c r="I378" s="14">
        <v>9.4425460438690208E-3</v>
      </c>
      <c r="J378" s="14">
        <v>4.3648598429132997E-2</v>
      </c>
      <c r="K378" s="14">
        <v>2.2246103863687298E-2</v>
      </c>
      <c r="L378" s="14">
        <v>1.3702103199002299E-2</v>
      </c>
      <c r="M378" s="14">
        <v>1.3156416999574899E-2</v>
      </c>
      <c r="N378" s="14">
        <v>1.3166110031806601E-2</v>
      </c>
      <c r="O378" s="14">
        <v>7.1153290324627496E-3</v>
      </c>
      <c r="P378" s="14"/>
      <c r="Q378" s="14">
        <v>2.38667296302876E-2</v>
      </c>
      <c r="R378" s="14">
        <v>2.1212402959112302E-2</v>
      </c>
      <c r="S378" s="14"/>
      <c r="T378" s="14">
        <v>2.2977299830924499E-2</v>
      </c>
      <c r="U378" s="14">
        <v>3.3686840032393001E-2</v>
      </c>
      <c r="V378" s="14">
        <v>2.34162479289334E-2</v>
      </c>
      <c r="W378" s="14"/>
      <c r="X378" s="14">
        <v>1.8624007965599099E-2</v>
      </c>
      <c r="Y378" s="14">
        <v>2.5337324707244899E-2</v>
      </c>
      <c r="Z378" s="14">
        <v>2.8439369373907699E-2</v>
      </c>
      <c r="AA378" s="14">
        <v>2.0015958701315301E-2</v>
      </c>
    </row>
    <row r="379" spans="2:27" x14ac:dyDescent="0.3">
      <c r="B379" t="s">
        <v>189</v>
      </c>
      <c r="C379" s="14">
        <v>1.9635679413003801E-2</v>
      </c>
      <c r="D379" s="14">
        <v>2.8248637101064102E-2</v>
      </c>
      <c r="E379" s="14">
        <v>1.19477160282718E-2</v>
      </c>
      <c r="F379" s="14"/>
      <c r="G379" s="14">
        <v>1.29421406126405E-2</v>
      </c>
      <c r="H379" s="14">
        <v>1.02806006714618E-2</v>
      </c>
      <c r="I379" s="14">
        <v>0</v>
      </c>
      <c r="J379" s="14">
        <v>4.0336826726517699E-2</v>
      </c>
      <c r="K379" s="14">
        <v>4.8401440534765999E-2</v>
      </c>
      <c r="L379" s="14">
        <v>1.9636610704619601E-2</v>
      </c>
      <c r="M379" s="14">
        <v>1.9547129369759799E-2</v>
      </c>
      <c r="N379" s="14">
        <v>1.31204235233743E-2</v>
      </c>
      <c r="O379" s="14">
        <v>1.6579449853387902E-2</v>
      </c>
      <c r="P379" s="14"/>
      <c r="Q379" s="14">
        <v>1.36572205570821E-2</v>
      </c>
      <c r="R379" s="14">
        <v>3.2738582022549798E-2</v>
      </c>
      <c r="S379" s="14"/>
      <c r="T379" s="14">
        <v>1.26162353568858E-2</v>
      </c>
      <c r="U379" s="14">
        <v>5.7792640644408803E-2</v>
      </c>
      <c r="V379" s="14">
        <v>1.8997011716949199E-2</v>
      </c>
      <c r="W379" s="14"/>
      <c r="X379" s="14">
        <v>1.79825750198781E-2</v>
      </c>
      <c r="Y379" s="14">
        <v>1.2513625501362801E-2</v>
      </c>
      <c r="Z379" s="14">
        <v>7.3938308993143506E-2</v>
      </c>
      <c r="AA379" s="14">
        <v>1.6651737990250499E-2</v>
      </c>
    </row>
    <row r="380" spans="2:27" x14ac:dyDescent="0.3">
      <c r="B380" t="s">
        <v>101</v>
      </c>
      <c r="C380" s="14">
        <v>2.4942632465772899E-2</v>
      </c>
      <c r="D380" s="14">
        <v>1.8267518439526901E-2</v>
      </c>
      <c r="E380" s="14">
        <v>3.1111632277881201E-2</v>
      </c>
      <c r="F380" s="14"/>
      <c r="G380" s="14">
        <v>1.7791588425025099E-2</v>
      </c>
      <c r="H380" s="14">
        <v>2.2637961672230599E-2</v>
      </c>
      <c r="I380" s="14">
        <v>5.19870251969222E-2</v>
      </c>
      <c r="J380" s="14">
        <v>4.1771477889482801E-2</v>
      </c>
      <c r="K380" s="14">
        <v>3.3856724199354503E-2</v>
      </c>
      <c r="L380" s="14">
        <v>1.29403881532141E-2</v>
      </c>
      <c r="M380" s="14">
        <v>3.4274012635467498E-2</v>
      </c>
      <c r="N380" s="14">
        <v>1.1421979183893699E-2</v>
      </c>
      <c r="O380" s="14">
        <v>1.3504483825469E-2</v>
      </c>
      <c r="P380" s="14"/>
      <c r="Q380" s="14">
        <v>2.56309898651834E-2</v>
      </c>
      <c r="R380" s="14">
        <v>2.4119549444909599E-2</v>
      </c>
      <c r="S380" s="14"/>
      <c r="T380" s="14">
        <v>2.5869531578267799E-2</v>
      </c>
      <c r="U380" s="14">
        <v>2.5997000751092299E-2</v>
      </c>
      <c r="V380" s="14">
        <v>8.8977208656472202E-3</v>
      </c>
      <c r="W380" s="14"/>
      <c r="X380" s="14">
        <v>2.4307144452231401E-2</v>
      </c>
      <c r="Y380" s="14">
        <v>2.5229392927345301E-2</v>
      </c>
      <c r="Z380" s="14">
        <v>2.3595772038101401E-2</v>
      </c>
      <c r="AA380" s="14">
        <v>2.6682576285961199E-2</v>
      </c>
    </row>
    <row r="381" spans="2:27" x14ac:dyDescent="0.3">
      <c r="B381" t="s">
        <v>166</v>
      </c>
      <c r="C381" s="14">
        <v>1.12675737927682E-2</v>
      </c>
      <c r="D381" s="14">
        <v>1.6544640906404701E-2</v>
      </c>
      <c r="E381" s="14">
        <v>6.5532365539188097E-3</v>
      </c>
      <c r="F381" s="14"/>
      <c r="G381" s="14">
        <v>1.05519166313085E-2</v>
      </c>
      <c r="H381" s="14">
        <v>5.2210521227696004E-3</v>
      </c>
      <c r="I381" s="14">
        <v>1.9577395172513799E-2</v>
      </c>
      <c r="J381" s="14">
        <v>7.1692614695773203E-3</v>
      </c>
      <c r="K381" s="14">
        <v>0</v>
      </c>
      <c r="L381" s="14">
        <v>6.4819802899178797E-3</v>
      </c>
      <c r="M381" s="14">
        <v>0</v>
      </c>
      <c r="N381" s="14">
        <v>3.6874168564023702E-2</v>
      </c>
      <c r="O381" s="14">
        <v>2.6694200842455901E-2</v>
      </c>
      <c r="P381" s="14"/>
      <c r="Q381" s="14">
        <v>1.04236347927039E-2</v>
      </c>
      <c r="R381" s="14">
        <v>1.15202525440204E-2</v>
      </c>
      <c r="S381" s="14"/>
      <c r="T381" s="14">
        <v>1.43186651047608E-2</v>
      </c>
      <c r="U381" s="14">
        <v>9.5380433980741391E-3</v>
      </c>
      <c r="V381" s="14">
        <v>0</v>
      </c>
      <c r="W381" s="14"/>
      <c r="X381" s="14">
        <v>1.5646321809805599E-2</v>
      </c>
      <c r="Y381" s="14">
        <v>1.2906578210325301E-2</v>
      </c>
      <c r="Z381" s="14">
        <v>0</v>
      </c>
      <c r="AA381" s="14">
        <v>3.9220175353948099E-3</v>
      </c>
    </row>
    <row r="382" spans="2:27" x14ac:dyDescent="0.3">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row>
    <row r="383" spans="2:27" x14ac:dyDescent="0.3">
      <c r="B383" s="6" t="s">
        <v>200</v>
      </c>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row>
    <row r="384" spans="2:27" x14ac:dyDescent="0.3">
      <c r="B384" s="21" t="s">
        <v>56</v>
      </c>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row>
    <row r="385" spans="2:27" x14ac:dyDescent="0.3">
      <c r="B385" t="s">
        <v>192</v>
      </c>
      <c r="C385" s="14">
        <v>0.117976332145802</v>
      </c>
      <c r="D385" s="14">
        <v>0.113558595679026</v>
      </c>
      <c r="E385" s="14">
        <v>0.122113300847186</v>
      </c>
      <c r="F385" s="14"/>
      <c r="G385" s="14">
        <v>0.12691105233203501</v>
      </c>
      <c r="H385" s="14">
        <v>0.15203322054853299</v>
      </c>
      <c r="I385" s="14">
        <v>0.102395370290411</v>
      </c>
      <c r="J385" s="14">
        <v>0.13366277839693999</v>
      </c>
      <c r="K385" s="14">
        <v>9.6839630201460705E-2</v>
      </c>
      <c r="L385" s="14">
        <v>9.1617343387033201E-2</v>
      </c>
      <c r="M385" s="14">
        <v>9.3671419683308096E-2</v>
      </c>
      <c r="N385" s="14">
        <v>0.17178244439988199</v>
      </c>
      <c r="O385" s="14">
        <v>9.4109172315326006E-2</v>
      </c>
      <c r="P385" s="14"/>
      <c r="Q385" s="14">
        <v>0.10594467822277701</v>
      </c>
      <c r="R385" s="14">
        <v>0.14676780293352101</v>
      </c>
      <c r="S385" s="14"/>
      <c r="T385" s="14">
        <v>0.13072820957735601</v>
      </c>
      <c r="U385" s="14">
        <v>9.7757944501948094E-2</v>
      </c>
      <c r="V385" s="14">
        <v>8.1232318269510301E-2</v>
      </c>
      <c r="W385" s="14"/>
      <c r="X385" s="14">
        <v>0.15583823842714101</v>
      </c>
      <c r="Y385" s="14">
        <v>0.117288892892655</v>
      </c>
      <c r="Z385" s="14">
        <v>0.122721005705131</v>
      </c>
      <c r="AA385" s="14">
        <v>7.7575762994089706E-2</v>
      </c>
    </row>
    <row r="386" spans="2:27" x14ac:dyDescent="0.3">
      <c r="B386" t="s">
        <v>193</v>
      </c>
      <c r="C386" s="14">
        <v>9.6195474347879395E-2</v>
      </c>
      <c r="D386" s="14">
        <v>8.7361081852330394E-2</v>
      </c>
      <c r="E386" s="14">
        <v>0.104623528437958</v>
      </c>
      <c r="F386" s="14"/>
      <c r="G386" s="14">
        <v>0.10352382114002801</v>
      </c>
      <c r="H386" s="14">
        <v>0.104646892422343</v>
      </c>
      <c r="I386" s="14">
        <v>6.9947035687538003E-2</v>
      </c>
      <c r="J386" s="14">
        <v>0.10317033041257299</v>
      </c>
      <c r="K386" s="14">
        <v>0.130780603447229</v>
      </c>
      <c r="L386" s="14">
        <v>9.5448523874836697E-2</v>
      </c>
      <c r="M386" s="14">
        <v>6.6853158919843197E-2</v>
      </c>
      <c r="N386" s="14">
        <v>9.5960974662482795E-2</v>
      </c>
      <c r="O386" s="14">
        <v>7.9275610568894705E-2</v>
      </c>
      <c r="P386" s="14"/>
      <c r="Q386" s="14">
        <v>8.7978066071746297E-2</v>
      </c>
      <c r="R386" s="14">
        <v>0.113569623026737</v>
      </c>
      <c r="S386" s="14"/>
      <c r="T386" s="14">
        <v>9.1220608913590795E-2</v>
      </c>
      <c r="U386" s="14">
        <v>0.122192758487901</v>
      </c>
      <c r="V386" s="14">
        <v>9.0511904218570097E-2</v>
      </c>
      <c r="W386" s="14"/>
      <c r="X386" s="14">
        <v>0.112941699392702</v>
      </c>
      <c r="Y386" s="14">
        <v>8.8357506250646506E-2</v>
      </c>
      <c r="Z386" s="14">
        <v>0.115234322843321</v>
      </c>
      <c r="AA386" s="14">
        <v>8.7029185379444193E-2</v>
      </c>
    </row>
    <row r="387" spans="2:27" x14ac:dyDescent="0.3">
      <c r="B387" t="s">
        <v>194</v>
      </c>
      <c r="C387" s="14">
        <v>9.3569515677261794E-2</v>
      </c>
      <c r="D387" s="14">
        <v>8.9661385625416395E-2</v>
      </c>
      <c r="E387" s="14">
        <v>9.6808955173209199E-2</v>
      </c>
      <c r="F387" s="14"/>
      <c r="G387" s="14">
        <v>9.3444714788395597E-2</v>
      </c>
      <c r="H387" s="14">
        <v>8.7394831311365204E-2</v>
      </c>
      <c r="I387" s="14">
        <v>6.9292041879266006E-2</v>
      </c>
      <c r="J387" s="14">
        <v>0.120181544369777</v>
      </c>
      <c r="K387" s="14">
        <v>0.109883487656561</v>
      </c>
      <c r="L387" s="14">
        <v>0.105719431175123</v>
      </c>
      <c r="M387" s="14">
        <v>8.72193372058164E-2</v>
      </c>
      <c r="N387" s="14">
        <v>9.3291303935267106E-2</v>
      </c>
      <c r="O387" s="14">
        <v>7.72938300804481E-2</v>
      </c>
      <c r="P387" s="14"/>
      <c r="Q387" s="14">
        <v>8.4067585389854593E-2</v>
      </c>
      <c r="R387" s="14">
        <v>0.11397503622741501</v>
      </c>
      <c r="S387" s="14"/>
      <c r="T387" s="14">
        <v>8.8563131915777096E-2</v>
      </c>
      <c r="U387" s="14">
        <v>0.13535065362865101</v>
      </c>
      <c r="V387" s="14">
        <v>5.5985943739163199E-2</v>
      </c>
      <c r="W387" s="14"/>
      <c r="X387" s="14">
        <v>0.10994935138999901</v>
      </c>
      <c r="Y387" s="14">
        <v>8.2980929393801903E-2</v>
      </c>
      <c r="Z387" s="14">
        <v>0.124647602837786</v>
      </c>
      <c r="AA387" s="14">
        <v>8.6785027957000396E-2</v>
      </c>
    </row>
    <row r="388" spans="2:27" x14ac:dyDescent="0.3">
      <c r="B388" t="s">
        <v>195</v>
      </c>
      <c r="C388" s="14">
        <v>6.5522167157319497E-2</v>
      </c>
      <c r="D388" s="14">
        <v>6.7039259393552E-2</v>
      </c>
      <c r="E388" s="14">
        <v>6.4397434928787606E-2</v>
      </c>
      <c r="F388" s="14"/>
      <c r="G388" s="14">
        <v>7.8305948316806706E-2</v>
      </c>
      <c r="H388" s="14">
        <v>6.9247716278660804E-2</v>
      </c>
      <c r="I388" s="14">
        <v>3.7619683767641098E-2</v>
      </c>
      <c r="J388" s="14">
        <v>7.7715105615871499E-2</v>
      </c>
      <c r="K388" s="14">
        <v>4.11540402942994E-2</v>
      </c>
      <c r="L388" s="14">
        <v>6.5920297850025206E-2</v>
      </c>
      <c r="M388" s="14">
        <v>6.1025052736012803E-2</v>
      </c>
      <c r="N388" s="14">
        <v>9.1277779042262905E-2</v>
      </c>
      <c r="O388" s="14">
        <v>5.5458203004128397E-2</v>
      </c>
      <c r="P388" s="14"/>
      <c r="Q388" s="14">
        <v>6.1428954212986997E-2</v>
      </c>
      <c r="R388" s="14">
        <v>7.6433398676063802E-2</v>
      </c>
      <c r="S388" s="14"/>
      <c r="T388" s="14">
        <v>6.4335310486949904E-2</v>
      </c>
      <c r="U388" s="14">
        <v>8.9292048582813199E-2</v>
      </c>
      <c r="V388" s="14">
        <v>3.9001400707815499E-2</v>
      </c>
      <c r="W388" s="14"/>
      <c r="X388" s="14">
        <v>7.7400821625919297E-2</v>
      </c>
      <c r="Y388" s="14">
        <v>6.0768696406924998E-2</v>
      </c>
      <c r="Z388" s="14">
        <v>7.3868646021615206E-2</v>
      </c>
      <c r="AA388" s="14">
        <v>6.3080086378088401E-2</v>
      </c>
    </row>
    <row r="389" spans="2:27" x14ac:dyDescent="0.3">
      <c r="B389" t="s">
        <v>196</v>
      </c>
      <c r="C389" s="14">
        <v>3.32605188338711E-2</v>
      </c>
      <c r="D389" s="14">
        <v>3.5481358911217502E-2</v>
      </c>
      <c r="E389" s="14">
        <v>3.1237048260513801E-2</v>
      </c>
      <c r="F389" s="14"/>
      <c r="G389" s="14">
        <v>4.3462297538395402E-2</v>
      </c>
      <c r="H389" s="14">
        <v>2.87455577560458E-2</v>
      </c>
      <c r="I389" s="14">
        <v>1.1435080154390501E-2</v>
      </c>
      <c r="J389" s="14">
        <v>4.0116180879487297E-2</v>
      </c>
      <c r="K389" s="14">
        <v>3.5083591808985397E-2</v>
      </c>
      <c r="L389" s="14">
        <v>3.8228858626848501E-2</v>
      </c>
      <c r="M389" s="14">
        <v>3.8050228605845102E-2</v>
      </c>
      <c r="N389" s="14">
        <v>2.7321783290383098E-2</v>
      </c>
      <c r="O389" s="14">
        <v>2.0907987091384202E-2</v>
      </c>
      <c r="P389" s="14"/>
      <c r="Q389" s="14">
        <v>3.05508868730348E-2</v>
      </c>
      <c r="R389" s="14">
        <v>4.0240881098033199E-2</v>
      </c>
      <c r="S389" s="14"/>
      <c r="T389" s="14">
        <v>3.3221258473444003E-2</v>
      </c>
      <c r="U389" s="14">
        <v>6.12919029814184E-2</v>
      </c>
      <c r="V389" s="14">
        <v>2.38991850447242E-2</v>
      </c>
      <c r="W389" s="14"/>
      <c r="X389" s="14">
        <v>3.5574469046117399E-2</v>
      </c>
      <c r="Y389" s="14">
        <v>3.0817410258260701E-2</v>
      </c>
      <c r="Z389" s="14">
        <v>5.26120913310449E-2</v>
      </c>
      <c r="AA389" s="14">
        <v>2.98843815624459E-2</v>
      </c>
    </row>
    <row r="390" spans="2:27" x14ac:dyDescent="0.3">
      <c r="B390" t="s">
        <v>197</v>
      </c>
      <c r="C390" s="14">
        <v>3.31992714005536E-2</v>
      </c>
      <c r="D390" s="14">
        <v>4.5389348917877902E-2</v>
      </c>
      <c r="E390" s="14">
        <v>2.1193817108479202E-2</v>
      </c>
      <c r="F390" s="14"/>
      <c r="G390" s="14">
        <v>4.71367376848549E-2</v>
      </c>
      <c r="H390" s="14">
        <v>2.8431517278073599E-2</v>
      </c>
      <c r="I390" s="14">
        <v>1.08513238876707E-2</v>
      </c>
      <c r="J390" s="14">
        <v>2.31138362174527E-2</v>
      </c>
      <c r="K390" s="14">
        <v>5.78805878385227E-2</v>
      </c>
      <c r="L390" s="14">
        <v>3.1850782818016801E-2</v>
      </c>
      <c r="M390" s="14">
        <v>2.7216101064146399E-2</v>
      </c>
      <c r="N390" s="14">
        <v>4.6309876271582499E-2</v>
      </c>
      <c r="O390" s="14">
        <v>1.62224170975745E-2</v>
      </c>
      <c r="P390" s="14"/>
      <c r="Q390" s="14">
        <v>3.04305790862857E-2</v>
      </c>
      <c r="R390" s="14">
        <v>4.0312916573843803E-2</v>
      </c>
      <c r="S390" s="14"/>
      <c r="T390" s="14">
        <v>2.3114678672069199E-2</v>
      </c>
      <c r="U390" s="14">
        <v>9.6995619029176097E-2</v>
      </c>
      <c r="V390" s="14">
        <v>5.5513072348878402E-3</v>
      </c>
      <c r="W390" s="14"/>
      <c r="X390" s="14">
        <v>3.4092689337771702E-2</v>
      </c>
      <c r="Y390" s="14">
        <v>2.4765549708020199E-2</v>
      </c>
      <c r="Z390" s="14">
        <v>5.68034746253906E-2</v>
      </c>
      <c r="AA390" s="14">
        <v>4.4597336581343502E-2</v>
      </c>
    </row>
    <row r="391" spans="2:27" x14ac:dyDescent="0.3">
      <c r="B391" t="s">
        <v>198</v>
      </c>
      <c r="C391" s="14">
        <v>1.8898867430829198E-2</v>
      </c>
      <c r="D391" s="14">
        <v>2.6360409744974202E-2</v>
      </c>
      <c r="E391" s="14">
        <v>1.1541774448244E-2</v>
      </c>
      <c r="F391" s="14"/>
      <c r="G391" s="14">
        <v>2.9942899185489001E-2</v>
      </c>
      <c r="H391" s="14">
        <v>6.2398365536106004E-3</v>
      </c>
      <c r="I391" s="14">
        <v>1.29253827848386E-2</v>
      </c>
      <c r="J391" s="14">
        <v>1.1520204089078201E-2</v>
      </c>
      <c r="K391" s="14">
        <v>5.1658888975802203E-2</v>
      </c>
      <c r="L391" s="14">
        <v>5.22843751343812E-3</v>
      </c>
      <c r="M391" s="14">
        <v>2.66544402461651E-2</v>
      </c>
      <c r="N391" s="14">
        <v>2.0609436568319602E-2</v>
      </c>
      <c r="O391" s="14">
        <v>4.3761127215788702E-3</v>
      </c>
      <c r="P391" s="14"/>
      <c r="Q391" s="14">
        <v>1.8778668561562399E-2</v>
      </c>
      <c r="R391" s="14">
        <v>1.9626571132226999E-2</v>
      </c>
      <c r="S391" s="14"/>
      <c r="T391" s="14">
        <v>1.5122019535788201E-2</v>
      </c>
      <c r="U391" s="14">
        <v>3.95816234407615E-2</v>
      </c>
      <c r="V391" s="14">
        <v>2.4501192692118E-2</v>
      </c>
      <c r="W391" s="14"/>
      <c r="X391" s="14">
        <v>1.15184065482744E-2</v>
      </c>
      <c r="Y391" s="14">
        <v>1.9461309611279801E-2</v>
      </c>
      <c r="Z391" s="14">
        <v>4.1122274374026303E-2</v>
      </c>
      <c r="AA391" s="14">
        <v>1.7071561755616901E-2</v>
      </c>
    </row>
    <row r="392" spans="2:27" x14ac:dyDescent="0.3">
      <c r="B392" t="s">
        <v>74</v>
      </c>
      <c r="C392" s="14">
        <v>1.31846830828386E-2</v>
      </c>
      <c r="D392" s="14">
        <v>7.9821280816343501E-3</v>
      </c>
      <c r="E392" s="14">
        <v>1.7729405894458001E-2</v>
      </c>
      <c r="F392" s="14"/>
      <c r="G392" s="14">
        <v>1.7828395780950398E-2</v>
      </c>
      <c r="H392" s="14">
        <v>7.0336351333370097E-3</v>
      </c>
      <c r="I392" s="14">
        <v>2.22429878284813E-2</v>
      </c>
      <c r="J392" s="14">
        <v>1.0009078204638601E-2</v>
      </c>
      <c r="K392" s="14">
        <v>7.7286079235809402E-3</v>
      </c>
      <c r="L392" s="14">
        <v>2.7928016227809199E-2</v>
      </c>
      <c r="M392" s="14">
        <v>1.72668279506192E-2</v>
      </c>
      <c r="N392" s="14">
        <v>0</v>
      </c>
      <c r="O392" s="14">
        <v>3.1550827303443501E-3</v>
      </c>
      <c r="P392" s="14"/>
      <c r="Q392" s="14">
        <v>8.1934836514899693E-3</v>
      </c>
      <c r="R392" s="14">
        <v>2.4888986752164201E-2</v>
      </c>
      <c r="S392" s="14"/>
      <c r="T392" s="14">
        <v>9.8990785145868596E-3</v>
      </c>
      <c r="U392" s="14">
        <v>1.42392255099802E-2</v>
      </c>
      <c r="V392" s="14">
        <v>2.3851504730161101E-2</v>
      </c>
      <c r="W392" s="14"/>
      <c r="X392" s="14">
        <v>2.0965121668467399E-2</v>
      </c>
      <c r="Y392" s="14">
        <v>4.5117620590120096E-3</v>
      </c>
      <c r="Z392" s="14">
        <v>3.5291617153493098E-2</v>
      </c>
      <c r="AA392" s="14">
        <v>1.7400506860418798E-2</v>
      </c>
    </row>
    <row r="393" spans="2:27" x14ac:dyDescent="0.3">
      <c r="B393" t="s">
        <v>199</v>
      </c>
      <c r="C393" s="14">
        <v>0.73166345620368001</v>
      </c>
      <c r="D393" s="14">
        <v>0.719036317611354</v>
      </c>
      <c r="E393" s="14">
        <v>0.74566798470975404</v>
      </c>
      <c r="F393" s="14"/>
      <c r="G393" s="14">
        <v>0.66564929132644801</v>
      </c>
      <c r="H393" s="14">
        <v>0.73354327640392403</v>
      </c>
      <c r="I393" s="14">
        <v>0.78659327314497296</v>
      </c>
      <c r="J393" s="14">
        <v>0.73647585765198698</v>
      </c>
      <c r="K393" s="14">
        <v>0.72006322337715201</v>
      </c>
      <c r="L393" s="14">
        <v>0.73598249122621595</v>
      </c>
      <c r="M393" s="14">
        <v>0.73715679506504905</v>
      </c>
      <c r="N393" s="14">
        <v>0.76081403621614996</v>
      </c>
      <c r="O393" s="14">
        <v>0.80175122181632996</v>
      </c>
      <c r="P393" s="14"/>
      <c r="Q393" s="14">
        <v>0.75905372893896905</v>
      </c>
      <c r="R393" s="14">
        <v>0.66993328626523496</v>
      </c>
      <c r="S393" s="14"/>
      <c r="T393" s="14">
        <v>0.74741860212291</v>
      </c>
      <c r="U393" s="14">
        <v>0.614413840321966</v>
      </c>
      <c r="V393" s="14">
        <v>0.79127864423888605</v>
      </c>
      <c r="W393" s="14"/>
      <c r="X393" s="14">
        <v>0.68405097996709696</v>
      </c>
      <c r="Y393" s="14">
        <v>0.76962303169252999</v>
      </c>
      <c r="Z393" s="14">
        <v>0.63250561060180899</v>
      </c>
      <c r="AA393" s="14">
        <v>0.732622665831688</v>
      </c>
    </row>
    <row r="394" spans="2:27" x14ac:dyDescent="0.3">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row>
    <row r="395" spans="2:27" x14ac:dyDescent="0.3">
      <c r="B395" s="6" t="s">
        <v>213</v>
      </c>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row>
    <row r="396" spans="2:27" x14ac:dyDescent="0.3">
      <c r="B396" s="21" t="s">
        <v>56</v>
      </c>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row>
    <row r="397" spans="2:27" x14ac:dyDescent="0.3">
      <c r="B397" t="s">
        <v>207</v>
      </c>
      <c r="C397" s="14">
        <v>9.6493600734882598E-2</v>
      </c>
      <c r="D397" s="14">
        <v>0.11529471544042399</v>
      </c>
      <c r="E397" s="14">
        <v>7.82497398559832E-2</v>
      </c>
      <c r="F397" s="14"/>
      <c r="G397" s="14">
        <v>0.13166286486606699</v>
      </c>
      <c r="H397" s="14">
        <v>7.7828047503514505E-2</v>
      </c>
      <c r="I397" s="14">
        <v>4.4160956543122402E-2</v>
      </c>
      <c r="J397" s="14">
        <v>6.8982201816109201E-2</v>
      </c>
      <c r="K397" s="14">
        <v>0.109097585700404</v>
      </c>
      <c r="L397" s="14">
        <v>7.9380196416713997E-2</v>
      </c>
      <c r="M397" s="14">
        <v>0.10807696720913899</v>
      </c>
      <c r="N397" s="14">
        <v>6.9964250709510595E-2</v>
      </c>
      <c r="O397" s="14">
        <v>0.111891257955893</v>
      </c>
      <c r="P397" s="14"/>
      <c r="Q397" s="14">
        <v>9.4276150287577395E-2</v>
      </c>
      <c r="R397" s="14">
        <v>0.10201764371125401</v>
      </c>
      <c r="S397" s="14"/>
      <c r="T397" s="14">
        <v>8.1930675133802006E-2</v>
      </c>
      <c r="U397" s="14">
        <v>0.134627589457918</v>
      </c>
      <c r="V397" s="14">
        <v>0.16624931702246901</v>
      </c>
      <c r="W397" s="14"/>
      <c r="X397" s="14">
        <v>8.25943441417617E-2</v>
      </c>
      <c r="Y397" s="14">
        <v>8.2873534323148104E-2</v>
      </c>
      <c r="Z397" s="14">
        <v>0.153511108008798</v>
      </c>
      <c r="AA397" s="14">
        <v>0.122791111886383</v>
      </c>
    </row>
    <row r="398" spans="2:27" x14ac:dyDescent="0.3">
      <c r="B398" t="s">
        <v>208</v>
      </c>
      <c r="C398" s="14">
        <v>0.213217324951818</v>
      </c>
      <c r="D398" s="14">
        <v>0.25837419707923998</v>
      </c>
      <c r="E398" s="14">
        <v>0.16739546493995999</v>
      </c>
      <c r="F398" s="14"/>
      <c r="G398" s="14">
        <v>0.29631738115809603</v>
      </c>
      <c r="H398" s="14">
        <v>0.17153007290063499</v>
      </c>
      <c r="I398" s="14">
        <v>0.166135168200193</v>
      </c>
      <c r="J398" s="14">
        <v>0.19230695417893801</v>
      </c>
      <c r="K398" s="14">
        <v>0.162048944266589</v>
      </c>
      <c r="L398" s="14">
        <v>0.210716518695545</v>
      </c>
      <c r="M398" s="14">
        <v>0.220060052812037</v>
      </c>
      <c r="N398" s="14">
        <v>0.21611131940416101</v>
      </c>
      <c r="O398" s="14">
        <v>0.187587573244716</v>
      </c>
      <c r="P398" s="14"/>
      <c r="Q398" s="14">
        <v>0.22722661774905001</v>
      </c>
      <c r="R398" s="14">
        <v>0.183538299963175</v>
      </c>
      <c r="S398" s="14"/>
      <c r="T398" s="14">
        <v>0.20104848948467099</v>
      </c>
      <c r="U398" s="14">
        <v>0.312019668173869</v>
      </c>
      <c r="V398" s="14">
        <v>0.26245187247581903</v>
      </c>
      <c r="W398" s="14"/>
      <c r="X398" s="14">
        <v>0.16096752320640001</v>
      </c>
      <c r="Y398" s="14">
        <v>0.21709662582966999</v>
      </c>
      <c r="Z398" s="14">
        <v>0.24337609852744899</v>
      </c>
      <c r="AA398" s="14">
        <v>0.252559079306859</v>
      </c>
    </row>
    <row r="399" spans="2:27" x14ac:dyDescent="0.3">
      <c r="B399" t="s">
        <v>209</v>
      </c>
      <c r="C399" s="14">
        <v>0.31334299318412301</v>
      </c>
      <c r="D399" s="14">
        <v>0.31739072113224498</v>
      </c>
      <c r="E399" s="14">
        <v>0.30928315443030902</v>
      </c>
      <c r="F399" s="14"/>
      <c r="G399" s="14">
        <v>0.30587127078457599</v>
      </c>
      <c r="H399" s="14">
        <v>0.31660729586789599</v>
      </c>
      <c r="I399" s="14">
        <v>0.415435623923613</v>
      </c>
      <c r="J399" s="14">
        <v>0.32261072422745102</v>
      </c>
      <c r="K399" s="14">
        <v>0.26941989872956701</v>
      </c>
      <c r="L399" s="14">
        <v>0.30750877620549899</v>
      </c>
      <c r="M399" s="14">
        <v>0.26991633713041902</v>
      </c>
      <c r="N399" s="14">
        <v>0.34748765668845599</v>
      </c>
      <c r="O399" s="14">
        <v>0.31279040112185102</v>
      </c>
      <c r="P399" s="14"/>
      <c r="Q399" s="14">
        <v>0.31782419003843698</v>
      </c>
      <c r="R399" s="14">
        <v>0.30695413682746903</v>
      </c>
      <c r="S399" s="14"/>
      <c r="T399" s="14">
        <v>0.32790781948859599</v>
      </c>
      <c r="U399" s="14">
        <v>0.25653408972425001</v>
      </c>
      <c r="V399" s="14">
        <v>0.329756790387701</v>
      </c>
      <c r="W399" s="14"/>
      <c r="X399" s="14">
        <v>0.32314247857096401</v>
      </c>
      <c r="Y399" s="14">
        <v>0.331201088722337</v>
      </c>
      <c r="Z399" s="14">
        <v>0.26403692831597297</v>
      </c>
      <c r="AA399" s="14">
        <v>0.28437206348498401</v>
      </c>
    </row>
    <row r="400" spans="2:27" x14ac:dyDescent="0.3">
      <c r="B400" t="s">
        <v>210</v>
      </c>
      <c r="C400" s="14">
        <v>0.28881250319950702</v>
      </c>
      <c r="D400" s="14">
        <v>0.228026422549064</v>
      </c>
      <c r="E400" s="14">
        <v>0.34917916949507499</v>
      </c>
      <c r="F400" s="14"/>
      <c r="G400" s="14">
        <v>0.19534121192891599</v>
      </c>
      <c r="H400" s="14">
        <v>0.36196337557003699</v>
      </c>
      <c r="I400" s="14">
        <v>0.31959781561824002</v>
      </c>
      <c r="J400" s="14">
        <v>0.31734254906103398</v>
      </c>
      <c r="K400" s="14">
        <v>0.31283550419117201</v>
      </c>
      <c r="L400" s="14">
        <v>0.31432115358024998</v>
      </c>
      <c r="M400" s="14">
        <v>0.29716198311077802</v>
      </c>
      <c r="N400" s="14">
        <v>0.26238840445683798</v>
      </c>
      <c r="O400" s="14">
        <v>0.299668723257213</v>
      </c>
      <c r="P400" s="14"/>
      <c r="Q400" s="14">
        <v>0.28181716794761003</v>
      </c>
      <c r="R400" s="14">
        <v>0.29860535507170299</v>
      </c>
      <c r="S400" s="14"/>
      <c r="T400" s="14">
        <v>0.29807491238308698</v>
      </c>
      <c r="U400" s="14">
        <v>0.22251839252656699</v>
      </c>
      <c r="V400" s="14">
        <v>0.171651573677953</v>
      </c>
      <c r="W400" s="14"/>
      <c r="X400" s="14">
        <v>0.31696231398103802</v>
      </c>
      <c r="Y400" s="14">
        <v>0.29181755208518501</v>
      </c>
      <c r="Z400" s="14">
        <v>0.24993888597733499</v>
      </c>
      <c r="AA400" s="14">
        <v>0.25680882156939</v>
      </c>
    </row>
    <row r="401" spans="2:27" x14ac:dyDescent="0.3">
      <c r="B401" t="s">
        <v>211</v>
      </c>
      <c r="C401" s="14">
        <v>5.8122137286438197E-2</v>
      </c>
      <c r="D401" s="14">
        <v>5.3705742166464003E-2</v>
      </c>
      <c r="E401" s="14">
        <v>6.2893733790922501E-2</v>
      </c>
      <c r="F401" s="14"/>
      <c r="G401" s="14">
        <v>4.4956802590472397E-2</v>
      </c>
      <c r="H401" s="14">
        <v>6.2067929288520098E-2</v>
      </c>
      <c r="I401" s="14">
        <v>2.7319882550178001E-2</v>
      </c>
      <c r="J401" s="14">
        <v>6.7598536532733497E-2</v>
      </c>
      <c r="K401" s="14">
        <v>9.7982298985070604E-2</v>
      </c>
      <c r="L401" s="14">
        <v>6.1203538410241599E-2</v>
      </c>
      <c r="M401" s="14">
        <v>6.1609168034649102E-2</v>
      </c>
      <c r="N401" s="14">
        <v>8.7564731025900996E-2</v>
      </c>
      <c r="O401" s="14">
        <v>4.2136393349911899E-2</v>
      </c>
      <c r="P401" s="14"/>
      <c r="Q401" s="14">
        <v>5.3348854194092798E-2</v>
      </c>
      <c r="R401" s="14">
        <v>6.7875717909388095E-2</v>
      </c>
      <c r="S401" s="14"/>
      <c r="T401" s="14">
        <v>6.1184914880765801E-2</v>
      </c>
      <c r="U401" s="14">
        <v>6.66655139613615E-2</v>
      </c>
      <c r="V401" s="14">
        <v>2.9671489935576001E-2</v>
      </c>
      <c r="W401" s="14"/>
      <c r="X401" s="14">
        <v>7.5763032722499304E-2</v>
      </c>
      <c r="Y401" s="14">
        <v>5.3094362201710502E-2</v>
      </c>
      <c r="Z401" s="14">
        <v>4.69655135293683E-2</v>
      </c>
      <c r="AA401" s="14">
        <v>5.3985272136486101E-2</v>
      </c>
    </row>
    <row r="402" spans="2:27" x14ac:dyDescent="0.3">
      <c r="B402" t="s">
        <v>74</v>
      </c>
      <c r="C402" s="14">
        <v>3.00114406432305E-2</v>
      </c>
      <c r="D402" s="14">
        <v>2.7208201632562701E-2</v>
      </c>
      <c r="E402" s="14">
        <v>3.2998737487750597E-2</v>
      </c>
      <c r="F402" s="14"/>
      <c r="G402" s="14">
        <v>2.58504686718725E-2</v>
      </c>
      <c r="H402" s="14">
        <v>1.0003278869397499E-2</v>
      </c>
      <c r="I402" s="14">
        <v>2.7350553164654099E-2</v>
      </c>
      <c r="J402" s="14">
        <v>3.11590341837342E-2</v>
      </c>
      <c r="K402" s="14">
        <v>4.8615768127197603E-2</v>
      </c>
      <c r="L402" s="14">
        <v>2.6869816691750599E-2</v>
      </c>
      <c r="M402" s="14">
        <v>4.3175491702978498E-2</v>
      </c>
      <c r="N402" s="14">
        <v>1.6483637715133E-2</v>
      </c>
      <c r="O402" s="14">
        <v>4.5925651070415199E-2</v>
      </c>
      <c r="P402" s="14"/>
      <c r="Q402" s="14">
        <v>2.55070197832321E-2</v>
      </c>
      <c r="R402" s="14">
        <v>4.1008846517011102E-2</v>
      </c>
      <c r="S402" s="14"/>
      <c r="T402" s="14">
        <v>2.9853188629078001E-2</v>
      </c>
      <c r="U402" s="14">
        <v>7.6347461560349198E-3</v>
      </c>
      <c r="V402" s="14">
        <v>4.0218956500481101E-2</v>
      </c>
      <c r="W402" s="14"/>
      <c r="X402" s="14">
        <v>4.05703073773361E-2</v>
      </c>
      <c r="Y402" s="14">
        <v>2.3916836837948902E-2</v>
      </c>
      <c r="Z402" s="14">
        <v>4.2171465641075899E-2</v>
      </c>
      <c r="AA402" s="14">
        <v>2.9483651615899199E-2</v>
      </c>
    </row>
    <row r="403" spans="2:27" x14ac:dyDescent="0.3">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row>
    <row r="404" spans="2:27" x14ac:dyDescent="0.3">
      <c r="B404" s="6" t="s">
        <v>214</v>
      </c>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row>
    <row r="405" spans="2:27" x14ac:dyDescent="0.3">
      <c r="B405" s="21" t="s">
        <v>56</v>
      </c>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row>
    <row r="406" spans="2:27" x14ac:dyDescent="0.3">
      <c r="B406" t="s">
        <v>207</v>
      </c>
      <c r="C406" s="14">
        <v>7.0151772547455193E-2</v>
      </c>
      <c r="D406" s="14">
        <v>0.104085217253469</v>
      </c>
      <c r="E406" s="14">
        <v>3.6598295971426199E-2</v>
      </c>
      <c r="F406" s="14"/>
      <c r="G406" s="14">
        <v>0.119920339134092</v>
      </c>
      <c r="H406" s="14">
        <v>5.66639286572364E-2</v>
      </c>
      <c r="I406" s="14">
        <v>2.4199514516050499E-2</v>
      </c>
      <c r="J406" s="14">
        <v>6.9962510319330901E-2</v>
      </c>
      <c r="K406" s="14">
        <v>6.2300150117746401E-2</v>
      </c>
      <c r="L406" s="14">
        <v>4.5736204364409901E-2</v>
      </c>
      <c r="M406" s="14">
        <v>5.7079469186961197E-2</v>
      </c>
      <c r="N406" s="14">
        <v>7.4452960268679494E-2</v>
      </c>
      <c r="O406" s="14">
        <v>5.6261622367872903E-2</v>
      </c>
      <c r="P406" s="14"/>
      <c r="Q406" s="14">
        <v>7.2854729990692105E-2</v>
      </c>
      <c r="R406" s="14">
        <v>6.5667901288256794E-2</v>
      </c>
      <c r="S406" s="14"/>
      <c r="T406" s="14">
        <v>6.0773669836386601E-2</v>
      </c>
      <c r="U406" s="14">
        <v>0.105971736739949</v>
      </c>
      <c r="V406" s="14">
        <v>0.11728599037182</v>
      </c>
      <c r="W406" s="14"/>
      <c r="X406" s="14">
        <v>4.2602759286081697E-2</v>
      </c>
      <c r="Y406" s="14">
        <v>6.8083439282921404E-2</v>
      </c>
      <c r="Z406" s="14">
        <v>0.12681632058526901</v>
      </c>
      <c r="AA406" s="14">
        <v>8.4786480716423904E-2</v>
      </c>
    </row>
    <row r="407" spans="2:27" x14ac:dyDescent="0.3">
      <c r="B407" t="s">
        <v>208</v>
      </c>
      <c r="C407" s="14">
        <v>0.141464847664831</v>
      </c>
      <c r="D407" s="14">
        <v>0.178427288652375</v>
      </c>
      <c r="E407" s="14">
        <v>0.103327532014613</v>
      </c>
      <c r="F407" s="14"/>
      <c r="G407" s="14">
        <v>0.195927881183034</v>
      </c>
      <c r="H407" s="14">
        <v>0.107779918926404</v>
      </c>
      <c r="I407" s="14">
        <v>0.105086214948301</v>
      </c>
      <c r="J407" s="14">
        <v>0.13163888829956699</v>
      </c>
      <c r="K407" s="14">
        <v>0.12887943559680401</v>
      </c>
      <c r="L407" s="14">
        <v>0.135550093601463</v>
      </c>
      <c r="M407" s="14">
        <v>0.10637391096250499</v>
      </c>
      <c r="N407" s="14">
        <v>0.16642799824593199</v>
      </c>
      <c r="O407" s="14">
        <v>0.13882650669287599</v>
      </c>
      <c r="P407" s="14"/>
      <c r="Q407" s="14">
        <v>0.149544837809299</v>
      </c>
      <c r="R407" s="14">
        <v>0.125310907592559</v>
      </c>
      <c r="S407" s="14"/>
      <c r="T407" s="14">
        <v>0.12671728539471</v>
      </c>
      <c r="U407" s="14">
        <v>0.21794482541714</v>
      </c>
      <c r="V407" s="14">
        <v>0.214974113707952</v>
      </c>
      <c r="W407" s="14"/>
      <c r="X407" s="14">
        <v>0.10156134131963</v>
      </c>
      <c r="Y407" s="14">
        <v>0.135993527869197</v>
      </c>
      <c r="Z407" s="14">
        <v>0.18827381657626399</v>
      </c>
      <c r="AA407" s="14">
        <v>0.18343312131906001</v>
      </c>
    </row>
    <row r="408" spans="2:27" x14ac:dyDescent="0.3">
      <c r="B408" t="s">
        <v>209</v>
      </c>
      <c r="C408" s="14">
        <v>0.189259436474388</v>
      </c>
      <c r="D408" s="14">
        <v>0.212595054368408</v>
      </c>
      <c r="E408" s="14">
        <v>0.167033609811437</v>
      </c>
      <c r="F408" s="14"/>
      <c r="G408" s="14">
        <v>0.20188662895940901</v>
      </c>
      <c r="H408" s="14">
        <v>0.16310182331967499</v>
      </c>
      <c r="I408" s="14">
        <v>0.18905876713504299</v>
      </c>
      <c r="J408" s="14">
        <v>0.18319289025580199</v>
      </c>
      <c r="K408" s="14">
        <v>0.17487505027167499</v>
      </c>
      <c r="L408" s="14">
        <v>0.22108690281830401</v>
      </c>
      <c r="M408" s="14">
        <v>0.235346186394151</v>
      </c>
      <c r="N408" s="14">
        <v>0.12973513425655001</v>
      </c>
      <c r="O408" s="14">
        <v>0.17602819328833999</v>
      </c>
      <c r="P408" s="14"/>
      <c r="Q408" s="14">
        <v>0.19679959408679701</v>
      </c>
      <c r="R408" s="14">
        <v>0.176596834277785</v>
      </c>
      <c r="S408" s="14"/>
      <c r="T408" s="14">
        <v>0.19422118407078501</v>
      </c>
      <c r="U408" s="14">
        <v>0.171577607914535</v>
      </c>
      <c r="V408" s="14">
        <v>0.211873345364164</v>
      </c>
      <c r="W408" s="14"/>
      <c r="X408" s="14">
        <v>0.17980169300004401</v>
      </c>
      <c r="Y408" s="14">
        <v>0.200893732810487</v>
      </c>
      <c r="Z408" s="14">
        <v>0.16810037477547901</v>
      </c>
      <c r="AA408" s="14">
        <v>0.186561223448831</v>
      </c>
    </row>
    <row r="409" spans="2:27" x14ac:dyDescent="0.3">
      <c r="B409" t="s">
        <v>210</v>
      </c>
      <c r="C409" s="14">
        <v>0.23266600961686701</v>
      </c>
      <c r="D409" s="14">
        <v>0.21274946977931</v>
      </c>
      <c r="E409" s="14">
        <v>0.25311087369627699</v>
      </c>
      <c r="F409" s="14"/>
      <c r="G409" s="14">
        <v>0.23067346081545401</v>
      </c>
      <c r="H409" s="14">
        <v>0.22523564566624299</v>
      </c>
      <c r="I409" s="14">
        <v>0.27854207444270002</v>
      </c>
      <c r="J409" s="14">
        <v>0.220732686811245</v>
      </c>
      <c r="K409" s="14">
        <v>0.24625505852725799</v>
      </c>
      <c r="L409" s="14">
        <v>0.21313667269849201</v>
      </c>
      <c r="M409" s="14">
        <v>0.19137906623043299</v>
      </c>
      <c r="N409" s="14">
        <v>0.226530231055798</v>
      </c>
      <c r="O409" s="14">
        <v>0.26523835221918002</v>
      </c>
      <c r="P409" s="14"/>
      <c r="Q409" s="14">
        <v>0.230090595314971</v>
      </c>
      <c r="R409" s="14">
        <v>0.23447639340778001</v>
      </c>
      <c r="S409" s="14"/>
      <c r="T409" s="14">
        <v>0.226866257803892</v>
      </c>
      <c r="U409" s="14">
        <v>0.22913560311930301</v>
      </c>
      <c r="V409" s="14">
        <v>0.233448309276437</v>
      </c>
      <c r="W409" s="14"/>
      <c r="X409" s="14">
        <v>0.223626171518225</v>
      </c>
      <c r="Y409" s="14">
        <v>0.23001176966501199</v>
      </c>
      <c r="Z409" s="14">
        <v>0.26324161486210901</v>
      </c>
      <c r="AA409" s="14">
        <v>0.23028771765852701</v>
      </c>
    </row>
    <row r="410" spans="2:27" x14ac:dyDescent="0.3">
      <c r="B410" t="s">
        <v>211</v>
      </c>
      <c r="C410" s="14">
        <v>0.277635064360368</v>
      </c>
      <c r="D410" s="14">
        <v>0.229534808773251</v>
      </c>
      <c r="E410" s="14">
        <v>0.32532123069639202</v>
      </c>
      <c r="F410" s="14"/>
      <c r="G410" s="14">
        <v>0.18839738247746199</v>
      </c>
      <c r="H410" s="14">
        <v>0.33985370690282501</v>
      </c>
      <c r="I410" s="14">
        <v>0.32945219668230602</v>
      </c>
      <c r="J410" s="14">
        <v>0.30687515219281503</v>
      </c>
      <c r="K410" s="14">
        <v>0.30516268887554998</v>
      </c>
      <c r="L410" s="14">
        <v>0.269382120361362</v>
      </c>
      <c r="M410" s="14">
        <v>0.32057926194950598</v>
      </c>
      <c r="N410" s="14">
        <v>0.28199618098189599</v>
      </c>
      <c r="O410" s="14">
        <v>0.271304261143475</v>
      </c>
      <c r="P410" s="14"/>
      <c r="Q410" s="14">
        <v>0.273683386069769</v>
      </c>
      <c r="R410" s="14">
        <v>0.28382505192927998</v>
      </c>
      <c r="S410" s="14"/>
      <c r="T410" s="14">
        <v>0.30537554371047398</v>
      </c>
      <c r="U410" s="14">
        <v>0.184545138660443</v>
      </c>
      <c r="V410" s="14">
        <v>0.12971296174420599</v>
      </c>
      <c r="W410" s="14"/>
      <c r="X410" s="14">
        <v>0.33082344809592701</v>
      </c>
      <c r="Y410" s="14">
        <v>0.29531021881234398</v>
      </c>
      <c r="Z410" s="14">
        <v>0.15922674532383099</v>
      </c>
      <c r="AA410" s="14">
        <v>0.21960033117411401</v>
      </c>
    </row>
    <row r="411" spans="2:27" x14ac:dyDescent="0.3">
      <c r="B411" t="s">
        <v>74</v>
      </c>
      <c r="C411" s="14">
        <v>8.8822869336090807E-2</v>
      </c>
      <c r="D411" s="14">
        <v>6.2608161173187099E-2</v>
      </c>
      <c r="E411" s="14">
        <v>0.114608457809855</v>
      </c>
      <c r="F411" s="14"/>
      <c r="G411" s="14">
        <v>6.3194307430548505E-2</v>
      </c>
      <c r="H411" s="14">
        <v>0.10736497652761701</v>
      </c>
      <c r="I411" s="14">
        <v>7.36612322755993E-2</v>
      </c>
      <c r="J411" s="14">
        <v>8.7597872121240303E-2</v>
      </c>
      <c r="K411" s="14">
        <v>8.2527616610966095E-2</v>
      </c>
      <c r="L411" s="14">
        <v>0.115108006155968</v>
      </c>
      <c r="M411" s="14">
        <v>8.9242105276444106E-2</v>
      </c>
      <c r="N411" s="14">
        <v>0.120857495191145</v>
      </c>
      <c r="O411" s="14">
        <v>9.2341064288256003E-2</v>
      </c>
      <c r="P411" s="14"/>
      <c r="Q411" s="14">
        <v>7.7026856728471704E-2</v>
      </c>
      <c r="R411" s="14">
        <v>0.11412291150433999</v>
      </c>
      <c r="S411" s="14"/>
      <c r="T411" s="14">
        <v>8.6046059183751494E-2</v>
      </c>
      <c r="U411" s="14">
        <v>9.0825088148631203E-2</v>
      </c>
      <c r="V411" s="14">
        <v>9.2705279535421695E-2</v>
      </c>
      <c r="W411" s="14"/>
      <c r="X411" s="14">
        <v>0.121584586780091</v>
      </c>
      <c r="Y411" s="14">
        <v>6.9707311560037705E-2</v>
      </c>
      <c r="Z411" s="14">
        <v>9.4341127877046904E-2</v>
      </c>
      <c r="AA411" s="14">
        <v>9.5331125683044596E-2</v>
      </c>
    </row>
    <row r="412" spans="2:27" x14ac:dyDescent="0.3">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row>
    <row r="413" spans="2:27" x14ac:dyDescent="0.3">
      <c r="B413" s="6" t="s">
        <v>215</v>
      </c>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row>
    <row r="414" spans="2:27" x14ac:dyDescent="0.3">
      <c r="B414" s="21" t="s">
        <v>56</v>
      </c>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row>
    <row r="415" spans="2:27" x14ac:dyDescent="0.3">
      <c r="B415" t="s">
        <v>207</v>
      </c>
      <c r="C415" s="14">
        <v>8.9540375107512102E-2</v>
      </c>
      <c r="D415" s="14">
        <v>0.114995051140418</v>
      </c>
      <c r="E415" s="14">
        <v>6.4592854659483501E-2</v>
      </c>
      <c r="F415" s="14"/>
      <c r="G415" s="14">
        <v>0.12424179252585101</v>
      </c>
      <c r="H415" s="14">
        <v>8.6908745153568501E-2</v>
      </c>
      <c r="I415" s="14">
        <v>6.3536139555480001E-2</v>
      </c>
      <c r="J415" s="14">
        <v>7.6735071314029193E-2</v>
      </c>
      <c r="K415" s="14">
        <v>0.101169875895949</v>
      </c>
      <c r="L415" s="14">
        <v>5.5448658060878099E-2</v>
      </c>
      <c r="M415" s="14">
        <v>7.2708529059059196E-2</v>
      </c>
      <c r="N415" s="14">
        <v>8.1393836528572905E-2</v>
      </c>
      <c r="O415" s="14">
        <v>8.9801105383853302E-2</v>
      </c>
      <c r="P415" s="14"/>
      <c r="Q415" s="14">
        <v>8.2037189805409499E-2</v>
      </c>
      <c r="R415" s="14">
        <v>0.108808111010326</v>
      </c>
      <c r="S415" s="14"/>
      <c r="T415" s="14">
        <v>7.56374898445734E-2</v>
      </c>
      <c r="U415" s="14">
        <v>0.16393103012739599</v>
      </c>
      <c r="V415" s="14">
        <v>0.13243604982096699</v>
      </c>
      <c r="W415" s="14"/>
      <c r="X415" s="14">
        <v>7.8104227712924398E-2</v>
      </c>
      <c r="Y415" s="14">
        <v>7.6117504554239906E-2</v>
      </c>
      <c r="Z415" s="14">
        <v>0.19020773689335899</v>
      </c>
      <c r="AA415" s="14">
        <v>9.6840775065203402E-2</v>
      </c>
    </row>
    <row r="416" spans="2:27" x14ac:dyDescent="0.3">
      <c r="B416" t="s">
        <v>208</v>
      </c>
      <c r="C416" s="14">
        <v>0.18289234956529399</v>
      </c>
      <c r="D416" s="14">
        <v>0.221607172555085</v>
      </c>
      <c r="E416" s="14">
        <v>0.14210152724407299</v>
      </c>
      <c r="F416" s="14"/>
      <c r="G416" s="14">
        <v>0.247217528663153</v>
      </c>
      <c r="H416" s="14">
        <v>0.12746694062861799</v>
      </c>
      <c r="I416" s="14">
        <v>0.14215166288092701</v>
      </c>
      <c r="J416" s="14">
        <v>0.166128442002967</v>
      </c>
      <c r="K416" s="14">
        <v>0.162977714092051</v>
      </c>
      <c r="L416" s="14">
        <v>0.17879189371314799</v>
      </c>
      <c r="M416" s="14">
        <v>0.1691898782065</v>
      </c>
      <c r="N416" s="14">
        <v>0.21584009878815699</v>
      </c>
      <c r="O416" s="14">
        <v>0.18072636746859799</v>
      </c>
      <c r="P416" s="14"/>
      <c r="Q416" s="14">
        <v>0.193937459102487</v>
      </c>
      <c r="R416" s="14">
        <v>0.16096718110637001</v>
      </c>
      <c r="S416" s="14"/>
      <c r="T416" s="14">
        <v>0.17533692272931201</v>
      </c>
      <c r="U416" s="14">
        <v>0.26995194490799601</v>
      </c>
      <c r="V416" s="14">
        <v>0.221624722079688</v>
      </c>
      <c r="W416" s="14"/>
      <c r="X416" s="14">
        <v>0.14594251662730401</v>
      </c>
      <c r="Y416" s="14">
        <v>0.18254896850173399</v>
      </c>
      <c r="Z416" s="14">
        <v>0.20079934356503501</v>
      </c>
      <c r="AA416" s="14">
        <v>0.22241709685946101</v>
      </c>
    </row>
    <row r="417" spans="2:27" x14ac:dyDescent="0.3">
      <c r="B417" t="s">
        <v>209</v>
      </c>
      <c r="C417" s="14">
        <v>0.25255364899872002</v>
      </c>
      <c r="D417" s="14">
        <v>0.27908224920119801</v>
      </c>
      <c r="E417" s="14">
        <v>0.22651560323618</v>
      </c>
      <c r="F417" s="14"/>
      <c r="G417" s="14">
        <v>0.28419298642667401</v>
      </c>
      <c r="H417" s="14">
        <v>0.22747793651069301</v>
      </c>
      <c r="I417" s="14">
        <v>0.243299295783928</v>
      </c>
      <c r="J417" s="14">
        <v>0.25851654121637602</v>
      </c>
      <c r="K417" s="14">
        <v>0.149960387361216</v>
      </c>
      <c r="L417" s="14">
        <v>0.27303732899674799</v>
      </c>
      <c r="M417" s="14">
        <v>0.29735637753982502</v>
      </c>
      <c r="N417" s="14">
        <v>0.200920268404502</v>
      </c>
      <c r="O417" s="14">
        <v>0.27100943457628701</v>
      </c>
      <c r="P417" s="14"/>
      <c r="Q417" s="14">
        <v>0.263687408802462</v>
      </c>
      <c r="R417" s="14">
        <v>0.22575438481207799</v>
      </c>
      <c r="S417" s="14"/>
      <c r="T417" s="14">
        <v>0.24226320899623199</v>
      </c>
      <c r="U417" s="14">
        <v>0.20591581609312801</v>
      </c>
      <c r="V417" s="14">
        <v>0.37848771523570002</v>
      </c>
      <c r="W417" s="14"/>
      <c r="X417" s="14">
        <v>0.224144943236991</v>
      </c>
      <c r="Y417" s="14">
        <v>0.25173750631983</v>
      </c>
      <c r="Z417" s="14">
        <v>0.23002120477174401</v>
      </c>
      <c r="AA417" s="14">
        <v>0.29357099090894501</v>
      </c>
    </row>
    <row r="418" spans="2:27" x14ac:dyDescent="0.3">
      <c r="B418" t="s">
        <v>210</v>
      </c>
      <c r="C418" s="14">
        <v>0.318276190513054</v>
      </c>
      <c r="D418" s="14">
        <v>0.262117719443902</v>
      </c>
      <c r="E418" s="14">
        <v>0.37542332914600601</v>
      </c>
      <c r="F418" s="14"/>
      <c r="G418" s="14">
        <v>0.22784420778379499</v>
      </c>
      <c r="H418" s="14">
        <v>0.35033731799284701</v>
      </c>
      <c r="I418" s="14">
        <v>0.421575378490813</v>
      </c>
      <c r="J418" s="14">
        <v>0.292886233533311</v>
      </c>
      <c r="K418" s="14">
        <v>0.40145526819314198</v>
      </c>
      <c r="L418" s="14">
        <v>0.34205767940572601</v>
      </c>
      <c r="M418" s="14">
        <v>0.32027598933349599</v>
      </c>
      <c r="N418" s="14">
        <v>0.31530816668098999</v>
      </c>
      <c r="O418" s="14">
        <v>0.32401365828614198</v>
      </c>
      <c r="P418" s="14"/>
      <c r="Q418" s="14">
        <v>0.32299466979305702</v>
      </c>
      <c r="R418" s="14">
        <v>0.30622670515774397</v>
      </c>
      <c r="S418" s="14"/>
      <c r="T418" s="14">
        <v>0.33210492163705702</v>
      </c>
      <c r="U418" s="14">
        <v>0.25895573221872398</v>
      </c>
      <c r="V418" s="14">
        <v>0.18769837787945601</v>
      </c>
      <c r="W418" s="14"/>
      <c r="X418" s="14">
        <v>0.33824447280930803</v>
      </c>
      <c r="Y418" s="14">
        <v>0.331619551348033</v>
      </c>
      <c r="Z418" s="14">
        <v>0.22134381646243501</v>
      </c>
      <c r="AA418" s="14">
        <v>0.30142609578323298</v>
      </c>
    </row>
    <row r="419" spans="2:27" x14ac:dyDescent="0.3">
      <c r="B419" t="s">
        <v>211</v>
      </c>
      <c r="C419" s="14">
        <v>0.12521081319435701</v>
      </c>
      <c r="D419" s="14">
        <v>9.6820696454483504E-2</v>
      </c>
      <c r="E419" s="14">
        <v>0.15349322235327501</v>
      </c>
      <c r="F419" s="14"/>
      <c r="G419" s="14">
        <v>9.1827332842942797E-2</v>
      </c>
      <c r="H419" s="14">
        <v>0.16867279564163201</v>
      </c>
      <c r="I419" s="14">
        <v>0.11582025239557101</v>
      </c>
      <c r="J419" s="14">
        <v>0.173559616382295</v>
      </c>
      <c r="K419" s="14">
        <v>0.138793997286525</v>
      </c>
      <c r="L419" s="14">
        <v>0.12386145200543899</v>
      </c>
      <c r="M419" s="14">
        <v>0.10295123289336899</v>
      </c>
      <c r="N419" s="14">
        <v>0.147323980909605</v>
      </c>
      <c r="O419" s="14">
        <v>0.10323492542327101</v>
      </c>
      <c r="P419" s="14"/>
      <c r="Q419" s="14">
        <v>0.115362946003707</v>
      </c>
      <c r="R419" s="14">
        <v>0.144179660082179</v>
      </c>
      <c r="S419" s="14"/>
      <c r="T419" s="14">
        <v>0.1430791607677</v>
      </c>
      <c r="U419" s="14">
        <v>7.6329220866924799E-2</v>
      </c>
      <c r="V419" s="14">
        <v>4.6146539788947498E-2</v>
      </c>
      <c r="W419" s="14"/>
      <c r="X419" s="14">
        <v>0.15918352766909599</v>
      </c>
      <c r="Y419" s="14">
        <v>0.13517658159104401</v>
      </c>
      <c r="Z419" s="14">
        <v>0.104402632644189</v>
      </c>
      <c r="AA419" s="14">
        <v>6.5814223178336101E-2</v>
      </c>
    </row>
    <row r="420" spans="2:27" x14ac:dyDescent="0.3">
      <c r="B420" t="s">
        <v>74</v>
      </c>
      <c r="C420" s="14">
        <v>3.1526622621063302E-2</v>
      </c>
      <c r="D420" s="14">
        <v>2.53771112049141E-2</v>
      </c>
      <c r="E420" s="14">
        <v>3.7873463360983503E-2</v>
      </c>
      <c r="F420" s="14"/>
      <c r="G420" s="14">
        <v>2.4676151757583899E-2</v>
      </c>
      <c r="H420" s="14">
        <v>3.9136264072642001E-2</v>
      </c>
      <c r="I420" s="14">
        <v>1.36172708932804E-2</v>
      </c>
      <c r="J420" s="14">
        <v>3.2174095551022297E-2</v>
      </c>
      <c r="K420" s="14">
        <v>4.5642757171116398E-2</v>
      </c>
      <c r="L420" s="14">
        <v>2.6802987818060901E-2</v>
      </c>
      <c r="M420" s="14">
        <v>3.7517992967751101E-2</v>
      </c>
      <c r="N420" s="14">
        <v>3.9213648688172599E-2</v>
      </c>
      <c r="O420" s="14">
        <v>3.12145088618495E-2</v>
      </c>
      <c r="P420" s="14"/>
      <c r="Q420" s="14">
        <v>2.19803264928768E-2</v>
      </c>
      <c r="R420" s="14">
        <v>5.4063957831303397E-2</v>
      </c>
      <c r="S420" s="14"/>
      <c r="T420" s="14">
        <v>3.1578296025125303E-2</v>
      </c>
      <c r="U420" s="14">
        <v>2.4916255785830201E-2</v>
      </c>
      <c r="V420" s="14">
        <v>3.36065951952415E-2</v>
      </c>
      <c r="W420" s="14"/>
      <c r="X420" s="14">
        <v>5.43803119443768E-2</v>
      </c>
      <c r="Y420" s="14">
        <v>2.27998876851177E-2</v>
      </c>
      <c r="Z420" s="14">
        <v>5.3225265663237598E-2</v>
      </c>
      <c r="AA420" s="14">
        <v>1.9930818204820601E-2</v>
      </c>
    </row>
    <row r="421" spans="2:27" x14ac:dyDescent="0.3">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row>
    <row r="422" spans="2:27" x14ac:dyDescent="0.3">
      <c r="B422" s="6" t="s">
        <v>216</v>
      </c>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row>
    <row r="423" spans="2:27" x14ac:dyDescent="0.3">
      <c r="B423" s="21" t="s">
        <v>56</v>
      </c>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row>
    <row r="424" spans="2:27" x14ac:dyDescent="0.3">
      <c r="B424" t="s">
        <v>207</v>
      </c>
      <c r="C424" s="14">
        <v>7.5807365176256497E-2</v>
      </c>
      <c r="D424" s="14">
        <v>9.8852703553769697E-2</v>
      </c>
      <c r="E424" s="14">
        <v>5.3189542967424598E-2</v>
      </c>
      <c r="F424" s="14"/>
      <c r="G424" s="14">
        <v>0.125339173117547</v>
      </c>
      <c r="H424" s="14">
        <v>5.5820035735840698E-2</v>
      </c>
      <c r="I424" s="14">
        <v>3.5683807856347997E-2</v>
      </c>
      <c r="J424" s="14">
        <v>3.9565543795842699E-2</v>
      </c>
      <c r="K424" s="14">
        <v>7.42686820941897E-2</v>
      </c>
      <c r="L424" s="14">
        <v>6.6771039917259203E-2</v>
      </c>
      <c r="M424" s="14">
        <v>6.7468052819451396E-2</v>
      </c>
      <c r="N424" s="14">
        <v>8.2241272897155798E-2</v>
      </c>
      <c r="O424" s="14">
        <v>7.1397367735054701E-2</v>
      </c>
      <c r="P424" s="14"/>
      <c r="Q424" s="14">
        <v>7.8570150733845504E-2</v>
      </c>
      <c r="R424" s="14">
        <v>7.1322689341909606E-2</v>
      </c>
      <c r="S424" s="14"/>
      <c r="T424" s="14">
        <v>6.8976277518964998E-2</v>
      </c>
      <c r="U424" s="14">
        <v>0.108458177218354</v>
      </c>
      <c r="V424" s="14">
        <v>0.11863463123538499</v>
      </c>
      <c r="W424" s="14"/>
      <c r="X424" s="14">
        <v>4.2850127861736302E-2</v>
      </c>
      <c r="Y424" s="14">
        <v>7.9882894833342405E-2</v>
      </c>
      <c r="Z424" s="14">
        <v>0.146806817195336</v>
      </c>
      <c r="AA424" s="14">
        <v>7.5287320925055495E-2</v>
      </c>
    </row>
    <row r="425" spans="2:27" x14ac:dyDescent="0.3">
      <c r="B425" t="s">
        <v>208</v>
      </c>
      <c r="C425" s="14">
        <v>0.118666843925684</v>
      </c>
      <c r="D425" s="14">
        <v>0.15551664122457501</v>
      </c>
      <c r="E425" s="14">
        <v>8.2485306600042801E-2</v>
      </c>
      <c r="F425" s="14"/>
      <c r="G425" s="14">
        <v>0.18858071644021601</v>
      </c>
      <c r="H425" s="14">
        <v>9.2347472691496499E-2</v>
      </c>
      <c r="I425" s="14">
        <v>5.89532384017077E-2</v>
      </c>
      <c r="J425" s="14">
        <v>0.106504729331721</v>
      </c>
      <c r="K425" s="14">
        <v>0.108478949521359</v>
      </c>
      <c r="L425" s="14">
        <v>8.5965545166926005E-2</v>
      </c>
      <c r="M425" s="14">
        <v>9.1770867894799102E-2</v>
      </c>
      <c r="N425" s="14">
        <v>7.4661842799435399E-2</v>
      </c>
      <c r="O425" s="14">
        <v>0.13663430099700399</v>
      </c>
      <c r="P425" s="14"/>
      <c r="Q425" s="14">
        <v>0.11974188385866399</v>
      </c>
      <c r="R425" s="14">
        <v>0.11609786756351</v>
      </c>
      <c r="S425" s="14"/>
      <c r="T425" s="14">
        <v>0.108904821942388</v>
      </c>
      <c r="U425" s="14">
        <v>0.180926056046392</v>
      </c>
      <c r="V425" s="14">
        <v>0.18716141025923999</v>
      </c>
      <c r="W425" s="14"/>
      <c r="X425" s="14">
        <v>9.9812209681026096E-2</v>
      </c>
      <c r="Y425" s="14">
        <v>0.10967794245403201</v>
      </c>
      <c r="Z425" s="14">
        <v>0.159273072668769</v>
      </c>
      <c r="AA425" s="14">
        <v>0.14490917034633699</v>
      </c>
    </row>
    <row r="426" spans="2:27" x14ac:dyDescent="0.3">
      <c r="B426" t="s">
        <v>209</v>
      </c>
      <c r="C426" s="14">
        <v>0.114309006018648</v>
      </c>
      <c r="D426" s="14">
        <v>0.13996615037247201</v>
      </c>
      <c r="E426" s="14">
        <v>8.9307797486693499E-2</v>
      </c>
      <c r="F426" s="14"/>
      <c r="G426" s="14">
        <v>0.174057839704402</v>
      </c>
      <c r="H426" s="14">
        <v>7.4500737700767705E-2</v>
      </c>
      <c r="I426" s="14">
        <v>0.11151021672308301</v>
      </c>
      <c r="J426" s="14">
        <v>0.10190670263523301</v>
      </c>
      <c r="K426" s="14">
        <v>7.6565017081273598E-2</v>
      </c>
      <c r="L426" s="14">
        <v>9.9448438553871699E-2</v>
      </c>
      <c r="M426" s="14">
        <v>0.121944686135511</v>
      </c>
      <c r="N426" s="14">
        <v>9.2237134374159896E-2</v>
      </c>
      <c r="O426" s="14">
        <v>0.10693459256099901</v>
      </c>
      <c r="P426" s="14"/>
      <c r="Q426" s="14">
        <v>0.115188824050917</v>
      </c>
      <c r="R426" s="14">
        <v>0.115044324553415</v>
      </c>
      <c r="S426" s="14"/>
      <c r="T426" s="14">
        <v>9.6700851689658099E-2</v>
      </c>
      <c r="U426" s="14">
        <v>0.17458182119393301</v>
      </c>
      <c r="V426" s="14">
        <v>0.19443255149373501</v>
      </c>
      <c r="W426" s="14"/>
      <c r="X426" s="14">
        <v>9.80847073284348E-2</v>
      </c>
      <c r="Y426" s="14">
        <v>9.8012621123675606E-2</v>
      </c>
      <c r="Z426" s="14">
        <v>0.16000627558290001</v>
      </c>
      <c r="AA426" s="14">
        <v>0.15814201728407001</v>
      </c>
    </row>
    <row r="427" spans="2:27" x14ac:dyDescent="0.3">
      <c r="B427" t="s">
        <v>210</v>
      </c>
      <c r="C427" s="14">
        <v>0.19835867071079799</v>
      </c>
      <c r="D427" s="14">
        <v>0.19048155062</v>
      </c>
      <c r="E427" s="14">
        <v>0.206202539259702</v>
      </c>
      <c r="F427" s="14"/>
      <c r="G427" s="14">
        <v>0.17366046130312199</v>
      </c>
      <c r="H427" s="14">
        <v>0.240793035222166</v>
      </c>
      <c r="I427" s="14">
        <v>0.27622872106468899</v>
      </c>
      <c r="J427" s="14">
        <v>0.16425445457451199</v>
      </c>
      <c r="K427" s="14">
        <v>0.20406998641559099</v>
      </c>
      <c r="L427" s="14">
        <v>0.24886657486325001</v>
      </c>
      <c r="M427" s="14">
        <v>0.182467539149269</v>
      </c>
      <c r="N427" s="14">
        <v>0.15468292949198401</v>
      </c>
      <c r="O427" s="14">
        <v>0.15802935951489899</v>
      </c>
      <c r="P427" s="14"/>
      <c r="Q427" s="14">
        <v>0.206168702077655</v>
      </c>
      <c r="R427" s="14">
        <v>0.18022897207077099</v>
      </c>
      <c r="S427" s="14"/>
      <c r="T427" s="14">
        <v>0.204435067963746</v>
      </c>
      <c r="U427" s="14">
        <v>0.16536666670814801</v>
      </c>
      <c r="V427" s="14">
        <v>0.20253976272517399</v>
      </c>
      <c r="W427" s="14"/>
      <c r="X427" s="14">
        <v>0.180027944276028</v>
      </c>
      <c r="Y427" s="14">
        <v>0.212801915625702</v>
      </c>
      <c r="Z427" s="14">
        <v>0.180761920529624</v>
      </c>
      <c r="AA427" s="14">
        <v>0.18958076908146501</v>
      </c>
    </row>
    <row r="428" spans="2:27" x14ac:dyDescent="0.3">
      <c r="B428" t="s">
        <v>211</v>
      </c>
      <c r="C428" s="14">
        <v>0.39204379755667401</v>
      </c>
      <c r="D428" s="14">
        <v>0.33181105448026799</v>
      </c>
      <c r="E428" s="14">
        <v>0.45166956283057902</v>
      </c>
      <c r="F428" s="14"/>
      <c r="G428" s="14">
        <v>0.26734178419173299</v>
      </c>
      <c r="H428" s="14">
        <v>0.44604783393841901</v>
      </c>
      <c r="I428" s="14">
        <v>0.409651413474454</v>
      </c>
      <c r="J428" s="14">
        <v>0.48439035278267101</v>
      </c>
      <c r="K428" s="14">
        <v>0.44168769821111398</v>
      </c>
      <c r="L428" s="14">
        <v>0.37397181549782099</v>
      </c>
      <c r="M428" s="14">
        <v>0.39394604225656599</v>
      </c>
      <c r="N428" s="14">
        <v>0.47365085374852001</v>
      </c>
      <c r="O428" s="14">
        <v>0.42074249835891803</v>
      </c>
      <c r="P428" s="14"/>
      <c r="Q428" s="14">
        <v>0.390310064224824</v>
      </c>
      <c r="R428" s="14">
        <v>0.39687324241608302</v>
      </c>
      <c r="S428" s="14"/>
      <c r="T428" s="14">
        <v>0.424298678857777</v>
      </c>
      <c r="U428" s="14">
        <v>0.27056215122736099</v>
      </c>
      <c r="V428" s="14">
        <v>0.18513934247973399</v>
      </c>
      <c r="W428" s="14"/>
      <c r="X428" s="14">
        <v>0.451389196549142</v>
      </c>
      <c r="Y428" s="14">
        <v>0.41998638703409702</v>
      </c>
      <c r="Z428" s="14">
        <v>0.25234500056131098</v>
      </c>
      <c r="AA428" s="14">
        <v>0.316097339009839</v>
      </c>
    </row>
    <row r="429" spans="2:27" x14ac:dyDescent="0.3">
      <c r="B429" t="s">
        <v>74</v>
      </c>
      <c r="C429" s="14">
        <v>0.10081431661194</v>
      </c>
      <c r="D429" s="14">
        <v>8.3371899748914596E-2</v>
      </c>
      <c r="E429" s="14">
        <v>0.11714525085555801</v>
      </c>
      <c r="F429" s="14"/>
      <c r="G429" s="14">
        <v>7.1020025242979207E-2</v>
      </c>
      <c r="H429" s="14">
        <v>9.0490884711309602E-2</v>
      </c>
      <c r="I429" s="14">
        <v>0.107972602479719</v>
      </c>
      <c r="J429" s="14">
        <v>0.10337821688002</v>
      </c>
      <c r="K429" s="14">
        <v>9.4929666676472096E-2</v>
      </c>
      <c r="L429" s="14">
        <v>0.124976586000872</v>
      </c>
      <c r="M429" s="14">
        <v>0.142402811744403</v>
      </c>
      <c r="N429" s="14">
        <v>0.12252596668874401</v>
      </c>
      <c r="O429" s="14">
        <v>0.106261880833125</v>
      </c>
      <c r="P429" s="14"/>
      <c r="Q429" s="14">
        <v>9.0020375054095103E-2</v>
      </c>
      <c r="R429" s="14">
        <v>0.12043290405431201</v>
      </c>
      <c r="S429" s="14"/>
      <c r="T429" s="14">
        <v>9.6684302027466307E-2</v>
      </c>
      <c r="U429" s="14">
        <v>0.100105127605812</v>
      </c>
      <c r="V429" s="14">
        <v>0.11209230180673201</v>
      </c>
      <c r="W429" s="14"/>
      <c r="X429" s="14">
        <v>0.127835814303634</v>
      </c>
      <c r="Y429" s="14">
        <v>7.9638238929150396E-2</v>
      </c>
      <c r="Z429" s="14">
        <v>0.10080691346206</v>
      </c>
      <c r="AA429" s="14">
        <v>0.11598338335323399</v>
      </c>
    </row>
    <row r="430" spans="2:27" x14ac:dyDescent="0.3">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row>
    <row r="431" spans="2:27" x14ac:dyDescent="0.3">
      <c r="B431" s="6" t="s">
        <v>217</v>
      </c>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row>
    <row r="432" spans="2:27" x14ac:dyDescent="0.3">
      <c r="B432" s="21" t="s">
        <v>56</v>
      </c>
      <c r="C432" s="14"/>
      <c r="D432" s="14"/>
      <c r="E432" s="14"/>
      <c r="F432" s="14"/>
      <c r="G432" s="14"/>
      <c r="H432" s="14"/>
      <c r="I432" s="14"/>
      <c r="J432" s="14"/>
      <c r="K432" s="14"/>
      <c r="L432" s="14"/>
      <c r="M432" s="14"/>
      <c r="N432" s="14"/>
      <c r="O432" s="14"/>
      <c r="P432" s="14"/>
      <c r="Q432" s="14"/>
      <c r="R432" s="14"/>
      <c r="S432" s="14"/>
      <c r="T432" s="14"/>
      <c r="U432" s="14"/>
      <c r="V432" s="14"/>
      <c r="W432" s="14"/>
      <c r="X432" s="14"/>
      <c r="Y432" s="14"/>
      <c r="Z432" s="14"/>
      <c r="AA432" s="14"/>
    </row>
    <row r="433" spans="2:27" x14ac:dyDescent="0.3">
      <c r="B433" t="s">
        <v>207</v>
      </c>
      <c r="C433" s="14">
        <v>5.3327259566702902E-2</v>
      </c>
      <c r="D433" s="14">
        <v>8.0493557867241106E-2</v>
      </c>
      <c r="E433" s="14">
        <v>2.6448099193644801E-2</v>
      </c>
      <c r="F433" s="14"/>
      <c r="G433" s="14">
        <v>8.6152234709606895E-2</v>
      </c>
      <c r="H433" s="14">
        <v>2.3230214358173299E-2</v>
      </c>
      <c r="I433" s="14">
        <v>5.3569868606344198E-3</v>
      </c>
      <c r="J433" s="14">
        <v>4.1674811468591699E-2</v>
      </c>
      <c r="K433" s="14">
        <v>6.6349385013356493E-2</v>
      </c>
      <c r="L433" s="14">
        <v>3.7367525362379E-2</v>
      </c>
      <c r="M433" s="14">
        <v>4.2941281153704602E-2</v>
      </c>
      <c r="N433" s="14">
        <v>7.4188782481708904E-2</v>
      </c>
      <c r="O433" s="14">
        <v>6.7211609669481698E-2</v>
      </c>
      <c r="P433" s="14"/>
      <c r="Q433" s="14">
        <v>5.1137845808793998E-2</v>
      </c>
      <c r="R433" s="14">
        <v>5.9602167738178599E-2</v>
      </c>
      <c r="S433" s="14"/>
      <c r="T433" s="14">
        <v>4.7093202565486401E-2</v>
      </c>
      <c r="U433" s="14">
        <v>0.101359597566454</v>
      </c>
      <c r="V433" s="14">
        <v>7.5337444408908494E-2</v>
      </c>
      <c r="W433" s="14"/>
      <c r="X433" s="14">
        <v>3.8612054490879601E-2</v>
      </c>
      <c r="Y433" s="14">
        <v>5.2282280235619698E-2</v>
      </c>
      <c r="Z433" s="14">
        <v>0.11524944039821999</v>
      </c>
      <c r="AA433" s="14">
        <v>4.8275914491008098E-2</v>
      </c>
    </row>
    <row r="434" spans="2:27" x14ac:dyDescent="0.3">
      <c r="B434" t="s">
        <v>208</v>
      </c>
      <c r="C434" s="14">
        <v>0.129592471694534</v>
      </c>
      <c r="D434" s="14">
        <v>0.173183383210683</v>
      </c>
      <c r="E434" s="14">
        <v>8.5983566137825596E-2</v>
      </c>
      <c r="F434" s="14"/>
      <c r="G434" s="14">
        <v>0.18962384947366501</v>
      </c>
      <c r="H434" s="14">
        <v>0.11942261566472</v>
      </c>
      <c r="I434" s="14">
        <v>5.5157985551463097E-2</v>
      </c>
      <c r="J434" s="14">
        <v>0.10722701717774499</v>
      </c>
      <c r="K434" s="14">
        <v>0.13415812435912899</v>
      </c>
      <c r="L434" s="14">
        <v>0.165304039808543</v>
      </c>
      <c r="M434" s="14">
        <v>0.14854893824816401</v>
      </c>
      <c r="N434" s="14">
        <v>4.2929518802622003E-2</v>
      </c>
      <c r="O434" s="14">
        <v>7.9951217528035398E-2</v>
      </c>
      <c r="P434" s="14"/>
      <c r="Q434" s="14">
        <v>0.12348231480437399</v>
      </c>
      <c r="R434" s="14">
        <v>0.14478230164238701</v>
      </c>
      <c r="S434" s="14"/>
      <c r="T434" s="14">
        <v>0.114567131395144</v>
      </c>
      <c r="U434" s="14">
        <v>0.25160288573905099</v>
      </c>
      <c r="V434" s="14">
        <v>0.112695186174048</v>
      </c>
      <c r="W434" s="14"/>
      <c r="X434" s="14">
        <v>0.114313063856368</v>
      </c>
      <c r="Y434" s="14">
        <v>0.111263284476163</v>
      </c>
      <c r="Z434" s="14">
        <v>0.225559854523881</v>
      </c>
      <c r="AA434" s="14">
        <v>0.15403891529591901</v>
      </c>
    </row>
    <row r="435" spans="2:27" x14ac:dyDescent="0.3">
      <c r="B435" t="s">
        <v>209</v>
      </c>
      <c r="C435" s="14">
        <v>0.11964264990203299</v>
      </c>
      <c r="D435" s="14">
        <v>0.13830924413080301</v>
      </c>
      <c r="E435" s="14">
        <v>9.9628203211640995E-2</v>
      </c>
      <c r="F435" s="14"/>
      <c r="G435" s="14">
        <v>0.160582984943898</v>
      </c>
      <c r="H435" s="14">
        <v>0.108157153795475</v>
      </c>
      <c r="I435" s="14">
        <v>0.15447324301020299</v>
      </c>
      <c r="J435" s="14">
        <v>0.10156339154647601</v>
      </c>
      <c r="K435" s="14">
        <v>9.2980877698138203E-2</v>
      </c>
      <c r="L435" s="14">
        <v>0.10754090789631</v>
      </c>
      <c r="M435" s="14">
        <v>9.6242752601784998E-2</v>
      </c>
      <c r="N435" s="14">
        <v>0.13451707124582399</v>
      </c>
      <c r="O435" s="14">
        <v>9.3944256096584106E-2</v>
      </c>
      <c r="P435" s="14"/>
      <c r="Q435" s="14">
        <v>0.12925660824881</v>
      </c>
      <c r="R435" s="14">
        <v>9.6833054241282607E-2</v>
      </c>
      <c r="S435" s="14"/>
      <c r="T435" s="14">
        <v>0.109049690056934</v>
      </c>
      <c r="U435" s="14">
        <v>0.134215436075593</v>
      </c>
      <c r="V435" s="14">
        <v>0.19954218984505001</v>
      </c>
      <c r="W435" s="14"/>
      <c r="X435" s="14">
        <v>7.7479707065469194E-2</v>
      </c>
      <c r="Y435" s="14">
        <v>0.12064778980332901</v>
      </c>
      <c r="Z435" s="14">
        <v>0.14814106647011199</v>
      </c>
      <c r="AA435" s="14">
        <v>0.15078501262108299</v>
      </c>
    </row>
    <row r="436" spans="2:27" x14ac:dyDescent="0.3">
      <c r="B436" t="s">
        <v>210</v>
      </c>
      <c r="C436" s="14">
        <v>0.24861154290307999</v>
      </c>
      <c r="D436" s="14">
        <v>0.24136777525415901</v>
      </c>
      <c r="E436" s="14">
        <v>0.25512753114643499</v>
      </c>
      <c r="F436" s="14"/>
      <c r="G436" s="14">
        <v>0.227424797667057</v>
      </c>
      <c r="H436" s="14">
        <v>0.244283799077573</v>
      </c>
      <c r="I436" s="14">
        <v>0.36845289147907401</v>
      </c>
      <c r="J436" s="14">
        <v>0.249004323854458</v>
      </c>
      <c r="K436" s="14">
        <v>0.24059470523457799</v>
      </c>
      <c r="L436" s="14">
        <v>0.241961481740952</v>
      </c>
      <c r="M436" s="14">
        <v>0.19942538468708099</v>
      </c>
      <c r="N436" s="14">
        <v>0.28078708277909997</v>
      </c>
      <c r="O436" s="14">
        <v>0.25722541634937601</v>
      </c>
      <c r="P436" s="14"/>
      <c r="Q436" s="14">
        <v>0.26296151580844201</v>
      </c>
      <c r="R436" s="14">
        <v>0.218916412991563</v>
      </c>
      <c r="S436" s="14"/>
      <c r="T436" s="14">
        <v>0.259803222986077</v>
      </c>
      <c r="U436" s="14">
        <v>0.18914356265851201</v>
      </c>
      <c r="V436" s="14">
        <v>0.28042439838821798</v>
      </c>
      <c r="W436" s="14"/>
      <c r="X436" s="14">
        <v>0.23516295867220399</v>
      </c>
      <c r="Y436" s="14">
        <v>0.26996361010504399</v>
      </c>
      <c r="Z436" s="14">
        <v>0.17584489895907901</v>
      </c>
      <c r="AA436" s="14">
        <v>0.245451108494743</v>
      </c>
    </row>
    <row r="437" spans="2:27" x14ac:dyDescent="0.3">
      <c r="B437" t="s">
        <v>211</v>
      </c>
      <c r="C437" s="14">
        <v>0.38592106543565702</v>
      </c>
      <c r="D437" s="14">
        <v>0.30945202308947001</v>
      </c>
      <c r="E437" s="14">
        <v>0.46381100869966102</v>
      </c>
      <c r="F437" s="14"/>
      <c r="G437" s="14">
        <v>0.28103963616362398</v>
      </c>
      <c r="H437" s="14">
        <v>0.45164840272485202</v>
      </c>
      <c r="I437" s="14">
        <v>0.38363073003168802</v>
      </c>
      <c r="J437" s="14">
        <v>0.44603343137449097</v>
      </c>
      <c r="K437" s="14">
        <v>0.39956229730082099</v>
      </c>
      <c r="L437" s="14">
        <v>0.37962397488208199</v>
      </c>
      <c r="M437" s="14">
        <v>0.42367088842656397</v>
      </c>
      <c r="N437" s="14">
        <v>0.355930350439776</v>
      </c>
      <c r="O437" s="14">
        <v>0.43537540965531601</v>
      </c>
      <c r="P437" s="14"/>
      <c r="Q437" s="14">
        <v>0.375884914946162</v>
      </c>
      <c r="R437" s="14">
        <v>0.40671520310399101</v>
      </c>
      <c r="S437" s="14"/>
      <c r="T437" s="14">
        <v>0.40929350339667198</v>
      </c>
      <c r="U437" s="14">
        <v>0.280399585178147</v>
      </c>
      <c r="V437" s="14">
        <v>0.241259867684326</v>
      </c>
      <c r="W437" s="14"/>
      <c r="X437" s="14">
        <v>0.45954927488661701</v>
      </c>
      <c r="Y437" s="14">
        <v>0.39103869489830501</v>
      </c>
      <c r="Z437" s="14">
        <v>0.26664583027169497</v>
      </c>
      <c r="AA437" s="14">
        <v>0.33798927286191699</v>
      </c>
    </row>
    <row r="438" spans="2:27" x14ac:dyDescent="0.3">
      <c r="B438" t="s">
        <v>74</v>
      </c>
      <c r="C438" s="14">
        <v>6.29050104979922E-2</v>
      </c>
      <c r="D438" s="14">
        <v>5.7194016447643901E-2</v>
      </c>
      <c r="E438" s="14">
        <v>6.9001591610792598E-2</v>
      </c>
      <c r="F438" s="14"/>
      <c r="G438" s="14">
        <v>5.5176497042148498E-2</v>
      </c>
      <c r="H438" s="14">
        <v>5.3257814379206903E-2</v>
      </c>
      <c r="I438" s="14">
        <v>3.2928163066937403E-2</v>
      </c>
      <c r="J438" s="14">
        <v>5.4497024578239003E-2</v>
      </c>
      <c r="K438" s="14">
        <v>6.6354610393977706E-2</v>
      </c>
      <c r="L438" s="14">
        <v>6.82020703097342E-2</v>
      </c>
      <c r="M438" s="14">
        <v>8.9170754882702E-2</v>
      </c>
      <c r="N438" s="14">
        <v>0.111647194250969</v>
      </c>
      <c r="O438" s="14">
        <v>6.6292090701207396E-2</v>
      </c>
      <c r="P438" s="14"/>
      <c r="Q438" s="14">
        <v>5.7276800383418598E-2</v>
      </c>
      <c r="R438" s="14">
        <v>7.3150860282598595E-2</v>
      </c>
      <c r="S438" s="14"/>
      <c r="T438" s="14">
        <v>6.0193249599685902E-2</v>
      </c>
      <c r="U438" s="14">
        <v>4.32789327822427E-2</v>
      </c>
      <c r="V438" s="14">
        <v>9.0740913499449002E-2</v>
      </c>
      <c r="W438" s="14"/>
      <c r="X438" s="14">
        <v>7.4882941028462505E-2</v>
      </c>
      <c r="Y438" s="14">
        <v>5.4804340481538899E-2</v>
      </c>
      <c r="Z438" s="14">
        <v>6.8558909377011798E-2</v>
      </c>
      <c r="AA438" s="14">
        <v>6.3459776235330001E-2</v>
      </c>
    </row>
    <row r="439" spans="2:27" x14ac:dyDescent="0.3">
      <c r="C439" s="14"/>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row>
    <row r="440" spans="2:27" x14ac:dyDescent="0.3">
      <c r="B440" s="6" t="s">
        <v>218</v>
      </c>
      <c r="C440" s="14"/>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row>
    <row r="441" spans="2:27" x14ac:dyDescent="0.3">
      <c r="B441" s="21" t="s">
        <v>56</v>
      </c>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row>
    <row r="442" spans="2:27" x14ac:dyDescent="0.3">
      <c r="B442" t="s">
        <v>207</v>
      </c>
      <c r="C442" s="14">
        <v>4.6443885433318503E-2</v>
      </c>
      <c r="D442" s="14">
        <v>6.7837791405922193E-2</v>
      </c>
      <c r="E442" s="14">
        <v>2.4066321447803699E-2</v>
      </c>
      <c r="F442" s="14"/>
      <c r="G442" s="14">
        <v>8.5130770837652997E-2</v>
      </c>
      <c r="H442" s="14">
        <v>3.6316615529232397E-2</v>
      </c>
      <c r="I442" s="14">
        <v>5.3569868606344198E-3</v>
      </c>
      <c r="J442" s="14">
        <v>3.3370611850844403E-2</v>
      </c>
      <c r="K442" s="14">
        <v>3.4769626195475398E-2</v>
      </c>
      <c r="L442" s="14">
        <v>4.24835600851136E-2</v>
      </c>
      <c r="M442" s="14">
        <v>3.3315605842921099E-2</v>
      </c>
      <c r="N442" s="14">
        <v>1.04599902619968E-2</v>
      </c>
      <c r="O442" s="14">
        <v>5.6279268932674702E-2</v>
      </c>
      <c r="P442" s="14"/>
      <c r="Q442" s="14">
        <v>4.7193750345854303E-2</v>
      </c>
      <c r="R442" s="14">
        <v>4.3986789184438199E-2</v>
      </c>
      <c r="S442" s="14"/>
      <c r="T442" s="14">
        <v>4.3017499240112902E-2</v>
      </c>
      <c r="U442" s="14">
        <v>9.2026049490545395E-2</v>
      </c>
      <c r="V442" s="14">
        <v>5.8509403099874603E-2</v>
      </c>
      <c r="W442" s="14"/>
      <c r="X442" s="14">
        <v>3.0047361497338301E-2</v>
      </c>
      <c r="Y442" s="14">
        <v>4.5523090231451499E-2</v>
      </c>
      <c r="Z442" s="14">
        <v>8.0941860559710394E-2</v>
      </c>
      <c r="AA442" s="14">
        <v>5.1371634539750001E-2</v>
      </c>
    </row>
    <row r="443" spans="2:27" x14ac:dyDescent="0.3">
      <c r="B443" t="s">
        <v>208</v>
      </c>
      <c r="C443" s="14">
        <v>9.9235204358627302E-2</v>
      </c>
      <c r="D443" s="14">
        <v>0.136610525560801</v>
      </c>
      <c r="E443" s="14">
        <v>6.1666948193982198E-2</v>
      </c>
      <c r="F443" s="14"/>
      <c r="G443" s="14">
        <v>0.138767418936806</v>
      </c>
      <c r="H443" s="14">
        <v>6.8565572901367902E-2</v>
      </c>
      <c r="I443" s="14">
        <v>3.4425682128577301E-2</v>
      </c>
      <c r="J443" s="14">
        <v>0.116549741650262</v>
      </c>
      <c r="K443" s="14">
        <v>0.12887810545412301</v>
      </c>
      <c r="L443" s="14">
        <v>9.0716652959769703E-2</v>
      </c>
      <c r="M443" s="14">
        <v>9.4005042232739894E-2</v>
      </c>
      <c r="N443" s="14">
        <v>9.1589526479027003E-2</v>
      </c>
      <c r="O443" s="14">
        <v>7.9435475854018903E-2</v>
      </c>
      <c r="P443" s="14"/>
      <c r="Q443" s="14">
        <v>9.3565958550406197E-2</v>
      </c>
      <c r="R443" s="14">
        <v>0.114551229003855</v>
      </c>
      <c r="S443" s="14"/>
      <c r="T443" s="14">
        <v>8.0582176096410899E-2</v>
      </c>
      <c r="U443" s="14">
        <v>0.19879957346653801</v>
      </c>
      <c r="V443" s="14">
        <v>0.13173911370373201</v>
      </c>
      <c r="W443" s="14"/>
      <c r="X443" s="14">
        <v>8.8363966920968498E-2</v>
      </c>
      <c r="Y443" s="14">
        <v>7.7770845810233205E-2</v>
      </c>
      <c r="Z443" s="14">
        <v>0.18397675787916301</v>
      </c>
      <c r="AA443" s="14">
        <v>0.13306540627712601</v>
      </c>
    </row>
    <row r="444" spans="2:27" x14ac:dyDescent="0.3">
      <c r="B444" t="s">
        <v>209</v>
      </c>
      <c r="C444" s="14">
        <v>9.6994281459401296E-2</v>
      </c>
      <c r="D444" s="14">
        <v>0.107370700040561</v>
      </c>
      <c r="E444" s="14">
        <v>8.7188589337015898E-2</v>
      </c>
      <c r="F444" s="14"/>
      <c r="G444" s="14">
        <v>0.138618521976027</v>
      </c>
      <c r="H444" s="14">
        <v>0.100523990832198</v>
      </c>
      <c r="I444" s="14">
        <v>9.3182789902626503E-2</v>
      </c>
      <c r="J444" s="14">
        <v>9.2211325454542303E-2</v>
      </c>
      <c r="K444" s="14">
        <v>6.8403603778787098E-2</v>
      </c>
      <c r="L444" s="14">
        <v>9.0733212602212093E-2</v>
      </c>
      <c r="M444" s="14">
        <v>6.1103075864150799E-2</v>
      </c>
      <c r="N444" s="14">
        <v>9.9591909299356393E-2</v>
      </c>
      <c r="O444" s="14">
        <v>7.4546067159699095E-2</v>
      </c>
      <c r="P444" s="14"/>
      <c r="Q444" s="14">
        <v>0.10606312590634601</v>
      </c>
      <c r="R444" s="14">
        <v>7.6375735339561907E-2</v>
      </c>
      <c r="S444" s="14"/>
      <c r="T444" s="14">
        <v>9.8539120344283096E-2</v>
      </c>
      <c r="U444" s="14">
        <v>0.110612732488749</v>
      </c>
      <c r="V444" s="14">
        <v>0.11710367717961501</v>
      </c>
      <c r="W444" s="14"/>
      <c r="X444" s="14">
        <v>7.2817264902722403E-2</v>
      </c>
      <c r="Y444" s="14">
        <v>0.10624584794122099</v>
      </c>
      <c r="Z444" s="14">
        <v>8.5809661317878802E-2</v>
      </c>
      <c r="AA444" s="14">
        <v>0.105606185865221</v>
      </c>
    </row>
    <row r="445" spans="2:27" x14ac:dyDescent="0.3">
      <c r="B445" t="s">
        <v>210</v>
      </c>
      <c r="C445" s="14">
        <v>0.235375525839599</v>
      </c>
      <c r="D445" s="14">
        <v>0.23906822674200001</v>
      </c>
      <c r="E445" s="14">
        <v>0.23209837240401701</v>
      </c>
      <c r="F445" s="14"/>
      <c r="G445" s="14">
        <v>0.233523858773757</v>
      </c>
      <c r="H445" s="14">
        <v>0.23871850144151199</v>
      </c>
      <c r="I445" s="14">
        <v>0.32547922392321499</v>
      </c>
      <c r="J445" s="14">
        <v>0.22027318118559999</v>
      </c>
      <c r="K445" s="14">
        <v>0.188557775802495</v>
      </c>
      <c r="L445" s="14">
        <v>0.26744380012289798</v>
      </c>
      <c r="M445" s="14">
        <v>0.22512737496117999</v>
      </c>
      <c r="N445" s="14">
        <v>0.211613431509585</v>
      </c>
      <c r="O445" s="14">
        <v>0.21932705896753199</v>
      </c>
      <c r="P445" s="14"/>
      <c r="Q445" s="14">
        <v>0.258441602950991</v>
      </c>
      <c r="R445" s="14">
        <v>0.18362553245243299</v>
      </c>
      <c r="S445" s="14"/>
      <c r="T445" s="14">
        <v>0.219530405177772</v>
      </c>
      <c r="U445" s="14">
        <v>0.26588198376029898</v>
      </c>
      <c r="V445" s="14">
        <v>0.26995728499084798</v>
      </c>
      <c r="W445" s="14"/>
      <c r="X445" s="14">
        <v>0.16320638663894399</v>
      </c>
      <c r="Y445" s="14">
        <v>0.251322566777545</v>
      </c>
      <c r="Z445" s="14">
        <v>0.237759102918737</v>
      </c>
      <c r="AA445" s="14">
        <v>0.27624445132715297</v>
      </c>
    </row>
    <row r="446" spans="2:27" x14ac:dyDescent="0.3">
      <c r="B446" t="s">
        <v>211</v>
      </c>
      <c r="C446" s="14">
        <v>0.460001719019066</v>
      </c>
      <c r="D446" s="14">
        <v>0.39524832335303201</v>
      </c>
      <c r="E446" s="14">
        <v>0.52456264913700501</v>
      </c>
      <c r="F446" s="14"/>
      <c r="G446" s="14">
        <v>0.35488578512812602</v>
      </c>
      <c r="H446" s="14">
        <v>0.51881434887954003</v>
      </c>
      <c r="I446" s="14">
        <v>0.48110879109201199</v>
      </c>
      <c r="J446" s="14">
        <v>0.479967045846312</v>
      </c>
      <c r="K446" s="14">
        <v>0.50697357020382805</v>
      </c>
      <c r="L446" s="14">
        <v>0.44096057158900498</v>
      </c>
      <c r="M446" s="14">
        <v>0.49161522874891</v>
      </c>
      <c r="N446" s="14">
        <v>0.480917557018121</v>
      </c>
      <c r="O446" s="14">
        <v>0.50555726593717398</v>
      </c>
      <c r="P446" s="14"/>
      <c r="Q446" s="14">
        <v>0.44247727088208499</v>
      </c>
      <c r="R446" s="14">
        <v>0.49591366638701401</v>
      </c>
      <c r="S446" s="14"/>
      <c r="T446" s="14">
        <v>0.496077982475565</v>
      </c>
      <c r="U446" s="14">
        <v>0.30022412880386101</v>
      </c>
      <c r="V446" s="14">
        <v>0.32420938531058102</v>
      </c>
      <c r="W446" s="14"/>
      <c r="X446" s="14">
        <v>0.54837378488029198</v>
      </c>
      <c r="Y446" s="14">
        <v>0.47572759737333697</v>
      </c>
      <c r="Z446" s="14">
        <v>0.35683568795118098</v>
      </c>
      <c r="AA446" s="14">
        <v>0.35932689679218499</v>
      </c>
    </row>
    <row r="447" spans="2:27" x14ac:dyDescent="0.3">
      <c r="B447" t="s">
        <v>74</v>
      </c>
      <c r="C447" s="14">
        <v>6.1949383889988503E-2</v>
      </c>
      <c r="D447" s="14">
        <v>5.3864432897684403E-2</v>
      </c>
      <c r="E447" s="14">
        <v>7.0417119480176205E-2</v>
      </c>
      <c r="F447" s="14"/>
      <c r="G447" s="14">
        <v>4.9073644347630098E-2</v>
      </c>
      <c r="H447" s="14">
        <v>3.7060970416150203E-2</v>
      </c>
      <c r="I447" s="14">
        <v>6.0446526092934598E-2</v>
      </c>
      <c r="J447" s="14">
        <v>5.7628094012438402E-2</v>
      </c>
      <c r="K447" s="14">
        <v>7.2417318565291794E-2</v>
      </c>
      <c r="L447" s="14">
        <v>6.7662202641001701E-2</v>
      </c>
      <c r="M447" s="14">
        <v>9.4833672350097403E-2</v>
      </c>
      <c r="N447" s="14">
        <v>0.10582758543191401</v>
      </c>
      <c r="O447" s="14">
        <v>6.4854863148902001E-2</v>
      </c>
      <c r="P447" s="14"/>
      <c r="Q447" s="14">
        <v>5.2258291364316603E-2</v>
      </c>
      <c r="R447" s="14">
        <v>8.5547047632698603E-2</v>
      </c>
      <c r="S447" s="14"/>
      <c r="T447" s="14">
        <v>6.2252816665856803E-2</v>
      </c>
      <c r="U447" s="14">
        <v>3.2455531990008203E-2</v>
      </c>
      <c r="V447" s="14">
        <v>9.8481135715349694E-2</v>
      </c>
      <c r="W447" s="14"/>
      <c r="X447" s="14">
        <v>9.7191235159735601E-2</v>
      </c>
      <c r="Y447" s="14">
        <v>4.3410051866212697E-2</v>
      </c>
      <c r="Z447" s="14">
        <v>5.4676929373328603E-2</v>
      </c>
      <c r="AA447" s="14">
        <v>7.4385425198565197E-2</v>
      </c>
    </row>
    <row r="448" spans="2:27" x14ac:dyDescent="0.3">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row>
    <row r="449" spans="2:27" x14ac:dyDescent="0.3">
      <c r="B449" s="6" t="s">
        <v>229</v>
      </c>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row>
    <row r="450" spans="2:27" x14ac:dyDescent="0.3">
      <c r="B450" s="21" t="s">
        <v>228</v>
      </c>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row>
    <row r="451" spans="2:27" x14ac:dyDescent="0.3">
      <c r="B451" t="s">
        <v>223</v>
      </c>
      <c r="C451" s="14">
        <v>0.238445979561551</v>
      </c>
      <c r="D451" s="14">
        <v>0.29904924997934901</v>
      </c>
      <c r="E451" s="14">
        <v>0.19333955112766499</v>
      </c>
      <c r="F451" s="14"/>
      <c r="G451" s="14">
        <v>0.31832701347887099</v>
      </c>
      <c r="H451" s="14">
        <v>0.190258393880848</v>
      </c>
      <c r="I451" s="14">
        <v>0.14998524108740699</v>
      </c>
      <c r="J451" s="14">
        <v>0.26487126916354398</v>
      </c>
      <c r="K451" s="14">
        <v>0.212928761056876</v>
      </c>
      <c r="L451" s="14">
        <v>7.5928068172516697E-2</v>
      </c>
      <c r="M451" s="14">
        <v>0.23086191771089501</v>
      </c>
      <c r="N451" s="14">
        <v>0.20709082653546501</v>
      </c>
      <c r="O451" s="14">
        <v>0.353084894967226</v>
      </c>
      <c r="P451" s="14"/>
      <c r="Q451" s="14">
        <v>0.299249131921075</v>
      </c>
      <c r="R451" s="14">
        <v>0.14470607632426899</v>
      </c>
      <c r="S451" s="14"/>
      <c r="T451" s="14">
        <v>0.21967297665886801</v>
      </c>
      <c r="U451" s="14">
        <v>0.27656801903935102</v>
      </c>
      <c r="V451" s="14">
        <v>0.43611977789870099</v>
      </c>
      <c r="W451" s="14"/>
      <c r="X451" s="14">
        <v>0.13645171610360601</v>
      </c>
      <c r="Y451" s="14">
        <v>0.28771386729330001</v>
      </c>
      <c r="Z451" s="14">
        <v>0.17659599588057201</v>
      </c>
      <c r="AA451" s="14">
        <v>0.32867359081202502</v>
      </c>
    </row>
    <row r="452" spans="2:27" x14ac:dyDescent="0.3">
      <c r="B452" t="s">
        <v>224</v>
      </c>
      <c r="C452" s="14">
        <v>0.46296255447047802</v>
      </c>
      <c r="D452" s="14">
        <v>0.45934274123423102</v>
      </c>
      <c r="E452" s="14">
        <v>0.47107597338298401</v>
      </c>
      <c r="F452" s="14"/>
      <c r="G452" s="14">
        <v>0.485521406552196</v>
      </c>
      <c r="H452" s="14">
        <v>0.45822362821058998</v>
      </c>
      <c r="I452" s="14">
        <v>0.54722909887328897</v>
      </c>
      <c r="J452" s="14">
        <v>0.35962761651168501</v>
      </c>
      <c r="K452" s="14">
        <v>0.55610786371802601</v>
      </c>
      <c r="L452" s="14">
        <v>0.43878868258570802</v>
      </c>
      <c r="M452" s="14">
        <v>0.49447447322013799</v>
      </c>
      <c r="N452" s="14">
        <v>0.42999913016297597</v>
      </c>
      <c r="O452" s="14">
        <v>0.40680231660919602</v>
      </c>
      <c r="P452" s="14"/>
      <c r="Q452" s="14">
        <v>0.42564967081869898</v>
      </c>
      <c r="R452" s="14">
        <v>0.51267777699363104</v>
      </c>
      <c r="S452" s="14"/>
      <c r="T452" s="14">
        <v>0.47503565002352999</v>
      </c>
      <c r="U452" s="14">
        <v>0.51771201269290101</v>
      </c>
      <c r="V452" s="14">
        <v>0.41389527509156099</v>
      </c>
      <c r="W452" s="14"/>
      <c r="X452" s="14">
        <v>0.53834387883312995</v>
      </c>
      <c r="Y452" s="14">
        <v>0.43104199434778401</v>
      </c>
      <c r="Z452" s="14">
        <v>0.41351928365134299</v>
      </c>
      <c r="AA452" s="14">
        <v>0.41189478897349202</v>
      </c>
    </row>
    <row r="453" spans="2:27" x14ac:dyDescent="0.3">
      <c r="B453" t="s">
        <v>225</v>
      </c>
      <c r="C453" s="14">
        <v>0.142218457233977</v>
      </c>
      <c r="D453" s="14">
        <v>0.13328079944693999</v>
      </c>
      <c r="E453" s="14">
        <v>0.13952888984831699</v>
      </c>
      <c r="F453" s="14"/>
      <c r="G453" s="14">
        <v>0.107183762634674</v>
      </c>
      <c r="H453" s="14">
        <v>0.18885553511151201</v>
      </c>
      <c r="I453" s="14">
        <v>0.184983086513727</v>
      </c>
      <c r="J453" s="14">
        <v>0.18296670763737499</v>
      </c>
      <c r="K453" s="14">
        <v>0.23096337522509799</v>
      </c>
      <c r="L453" s="14">
        <v>0.167708088551554</v>
      </c>
      <c r="M453" s="14">
        <v>3.87909888588076E-2</v>
      </c>
      <c r="N453" s="14">
        <v>0.26649589351909803</v>
      </c>
      <c r="O453" s="14">
        <v>6.8060878510353806E-2</v>
      </c>
      <c r="P453" s="14"/>
      <c r="Q453" s="14">
        <v>0.12788725735304801</v>
      </c>
      <c r="R453" s="14">
        <v>0.17286919531879999</v>
      </c>
      <c r="S453" s="14"/>
      <c r="T453" s="14">
        <v>0.15689210092598699</v>
      </c>
      <c r="U453" s="14">
        <v>2.8382657146991199E-2</v>
      </c>
      <c r="V453" s="14">
        <v>0.10519319475052399</v>
      </c>
      <c r="W453" s="14"/>
      <c r="X453" s="14">
        <v>0.16599622523072</v>
      </c>
      <c r="Y453" s="14">
        <v>0.143328127054483</v>
      </c>
      <c r="Z453" s="14">
        <v>0.19942224817359</v>
      </c>
      <c r="AA453" s="14">
        <v>8.8500277476020406E-2</v>
      </c>
    </row>
    <row r="454" spans="2:27" x14ac:dyDescent="0.3">
      <c r="B454" t="s">
        <v>226</v>
      </c>
      <c r="C454" s="14">
        <v>0.11013358245457</v>
      </c>
      <c r="D454" s="14">
        <v>7.0218867890538494E-2</v>
      </c>
      <c r="E454" s="14">
        <v>0.14287586003734901</v>
      </c>
      <c r="F454" s="14"/>
      <c r="G454" s="14">
        <v>3.6487443818756501E-2</v>
      </c>
      <c r="H454" s="14">
        <v>9.0534020802468099E-2</v>
      </c>
      <c r="I454" s="14">
        <v>0</v>
      </c>
      <c r="J454" s="14">
        <v>0.19253440668739699</v>
      </c>
      <c r="K454" s="14">
        <v>0</v>
      </c>
      <c r="L454" s="14">
        <v>0.25226111196668399</v>
      </c>
      <c r="M454" s="14">
        <v>0.20479226372380799</v>
      </c>
      <c r="N454" s="14">
        <v>9.64141497824611E-2</v>
      </c>
      <c r="O454" s="14">
        <v>0.143736610707276</v>
      </c>
      <c r="P454" s="14"/>
      <c r="Q454" s="14">
        <v>0.11238554260283599</v>
      </c>
      <c r="R454" s="14">
        <v>0.101991508039374</v>
      </c>
      <c r="S454" s="14"/>
      <c r="T454" s="14">
        <v>8.9724876834728295E-2</v>
      </c>
      <c r="U454" s="14">
        <v>0.14191328573495601</v>
      </c>
      <c r="V454" s="14">
        <v>4.4791752259214099E-2</v>
      </c>
      <c r="W454" s="14"/>
      <c r="X454" s="14">
        <v>7.3914973984037499E-2</v>
      </c>
      <c r="Y454" s="14">
        <v>9.9319011470061294E-2</v>
      </c>
      <c r="Z454" s="14">
        <v>0.210462472294494</v>
      </c>
      <c r="AA454" s="14">
        <v>0.14571599669904201</v>
      </c>
    </row>
    <row r="455" spans="2:27" x14ac:dyDescent="0.3">
      <c r="B455" t="s">
        <v>149</v>
      </c>
      <c r="C455" s="14">
        <v>4.6239426279424602E-2</v>
      </c>
      <c r="D455" s="14">
        <v>3.8108341448941402E-2</v>
      </c>
      <c r="E455" s="14">
        <v>5.3179725603684599E-2</v>
      </c>
      <c r="F455" s="14"/>
      <c r="G455" s="14">
        <v>5.24803735155027E-2</v>
      </c>
      <c r="H455" s="14">
        <v>7.2128421994580999E-2</v>
      </c>
      <c r="I455" s="14">
        <v>0.11780257352557701</v>
      </c>
      <c r="J455" s="14">
        <v>0</v>
      </c>
      <c r="K455" s="14">
        <v>0</v>
      </c>
      <c r="L455" s="14">
        <v>6.5314048723536994E-2</v>
      </c>
      <c r="M455" s="14">
        <v>3.10803564863519E-2</v>
      </c>
      <c r="N455" s="14">
        <v>0</v>
      </c>
      <c r="O455" s="14">
        <v>2.83152992059485E-2</v>
      </c>
      <c r="P455" s="14"/>
      <c r="Q455" s="14">
        <v>3.4828397304340598E-2</v>
      </c>
      <c r="R455" s="14">
        <v>6.7755443323925496E-2</v>
      </c>
      <c r="S455" s="14"/>
      <c r="T455" s="14">
        <v>5.8674395556886597E-2</v>
      </c>
      <c r="U455" s="14">
        <v>3.5424025385801299E-2</v>
      </c>
      <c r="V455" s="14">
        <v>0</v>
      </c>
      <c r="W455" s="14"/>
      <c r="X455" s="14">
        <v>8.5293205848506207E-2</v>
      </c>
      <c r="Y455" s="14">
        <v>3.8596999834371398E-2</v>
      </c>
      <c r="Z455" s="14">
        <v>0</v>
      </c>
      <c r="AA455" s="14">
        <v>2.52153460394209E-2</v>
      </c>
    </row>
    <row r="456" spans="2:27" x14ac:dyDescent="0.3">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row>
    <row r="457" spans="2:27" x14ac:dyDescent="0.3">
      <c r="B457" s="6" t="s">
        <v>230</v>
      </c>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row>
    <row r="458" spans="2:27" x14ac:dyDescent="0.3">
      <c r="B458" s="21" t="s">
        <v>228</v>
      </c>
      <c r="C458" s="14"/>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row>
    <row r="459" spans="2:27" x14ac:dyDescent="0.3">
      <c r="B459" t="s">
        <v>223</v>
      </c>
      <c r="C459" s="14">
        <v>0.268948741379467</v>
      </c>
      <c r="D459" s="14">
        <v>0.31604460772548698</v>
      </c>
      <c r="E459" s="14">
        <v>0.23484566751448399</v>
      </c>
      <c r="F459" s="14"/>
      <c r="G459" s="14">
        <v>0.40189017504616098</v>
      </c>
      <c r="H459" s="14">
        <v>0.217973952541414</v>
      </c>
      <c r="I459" s="14">
        <v>0.32553370993570602</v>
      </c>
      <c r="J459" s="14">
        <v>0.29386947273534803</v>
      </c>
      <c r="K459" s="14">
        <v>0.10840021126525699</v>
      </c>
      <c r="L459" s="14">
        <v>0.125311830951185</v>
      </c>
      <c r="M459" s="14">
        <v>0.29541357721107397</v>
      </c>
      <c r="N459" s="14">
        <v>0.20709082653546501</v>
      </c>
      <c r="O459" s="14">
        <v>0.25363606536857702</v>
      </c>
      <c r="P459" s="14"/>
      <c r="Q459" s="14">
        <v>0.32408839872171902</v>
      </c>
      <c r="R459" s="14">
        <v>0.186213336743451</v>
      </c>
      <c r="S459" s="14"/>
      <c r="T459" s="14">
        <v>0.25532744364988402</v>
      </c>
      <c r="U459" s="14">
        <v>0.31199204442515199</v>
      </c>
      <c r="V459" s="14">
        <v>0.38021577423591701</v>
      </c>
      <c r="W459" s="14"/>
      <c r="X459" s="14">
        <v>0.17340920309562499</v>
      </c>
      <c r="Y459" s="14">
        <v>0.31802185224078999</v>
      </c>
      <c r="Z459" s="14">
        <v>0.23568086434118701</v>
      </c>
      <c r="AA459" s="14">
        <v>0.339563106350732</v>
      </c>
    </row>
    <row r="460" spans="2:27" x14ac:dyDescent="0.3">
      <c r="B460" t="s">
        <v>224</v>
      </c>
      <c r="C460" s="14">
        <v>0.44434515153168302</v>
      </c>
      <c r="D460" s="14">
        <v>0.433000065509415</v>
      </c>
      <c r="E460" s="14">
        <v>0.44698598371858</v>
      </c>
      <c r="F460" s="14"/>
      <c r="G460" s="14">
        <v>0.41874347437223303</v>
      </c>
      <c r="H460" s="14">
        <v>0.486294938352268</v>
      </c>
      <c r="I460" s="14">
        <v>0.293787967870619</v>
      </c>
      <c r="J460" s="14">
        <v>0.426896616283579</v>
      </c>
      <c r="K460" s="14">
        <v>0.50283475164939395</v>
      </c>
      <c r="L460" s="14">
        <v>0.451040152099003</v>
      </c>
      <c r="M460" s="14">
        <v>0.45329253783385498</v>
      </c>
      <c r="N460" s="14">
        <v>0.42999913016297597</v>
      </c>
      <c r="O460" s="14">
        <v>0.510497675412248</v>
      </c>
      <c r="P460" s="14"/>
      <c r="Q460" s="14">
        <v>0.43089561902972701</v>
      </c>
      <c r="R460" s="14">
        <v>0.46610022186269201</v>
      </c>
      <c r="S460" s="14"/>
      <c r="T460" s="14">
        <v>0.44330525556849099</v>
      </c>
      <c r="U460" s="14">
        <v>0.45390533016010798</v>
      </c>
      <c r="V460" s="14">
        <v>0.51908846984208501</v>
      </c>
      <c r="W460" s="14"/>
      <c r="X460" s="14">
        <v>0.46274857605143199</v>
      </c>
      <c r="Y460" s="14">
        <v>0.42545051439289999</v>
      </c>
      <c r="Z460" s="14">
        <v>0.47904898014861302</v>
      </c>
      <c r="AA460" s="14">
        <v>0.44478513632414901</v>
      </c>
    </row>
    <row r="461" spans="2:27" x14ac:dyDescent="0.3">
      <c r="B461" t="s">
        <v>225</v>
      </c>
      <c r="C461" s="14">
        <v>0.131060472317576</v>
      </c>
      <c r="D461" s="14">
        <v>9.1103885492435394E-2</v>
      </c>
      <c r="E461" s="14">
        <v>0.16407343557548701</v>
      </c>
      <c r="F461" s="14"/>
      <c r="G461" s="14">
        <v>9.0398533247347201E-2</v>
      </c>
      <c r="H461" s="14">
        <v>9.6043147796025699E-2</v>
      </c>
      <c r="I461" s="14">
        <v>0.26287574866809899</v>
      </c>
      <c r="J461" s="14">
        <v>0.134833105965525</v>
      </c>
      <c r="K461" s="14">
        <v>5.0328444158990203E-2</v>
      </c>
      <c r="L461" s="14">
        <v>0.22328290403649001</v>
      </c>
      <c r="M461" s="14">
        <v>8.5790523623380396E-2</v>
      </c>
      <c r="N461" s="14">
        <v>0.26649589351909803</v>
      </c>
      <c r="O461" s="14">
        <v>9.8121437847651302E-2</v>
      </c>
      <c r="P461" s="14"/>
      <c r="Q461" s="14">
        <v>0.111489572262717</v>
      </c>
      <c r="R461" s="14">
        <v>0.17019415354269499</v>
      </c>
      <c r="S461" s="14"/>
      <c r="T461" s="14">
        <v>0.14379528667844099</v>
      </c>
      <c r="U461" s="14">
        <v>8.5147971440973497E-2</v>
      </c>
      <c r="V461" s="14">
        <v>5.5904003662783801E-2</v>
      </c>
      <c r="W461" s="14"/>
      <c r="X461" s="14">
        <v>0.17340920309562499</v>
      </c>
      <c r="Y461" s="14">
        <v>0.121382479457998</v>
      </c>
      <c r="Z461" s="14">
        <v>0.15777312164299701</v>
      </c>
      <c r="AA461" s="14">
        <v>8.62544822606537E-2</v>
      </c>
    </row>
    <row r="462" spans="2:27" x14ac:dyDescent="0.3">
      <c r="B462" t="s">
        <v>226</v>
      </c>
      <c r="C462" s="14">
        <v>0.13432453397518401</v>
      </c>
      <c r="D462" s="14">
        <v>0.141156805315306</v>
      </c>
      <c r="E462" s="14">
        <v>0.13045947958981099</v>
      </c>
      <c r="F462" s="14"/>
      <c r="G462" s="14">
        <v>6.9381059289628899E-2</v>
      </c>
      <c r="H462" s="14">
        <v>0.12755953931571201</v>
      </c>
      <c r="I462" s="14">
        <v>0.11780257352557701</v>
      </c>
      <c r="J462" s="14">
        <v>0.144400805015548</v>
      </c>
      <c r="K462" s="14">
        <v>0.33843659292635803</v>
      </c>
      <c r="L462" s="14">
        <v>0.167708088551554</v>
      </c>
      <c r="M462" s="14">
        <v>0.13442300484533801</v>
      </c>
      <c r="N462" s="14">
        <v>9.64141497824611E-2</v>
      </c>
      <c r="O462" s="14">
        <v>0.137744821371524</v>
      </c>
      <c r="P462" s="14"/>
      <c r="Q462" s="14">
        <v>0.121649126978416</v>
      </c>
      <c r="R462" s="14">
        <v>0.13909523116978001</v>
      </c>
      <c r="S462" s="14"/>
      <c r="T462" s="14">
        <v>0.12766372182494201</v>
      </c>
      <c r="U462" s="14">
        <v>0.148954653973766</v>
      </c>
      <c r="V462" s="14">
        <v>4.4791752259214099E-2</v>
      </c>
      <c r="W462" s="14"/>
      <c r="X462" s="14">
        <v>0.142097298900831</v>
      </c>
      <c r="Y462" s="14">
        <v>0.118611622061877</v>
      </c>
      <c r="Z462" s="14">
        <v>0.12749703386720199</v>
      </c>
      <c r="AA462" s="14">
        <v>0.12939727506446499</v>
      </c>
    </row>
    <row r="463" spans="2:27" x14ac:dyDescent="0.3">
      <c r="B463" t="s">
        <v>149</v>
      </c>
      <c r="C463" s="14">
        <v>2.1321100796089201E-2</v>
      </c>
      <c r="D463" s="14">
        <v>1.8694635957356001E-2</v>
      </c>
      <c r="E463" s="14">
        <v>2.3635433601637602E-2</v>
      </c>
      <c r="F463" s="14"/>
      <c r="G463" s="14">
        <v>1.9586758044630299E-2</v>
      </c>
      <c r="H463" s="14">
        <v>7.2128421994580999E-2</v>
      </c>
      <c r="I463" s="14">
        <v>0</v>
      </c>
      <c r="J463" s="14">
        <v>0</v>
      </c>
      <c r="K463" s="14">
        <v>0</v>
      </c>
      <c r="L463" s="14">
        <v>3.2657024361768497E-2</v>
      </c>
      <c r="M463" s="14">
        <v>3.10803564863519E-2</v>
      </c>
      <c r="N463" s="14">
        <v>0</v>
      </c>
      <c r="O463" s="14">
        <v>0</v>
      </c>
      <c r="P463" s="14"/>
      <c r="Q463" s="14">
        <v>1.18772830074216E-2</v>
      </c>
      <c r="R463" s="14">
        <v>3.8397056681382699E-2</v>
      </c>
      <c r="S463" s="14"/>
      <c r="T463" s="14">
        <v>2.99082922782428E-2</v>
      </c>
      <c r="U463" s="14">
        <v>0</v>
      </c>
      <c r="V463" s="14">
        <v>0</v>
      </c>
      <c r="W463" s="14"/>
      <c r="X463" s="14">
        <v>4.8335718856487499E-2</v>
      </c>
      <c r="Y463" s="14">
        <v>1.65335318464351E-2</v>
      </c>
      <c r="Z463" s="14">
        <v>0</v>
      </c>
      <c r="AA463" s="14">
        <v>0</v>
      </c>
    </row>
    <row r="464" spans="2:27" x14ac:dyDescent="0.3">
      <c r="C464" s="14"/>
      <c r="D464" s="14"/>
      <c r="E464" s="14"/>
      <c r="F464" s="14"/>
      <c r="G464" s="14"/>
      <c r="H464" s="14"/>
      <c r="I464" s="14"/>
      <c r="J464" s="14"/>
      <c r="K464" s="14"/>
      <c r="L464" s="14"/>
      <c r="M464" s="14"/>
      <c r="N464" s="14"/>
      <c r="O464" s="14"/>
      <c r="P464" s="14"/>
      <c r="Q464" s="14"/>
      <c r="R464" s="14"/>
      <c r="S464" s="14"/>
      <c r="T464" s="14"/>
      <c r="U464" s="14"/>
      <c r="V464" s="14"/>
      <c r="W464" s="14"/>
      <c r="X464" s="14"/>
      <c r="Y464" s="14"/>
      <c r="Z464" s="14"/>
      <c r="AA464" s="14"/>
    </row>
    <row r="465" spans="2:27" x14ac:dyDescent="0.3">
      <c r="B465" s="6" t="s">
        <v>231</v>
      </c>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row>
    <row r="466" spans="2:27" x14ac:dyDescent="0.3">
      <c r="B466" s="21" t="s">
        <v>228</v>
      </c>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row>
    <row r="467" spans="2:27" x14ac:dyDescent="0.3">
      <c r="B467" t="s">
        <v>223</v>
      </c>
      <c r="C467" s="14">
        <v>0.30948318271052899</v>
      </c>
      <c r="D467" s="14">
        <v>0.34261524955120898</v>
      </c>
      <c r="E467" s="14">
        <v>0.282003436017561</v>
      </c>
      <c r="F467" s="14"/>
      <c r="G467" s="14">
        <v>0.42232949225296601</v>
      </c>
      <c r="H467" s="14">
        <v>0.240180384208421</v>
      </c>
      <c r="I467" s="14">
        <v>0.28026772398138899</v>
      </c>
      <c r="J467" s="14">
        <v>0.38056897702902398</v>
      </c>
      <c r="K467" s="14">
        <v>0.35437292876142001</v>
      </c>
      <c r="L467" s="14">
        <v>0.122799594676491</v>
      </c>
      <c r="M467" s="14">
        <v>0.30524605202200999</v>
      </c>
      <c r="N467" s="14">
        <v>0.27084860968327201</v>
      </c>
      <c r="O467" s="14">
        <v>0.319903723445982</v>
      </c>
      <c r="P467" s="14"/>
      <c r="Q467" s="14">
        <v>0.35773129050915498</v>
      </c>
      <c r="R467" s="14">
        <v>0.23353822232654201</v>
      </c>
      <c r="S467" s="14"/>
      <c r="T467" s="14">
        <v>0.29790550406805</v>
      </c>
      <c r="U467" s="14">
        <v>0.34741606981095402</v>
      </c>
      <c r="V467" s="14">
        <v>0.46318446617930198</v>
      </c>
      <c r="W467" s="14"/>
      <c r="X467" s="14">
        <v>0.22283737683667501</v>
      </c>
      <c r="Y467" s="14">
        <v>0.35937793082054198</v>
      </c>
      <c r="Z467" s="14">
        <v>0.27487990026810299</v>
      </c>
      <c r="AA467" s="14">
        <v>0.353530996739222</v>
      </c>
    </row>
    <row r="468" spans="2:27" x14ac:dyDescent="0.3">
      <c r="B468" t="s">
        <v>224</v>
      </c>
      <c r="C468" s="14">
        <v>0.31635464277904002</v>
      </c>
      <c r="D468" s="14">
        <v>0.34336749212729201</v>
      </c>
      <c r="E468" s="14">
        <v>0.29863485117787097</v>
      </c>
      <c r="F468" s="14"/>
      <c r="G468" s="14">
        <v>0.25441925892606398</v>
      </c>
      <c r="H468" s="14">
        <v>0.38094183070356402</v>
      </c>
      <c r="I468" s="14">
        <v>0.33541233623935901</v>
      </c>
      <c r="J468" s="14">
        <v>0.34976481103992502</v>
      </c>
      <c r="K468" s="14">
        <v>0.221542932265306</v>
      </c>
      <c r="L468" s="14">
        <v>0.37762432020118097</v>
      </c>
      <c r="M468" s="14">
        <v>0.31381895123253101</v>
      </c>
      <c r="N468" s="14">
        <v>0.36624134701516903</v>
      </c>
      <c r="O468" s="14">
        <v>0.292605051704738</v>
      </c>
      <c r="P468" s="14"/>
      <c r="Q468" s="14">
        <v>0.28481466121052201</v>
      </c>
      <c r="R468" s="14">
        <v>0.37028725578148503</v>
      </c>
      <c r="S468" s="14"/>
      <c r="T468" s="14">
        <v>0.315144028206369</v>
      </c>
      <c r="U468" s="14">
        <v>0.390098647627316</v>
      </c>
      <c r="V468" s="14">
        <v>0.38021577423591701</v>
      </c>
      <c r="W468" s="14"/>
      <c r="X468" s="14">
        <v>0.35810957178569902</v>
      </c>
      <c r="Y468" s="14">
        <v>0.278473280962795</v>
      </c>
      <c r="Z468" s="14">
        <v>0.417334555950861</v>
      </c>
      <c r="AA468" s="14">
        <v>0.30099042209959898</v>
      </c>
    </row>
    <row r="469" spans="2:27" x14ac:dyDescent="0.3">
      <c r="B469" t="s">
        <v>225</v>
      </c>
      <c r="C469" s="14">
        <v>7.5201947830427898E-2</v>
      </c>
      <c r="D469" s="14">
        <v>5.8502255617515903E-2</v>
      </c>
      <c r="E469" s="14">
        <v>8.92315396528605E-2</v>
      </c>
      <c r="F469" s="14"/>
      <c r="G469" s="14">
        <v>6.9043909759840094E-2</v>
      </c>
      <c r="H469" s="14">
        <v>7.2128421994580999E-2</v>
      </c>
      <c r="I469" s="14">
        <v>3.6268293785630401E-2</v>
      </c>
      <c r="J469" s="14">
        <v>0</v>
      </c>
      <c r="K469" s="14">
        <v>0.104528549791619</v>
      </c>
      <c r="L469" s="14">
        <v>8.2040787140436403E-2</v>
      </c>
      <c r="M469" s="14">
        <v>0.13203205831786299</v>
      </c>
      <c r="N469" s="14">
        <v>0.138980327223485</v>
      </c>
      <c r="O469" s="14">
        <v>7.3689218212851001E-2</v>
      </c>
      <c r="P469" s="14"/>
      <c r="Q469" s="14">
        <v>6.5109202954502704E-2</v>
      </c>
      <c r="R469" s="14">
        <v>9.5711580640700497E-2</v>
      </c>
      <c r="S469" s="14"/>
      <c r="T469" s="14">
        <v>7.3628541696008007E-2</v>
      </c>
      <c r="U469" s="14">
        <v>2.8382657146991199E-2</v>
      </c>
      <c r="V469" s="14">
        <v>5.5904003662783801E-2</v>
      </c>
      <c r="W469" s="14"/>
      <c r="X469" s="14">
        <v>9.1025854915750395E-2</v>
      </c>
      <c r="Y469" s="14">
        <v>5.8779638056428399E-2</v>
      </c>
      <c r="Z469" s="14">
        <v>0.113814427189303</v>
      </c>
      <c r="AA469" s="14">
        <v>8.1254824936380296E-2</v>
      </c>
    </row>
    <row r="470" spans="2:27" x14ac:dyDescent="0.3">
      <c r="B470" t="s">
        <v>226</v>
      </c>
      <c r="C470" s="14">
        <v>0.228117598355073</v>
      </c>
      <c r="D470" s="14">
        <v>0.198712025297686</v>
      </c>
      <c r="E470" s="14">
        <v>0.247406155545976</v>
      </c>
      <c r="F470" s="14"/>
      <c r="G470" s="14">
        <v>0.16644678383874301</v>
      </c>
      <c r="H470" s="14">
        <v>0.21241450943184501</v>
      </c>
      <c r="I470" s="14">
        <v>0.19398077868241301</v>
      </c>
      <c r="J470" s="14">
        <v>0.22153261025920101</v>
      </c>
      <c r="K470" s="14">
        <v>0.319555589181655</v>
      </c>
      <c r="L470" s="14">
        <v>0.35222124925835602</v>
      </c>
      <c r="M470" s="14">
        <v>0.21782258194124399</v>
      </c>
      <c r="N470" s="14">
        <v>0.22392971607807399</v>
      </c>
      <c r="O470" s="14">
        <v>0.240112788423579</v>
      </c>
      <c r="P470" s="14"/>
      <c r="Q470" s="14">
        <v>0.223195313175412</v>
      </c>
      <c r="R470" s="14">
        <v>0.223668827888507</v>
      </c>
      <c r="S470" s="14"/>
      <c r="T470" s="14">
        <v>0.220135252481269</v>
      </c>
      <c r="U470" s="14">
        <v>0.198678600028938</v>
      </c>
      <c r="V470" s="14">
        <v>0.100695755921998</v>
      </c>
      <c r="W470" s="14"/>
      <c r="X470" s="14">
        <v>0.23135575874890099</v>
      </c>
      <c r="Y470" s="14">
        <v>0.216996107974369</v>
      </c>
      <c r="Z470" s="14">
        <v>0.193971116591732</v>
      </c>
      <c r="AA470" s="14">
        <v>0.239008410185378</v>
      </c>
    </row>
    <row r="471" spans="2:27" x14ac:dyDescent="0.3">
      <c r="B471" t="s">
        <v>149</v>
      </c>
      <c r="C471" s="14">
        <v>7.0842628324930504E-2</v>
      </c>
      <c r="D471" s="14">
        <v>5.6802977406297403E-2</v>
      </c>
      <c r="E471" s="14">
        <v>8.2724017605731601E-2</v>
      </c>
      <c r="F471" s="14"/>
      <c r="G471" s="14">
        <v>8.7760555222386794E-2</v>
      </c>
      <c r="H471" s="14">
        <v>9.4334853661588794E-2</v>
      </c>
      <c r="I471" s="14">
        <v>0.154070867311207</v>
      </c>
      <c r="J471" s="14">
        <v>4.8133601671849303E-2</v>
      </c>
      <c r="K471" s="14">
        <v>0</v>
      </c>
      <c r="L471" s="14">
        <v>6.5314048723536994E-2</v>
      </c>
      <c r="M471" s="14">
        <v>3.10803564863519E-2</v>
      </c>
      <c r="N471" s="14">
        <v>0</v>
      </c>
      <c r="O471" s="14">
        <v>7.3689218212851001E-2</v>
      </c>
      <c r="P471" s="14"/>
      <c r="Q471" s="14">
        <v>6.9149532150408505E-2</v>
      </c>
      <c r="R471" s="14">
        <v>7.6794113362765398E-2</v>
      </c>
      <c r="S471" s="14"/>
      <c r="T471" s="14">
        <v>9.3186673548303497E-2</v>
      </c>
      <c r="U471" s="14">
        <v>3.5424025385801299E-2</v>
      </c>
      <c r="V471" s="14">
        <v>0</v>
      </c>
      <c r="W471" s="14"/>
      <c r="X471" s="14">
        <v>9.6671437712974997E-2</v>
      </c>
      <c r="Y471" s="14">
        <v>8.6373042185865903E-2</v>
      </c>
      <c r="Z471" s="14">
        <v>0</v>
      </c>
      <c r="AA471" s="14">
        <v>2.52153460394209E-2</v>
      </c>
    </row>
    <row r="472" spans="2:27" x14ac:dyDescent="0.3">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row>
    <row r="473" spans="2:27" x14ac:dyDescent="0.3">
      <c r="B473" s="6" t="s">
        <v>232</v>
      </c>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row>
    <row r="474" spans="2:27" x14ac:dyDescent="0.3">
      <c r="B474" s="21" t="s">
        <v>228</v>
      </c>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row>
    <row r="475" spans="2:27" x14ac:dyDescent="0.3">
      <c r="B475" t="s">
        <v>223</v>
      </c>
      <c r="C475" s="14">
        <v>0.32351217821528899</v>
      </c>
      <c r="D475" s="14">
        <v>0.35585222738564698</v>
      </c>
      <c r="E475" s="14">
        <v>0.29681662692680599</v>
      </c>
      <c r="F475" s="14"/>
      <c r="G475" s="14">
        <v>0.40310206690398098</v>
      </c>
      <c r="H475" s="14">
        <v>0.243981217067542</v>
      </c>
      <c r="I475" s="14">
        <v>0.38907260533828097</v>
      </c>
      <c r="J475" s="14">
        <v>0.30343717178537</v>
      </c>
      <c r="K475" s="14">
        <v>0.31745731084849499</v>
      </c>
      <c r="L475" s="14">
        <v>0.114174639433877</v>
      </c>
      <c r="M475" s="14">
        <v>0.33420456606988103</v>
      </c>
      <c r="N475" s="14">
        <v>0.20709082653546501</v>
      </c>
      <c r="O475" s="14">
        <v>0.44228390410914697</v>
      </c>
      <c r="P475" s="14"/>
      <c r="Q475" s="14">
        <v>0.38947674144080602</v>
      </c>
      <c r="R475" s="14">
        <v>0.22461039342483299</v>
      </c>
      <c r="S475" s="14"/>
      <c r="T475" s="14">
        <v>0.32206762163351998</v>
      </c>
      <c r="U475" s="14">
        <v>0.31199204442515199</v>
      </c>
      <c r="V475" s="14">
        <v>0.48540896898644098</v>
      </c>
      <c r="W475" s="14"/>
      <c r="X475" s="14">
        <v>0.22174492195211201</v>
      </c>
      <c r="Y475" s="14">
        <v>0.39991730423417499</v>
      </c>
      <c r="Z475" s="14">
        <v>0.23568086434118701</v>
      </c>
      <c r="AA475" s="14">
        <v>0.36284467701706002</v>
      </c>
    </row>
    <row r="476" spans="2:27" x14ac:dyDescent="0.3">
      <c r="B476" t="s">
        <v>224</v>
      </c>
      <c r="C476" s="14">
        <v>0.439258032981308</v>
      </c>
      <c r="D476" s="14">
        <v>0.46269224420556498</v>
      </c>
      <c r="E476" s="14">
        <v>0.42575739929668799</v>
      </c>
      <c r="F476" s="14"/>
      <c r="G476" s="14">
        <v>0.40530066154384198</v>
      </c>
      <c r="H476" s="14">
        <v>0.50434478567904295</v>
      </c>
      <c r="I476" s="14">
        <v>0.38067832219367598</v>
      </c>
      <c r="J476" s="14">
        <v>0.46546251890540602</v>
      </c>
      <c r="K476" s="14">
        <v>0.38489337561171</v>
      </c>
      <c r="L476" s="14">
        <v>0.58497693829280195</v>
      </c>
      <c r="M476" s="14">
        <v>0.43813135962572403</v>
      </c>
      <c r="N476" s="14">
        <v>0.42999913016297597</v>
      </c>
      <c r="O476" s="14">
        <v>0.37047302208855598</v>
      </c>
      <c r="P476" s="14"/>
      <c r="Q476" s="14">
        <v>0.41192339568883901</v>
      </c>
      <c r="R476" s="14">
        <v>0.48454844127413899</v>
      </c>
      <c r="S476" s="14"/>
      <c r="T476" s="14">
        <v>0.44394993903091001</v>
      </c>
      <c r="U476" s="14">
        <v>0.47524661906828902</v>
      </c>
      <c r="V476" s="14">
        <v>0.36910352283234699</v>
      </c>
      <c r="W476" s="14"/>
      <c r="X476" s="14">
        <v>0.500293936956549</v>
      </c>
      <c r="Y476" s="14">
        <v>0.403448590218346</v>
      </c>
      <c r="Z476" s="14">
        <v>0.42371724694012097</v>
      </c>
      <c r="AA476" s="14">
        <v>0.433541154207778</v>
      </c>
    </row>
    <row r="477" spans="2:27" x14ac:dyDescent="0.3">
      <c r="B477" t="s">
        <v>225</v>
      </c>
      <c r="C477" s="14">
        <v>0.130058972890889</v>
      </c>
      <c r="D477" s="14">
        <v>8.24756370479868E-2</v>
      </c>
      <c r="E477" s="14">
        <v>0.16257569852127399</v>
      </c>
      <c r="F477" s="14"/>
      <c r="G477" s="14">
        <v>7.6211877731458294E-2</v>
      </c>
      <c r="H477" s="14">
        <v>7.2128421994580999E-2</v>
      </c>
      <c r="I477" s="14">
        <v>0.23024907246804399</v>
      </c>
      <c r="J477" s="14">
        <v>0.18296670763737499</v>
      </c>
      <c r="K477" s="14">
        <v>0.18450659253974599</v>
      </c>
      <c r="L477" s="14">
        <v>0.10048330935999999</v>
      </c>
      <c r="M477" s="14">
        <v>0.16311241480421501</v>
      </c>
      <c r="N477" s="14">
        <v>0.36291004330155902</v>
      </c>
      <c r="O477" s="14">
        <v>6.2310343027323599E-2</v>
      </c>
      <c r="P477" s="14"/>
      <c r="Q477" s="14">
        <v>9.6906221628831099E-2</v>
      </c>
      <c r="R477" s="14">
        <v>0.169678472905331</v>
      </c>
      <c r="S477" s="14"/>
      <c r="T477" s="14">
        <v>0.13276521307529601</v>
      </c>
      <c r="U477" s="14">
        <v>0.120571996826775</v>
      </c>
      <c r="V477" s="14">
        <v>0.100695755921998</v>
      </c>
      <c r="W477" s="14"/>
      <c r="X477" s="14">
        <v>0.17564412058113901</v>
      </c>
      <c r="Y477" s="14">
        <v>0.10108202084449</v>
      </c>
      <c r="Z477" s="14">
        <v>0.14663077212695999</v>
      </c>
      <c r="AA477" s="14">
        <v>8.62544822606537E-2</v>
      </c>
    </row>
    <row r="478" spans="2:27" x14ac:dyDescent="0.3">
      <c r="B478" t="s">
        <v>226</v>
      </c>
      <c r="C478" s="14">
        <v>9.4060088864327707E-2</v>
      </c>
      <c r="D478" s="14">
        <v>8.9632573382123895E-2</v>
      </c>
      <c r="E478" s="14">
        <v>9.86214371082174E-2</v>
      </c>
      <c r="F478" s="14"/>
      <c r="G478" s="14">
        <v>0.115385393820719</v>
      </c>
      <c r="H478" s="14">
        <v>0.15733914359182599</v>
      </c>
      <c r="I478" s="14">
        <v>0</v>
      </c>
      <c r="J478" s="14">
        <v>4.8133601671849303E-2</v>
      </c>
      <c r="K478" s="14">
        <v>0.113142721000049</v>
      </c>
      <c r="L478" s="14">
        <v>0.167708088551554</v>
      </c>
      <c r="M478" s="14">
        <v>6.4551659500178896E-2</v>
      </c>
      <c r="N478" s="14">
        <v>0</v>
      </c>
      <c r="O478" s="14">
        <v>7.9681007548603702E-2</v>
      </c>
      <c r="P478" s="14"/>
      <c r="Q478" s="14">
        <v>8.9816358234102903E-2</v>
      </c>
      <c r="R478" s="14">
        <v>0.10537641264145201</v>
      </c>
      <c r="S478" s="14"/>
      <c r="T478" s="14">
        <v>8.6263080121152996E-2</v>
      </c>
      <c r="U478" s="14">
        <v>9.2189339679783697E-2</v>
      </c>
      <c r="V478" s="14">
        <v>0</v>
      </c>
      <c r="W478" s="14"/>
      <c r="X478" s="14">
        <v>9.0938788645730906E-2</v>
      </c>
      <c r="Y478" s="14">
        <v>7.9018552856553806E-2</v>
      </c>
      <c r="Z478" s="14">
        <v>0.16115477165407599</v>
      </c>
      <c r="AA478" s="14">
        <v>0.117359686514509</v>
      </c>
    </row>
    <row r="479" spans="2:27" x14ac:dyDescent="0.3">
      <c r="B479" t="s">
        <v>149</v>
      </c>
      <c r="C479" s="14">
        <v>1.31107270481867E-2</v>
      </c>
      <c r="D479" s="14">
        <v>9.3473179786780006E-3</v>
      </c>
      <c r="E479" s="14">
        <v>1.6228838147014899E-2</v>
      </c>
      <c r="F479" s="14"/>
      <c r="G479" s="14">
        <v>0</v>
      </c>
      <c r="H479" s="14">
        <v>2.2206431667007798E-2</v>
      </c>
      <c r="I479" s="14">
        <v>0</v>
      </c>
      <c r="J479" s="14">
        <v>0</v>
      </c>
      <c r="K479" s="14">
        <v>0</v>
      </c>
      <c r="L479" s="14">
        <v>3.2657024361768497E-2</v>
      </c>
      <c r="M479" s="14">
        <v>0</v>
      </c>
      <c r="N479" s="14">
        <v>0</v>
      </c>
      <c r="O479" s="14">
        <v>4.5251723226369597E-2</v>
      </c>
      <c r="P479" s="14"/>
      <c r="Q479" s="14">
        <v>1.18772830074216E-2</v>
      </c>
      <c r="R479" s="14">
        <v>1.5786279754244101E-2</v>
      </c>
      <c r="S479" s="14"/>
      <c r="T479" s="14">
        <v>1.49541461391214E-2</v>
      </c>
      <c r="U479" s="14">
        <v>0</v>
      </c>
      <c r="V479" s="14">
        <v>4.4791752259214099E-2</v>
      </c>
      <c r="W479" s="14"/>
      <c r="X479" s="14">
        <v>1.1378231864468799E-2</v>
      </c>
      <c r="Y479" s="14">
        <v>1.65335318464351E-2</v>
      </c>
      <c r="Z479" s="14">
        <v>3.2816344937656498E-2</v>
      </c>
      <c r="AA479" s="14">
        <v>0</v>
      </c>
    </row>
    <row r="480" spans="2:27" x14ac:dyDescent="0.3">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row>
    <row r="481" spans="2:27" x14ac:dyDescent="0.3">
      <c r="B481" s="6" t="s">
        <v>235</v>
      </c>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row>
    <row r="482" spans="2:27" x14ac:dyDescent="0.3">
      <c r="B482" s="21" t="s">
        <v>234</v>
      </c>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row>
    <row r="483" spans="2:27" x14ac:dyDescent="0.3">
      <c r="B483" t="s">
        <v>223</v>
      </c>
      <c r="C483" s="14">
        <v>0.30425961630741799</v>
      </c>
      <c r="D483" s="14">
        <v>0.262729457627634</v>
      </c>
      <c r="E483" s="14">
        <v>0.358811980533773</v>
      </c>
      <c r="F483" s="14"/>
      <c r="G483" s="14">
        <v>0.27108132140598801</v>
      </c>
      <c r="H483" s="14">
        <v>0.36383709217212901</v>
      </c>
      <c r="I483" s="14">
        <v>0.207060458001597</v>
      </c>
      <c r="J483" s="14">
        <v>0.16223412255475</v>
      </c>
      <c r="K483" s="14">
        <v>0.49056111693959198</v>
      </c>
      <c r="L483" s="14">
        <v>0.37728808405872799</v>
      </c>
      <c r="M483" s="14">
        <v>0.35415298107358401</v>
      </c>
      <c r="N483" s="14">
        <v>0.41295660134030998</v>
      </c>
      <c r="O483" s="14">
        <v>0.19638821826987299</v>
      </c>
      <c r="P483" s="14"/>
      <c r="Q483" s="14">
        <v>0.34199341027858798</v>
      </c>
      <c r="R483" s="14">
        <v>0.19405160221704701</v>
      </c>
      <c r="S483" s="14"/>
      <c r="T483" s="14">
        <v>0.28043046917278303</v>
      </c>
      <c r="U483" s="14">
        <v>0.34537351973043801</v>
      </c>
      <c r="V483" s="14">
        <v>0.28127991925644302</v>
      </c>
      <c r="W483" s="14"/>
      <c r="X483" s="14">
        <v>0.12764732668863099</v>
      </c>
      <c r="Y483" s="14">
        <v>0.347802757931364</v>
      </c>
      <c r="Z483" s="14">
        <v>0.74530645793364303</v>
      </c>
      <c r="AA483" s="14">
        <v>0.30983725296594999</v>
      </c>
    </row>
    <row r="484" spans="2:27" x14ac:dyDescent="0.3">
      <c r="B484" t="s">
        <v>224</v>
      </c>
      <c r="C484" s="14">
        <v>0.37611673422829101</v>
      </c>
      <c r="D484" s="14">
        <v>0.43290484777469201</v>
      </c>
      <c r="E484" s="14">
        <v>0.30152212750412399</v>
      </c>
      <c r="F484" s="14"/>
      <c r="G484" s="14">
        <v>0.39712033802348701</v>
      </c>
      <c r="H484" s="14">
        <v>0.420853704059373</v>
      </c>
      <c r="I484" s="14">
        <v>0.55163307888800095</v>
      </c>
      <c r="J484" s="14">
        <v>0.48599728888090499</v>
      </c>
      <c r="K484" s="14">
        <v>0.193056704754478</v>
      </c>
      <c r="L484" s="14">
        <v>0.203061343594132</v>
      </c>
      <c r="M484" s="14">
        <v>0.22859300989574199</v>
      </c>
      <c r="N484" s="14">
        <v>0.39136226577312699</v>
      </c>
      <c r="O484" s="14">
        <v>0.45295797916196801</v>
      </c>
      <c r="P484" s="14"/>
      <c r="Q484" s="14">
        <v>0.36376838246300303</v>
      </c>
      <c r="R484" s="14">
        <v>0.41218221246728298</v>
      </c>
      <c r="S484" s="14"/>
      <c r="T484" s="14">
        <v>0.40336539693343998</v>
      </c>
      <c r="U484" s="14">
        <v>0.25451506989891398</v>
      </c>
      <c r="V484" s="14">
        <v>0.406399596282215</v>
      </c>
      <c r="W484" s="14"/>
      <c r="X484" s="14">
        <v>0.46183376822366601</v>
      </c>
      <c r="Y484" s="14">
        <v>0.36605831874408601</v>
      </c>
      <c r="Z484" s="14">
        <v>0</v>
      </c>
      <c r="AA484" s="14">
        <v>0.35109302617661098</v>
      </c>
    </row>
    <row r="485" spans="2:27" x14ac:dyDescent="0.3">
      <c r="B485" t="s">
        <v>225</v>
      </c>
      <c r="C485" s="14">
        <v>0.19002997251937001</v>
      </c>
      <c r="D485" s="14">
        <v>0.20446132413458301</v>
      </c>
      <c r="E485" s="14">
        <v>0.171073523167421</v>
      </c>
      <c r="F485" s="14"/>
      <c r="G485" s="14">
        <v>0.18307778081381201</v>
      </c>
      <c r="H485" s="14">
        <v>0.139489032510316</v>
      </c>
      <c r="I485" s="14">
        <v>0.172286310443202</v>
      </c>
      <c r="J485" s="14">
        <v>0.23019644798771199</v>
      </c>
      <c r="K485" s="14">
        <v>0.16742940103416201</v>
      </c>
      <c r="L485" s="14">
        <v>0.32024268771852399</v>
      </c>
      <c r="M485" s="14">
        <v>0.175004086577742</v>
      </c>
      <c r="N485" s="14">
        <v>0.10863773422687301</v>
      </c>
      <c r="O485" s="14">
        <v>0.187906472096351</v>
      </c>
      <c r="P485" s="14"/>
      <c r="Q485" s="14">
        <v>0.18126549942422901</v>
      </c>
      <c r="R485" s="14">
        <v>0.21562811870901599</v>
      </c>
      <c r="S485" s="14"/>
      <c r="T485" s="14">
        <v>0.18534294402940499</v>
      </c>
      <c r="U485" s="14">
        <v>0.40011141037064801</v>
      </c>
      <c r="V485" s="14">
        <v>0.15616024223067099</v>
      </c>
      <c r="W485" s="14"/>
      <c r="X485" s="14">
        <v>0.210922289618617</v>
      </c>
      <c r="Y485" s="14">
        <v>0.16042952728419299</v>
      </c>
      <c r="Z485" s="14">
        <v>0.25469354206635703</v>
      </c>
      <c r="AA485" s="14">
        <v>0.29659769125417002</v>
      </c>
    </row>
    <row r="486" spans="2:27" x14ac:dyDescent="0.3">
      <c r="B486" t="s">
        <v>226</v>
      </c>
      <c r="C486" s="14">
        <v>9.3177857718660106E-2</v>
      </c>
      <c r="D486" s="14">
        <v>7.7060018099080196E-2</v>
      </c>
      <c r="E486" s="14">
        <v>0.114349610618735</v>
      </c>
      <c r="F486" s="14"/>
      <c r="G486" s="14">
        <v>0.10959619513224</v>
      </c>
      <c r="H486" s="14">
        <v>7.5820171258182703E-2</v>
      </c>
      <c r="I486" s="14">
        <v>0</v>
      </c>
      <c r="J486" s="14">
        <v>0.121572140576632</v>
      </c>
      <c r="K486" s="14">
        <v>7.4476388635883906E-2</v>
      </c>
      <c r="L486" s="14">
        <v>9.9407884628615897E-2</v>
      </c>
      <c r="M486" s="14">
        <v>0.175004086577742</v>
      </c>
      <c r="N486" s="14">
        <v>8.7043398659690199E-2</v>
      </c>
      <c r="O486" s="14">
        <v>7.6858938073244898E-2</v>
      </c>
      <c r="P486" s="14"/>
      <c r="Q486" s="14">
        <v>7.9769233645059598E-2</v>
      </c>
      <c r="R486" s="14">
        <v>0.13234004299917901</v>
      </c>
      <c r="S486" s="14"/>
      <c r="T486" s="14">
        <v>9.6586884944609E-2</v>
      </c>
      <c r="U486" s="14">
        <v>0</v>
      </c>
      <c r="V486" s="14">
        <v>0.15616024223067099</v>
      </c>
      <c r="W486" s="14"/>
      <c r="X486" s="14">
        <v>0.14828175233312399</v>
      </c>
      <c r="Y486" s="14">
        <v>8.6507365401558803E-2</v>
      </c>
      <c r="Z486" s="14">
        <v>0</v>
      </c>
      <c r="AA486" s="14">
        <v>4.2472029603268603E-2</v>
      </c>
    </row>
    <row r="487" spans="2:27" x14ac:dyDescent="0.3">
      <c r="B487" t="s">
        <v>149</v>
      </c>
      <c r="C487" s="14">
        <v>3.6415819226260103E-2</v>
      </c>
      <c r="D487" s="14">
        <v>2.2844352364010799E-2</v>
      </c>
      <c r="E487" s="14">
        <v>5.4242758175946801E-2</v>
      </c>
      <c r="F487" s="14"/>
      <c r="G487" s="14">
        <v>3.9124364624473398E-2</v>
      </c>
      <c r="H487" s="14">
        <v>0</v>
      </c>
      <c r="I487" s="14">
        <v>6.9020152667199103E-2</v>
      </c>
      <c r="J487" s="14">
        <v>0</v>
      </c>
      <c r="K487" s="14">
        <v>7.4476388635883906E-2</v>
      </c>
      <c r="L487" s="14">
        <v>0</v>
      </c>
      <c r="M487" s="14">
        <v>6.7245835875190202E-2</v>
      </c>
      <c r="N487" s="14">
        <v>0</v>
      </c>
      <c r="O487" s="14">
        <v>8.5888392398562399E-2</v>
      </c>
      <c r="P487" s="14"/>
      <c r="Q487" s="14">
        <v>3.3203474189120702E-2</v>
      </c>
      <c r="R487" s="14">
        <v>4.5798023607475903E-2</v>
      </c>
      <c r="S487" s="14"/>
      <c r="T487" s="14">
        <v>3.4274304919762903E-2</v>
      </c>
      <c r="U487" s="14">
        <v>0</v>
      </c>
      <c r="V487" s="14">
        <v>0</v>
      </c>
      <c r="W487" s="14"/>
      <c r="X487" s="14">
        <v>5.1314863135962903E-2</v>
      </c>
      <c r="Y487" s="14">
        <v>3.9202030638797999E-2</v>
      </c>
      <c r="Z487" s="14">
        <v>0</v>
      </c>
      <c r="AA487" s="14">
        <v>0</v>
      </c>
    </row>
    <row r="488" spans="2:27" x14ac:dyDescent="0.3">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row>
    <row r="489" spans="2:27" x14ac:dyDescent="0.3">
      <c r="B489" s="6" t="s">
        <v>236</v>
      </c>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row>
    <row r="490" spans="2:27" x14ac:dyDescent="0.3">
      <c r="B490" s="21" t="s">
        <v>234</v>
      </c>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row>
    <row r="491" spans="2:27" x14ac:dyDescent="0.3">
      <c r="B491" t="s">
        <v>223</v>
      </c>
      <c r="C491" s="14">
        <v>0.26539558318234702</v>
      </c>
      <c r="D491" s="14">
        <v>0.22173387269074199</v>
      </c>
      <c r="E491" s="14">
        <v>0.32274786906809999</v>
      </c>
      <c r="F491" s="14"/>
      <c r="G491" s="14">
        <v>0.31798258477164199</v>
      </c>
      <c r="H491" s="14">
        <v>0.19681896897677401</v>
      </c>
      <c r="I491" s="14">
        <v>0.13804030533439801</v>
      </c>
      <c r="J491" s="14">
        <v>0.108156081703167</v>
      </c>
      <c r="K491" s="14">
        <v>0.434962494424525</v>
      </c>
      <c r="L491" s="14">
        <v>0.25169436762405101</v>
      </c>
      <c r="M491" s="14">
        <v>0.46162102974286001</v>
      </c>
      <c r="N491" s="14">
        <v>0.41295660134030998</v>
      </c>
      <c r="O491" s="14">
        <v>0.19638821826987299</v>
      </c>
      <c r="P491" s="14"/>
      <c r="Q491" s="14">
        <v>0.29049253551011001</v>
      </c>
      <c r="R491" s="14">
        <v>0.19209563147654601</v>
      </c>
      <c r="S491" s="14"/>
      <c r="T491" s="14">
        <v>0.25393927199088201</v>
      </c>
      <c r="U491" s="14">
        <v>0.25451506989891398</v>
      </c>
      <c r="V491" s="14">
        <v>0.28127991925644302</v>
      </c>
      <c r="W491" s="14"/>
      <c r="X491" s="14">
        <v>0.156136176793995</v>
      </c>
      <c r="Y491" s="14">
        <v>0.30254047771457299</v>
      </c>
      <c r="Z491" s="14">
        <v>0.490612915867285</v>
      </c>
      <c r="AA491" s="14">
        <v>0.22380423452072101</v>
      </c>
    </row>
    <row r="492" spans="2:27" x14ac:dyDescent="0.3">
      <c r="B492" t="s">
        <v>224</v>
      </c>
      <c r="C492" s="14">
        <v>0.45108533617686097</v>
      </c>
      <c r="D492" s="14">
        <v>0.52811609844665297</v>
      </c>
      <c r="E492" s="14">
        <v>0.34990079141322999</v>
      </c>
      <c r="F492" s="14"/>
      <c r="G492" s="14">
        <v>0.38934343928230603</v>
      </c>
      <c r="H492" s="14">
        <v>0.56265492660583605</v>
      </c>
      <c r="I492" s="14">
        <v>0.55163307888800095</v>
      </c>
      <c r="J492" s="14">
        <v>0.46888934564571699</v>
      </c>
      <c r="K492" s="14">
        <v>0.341608339667824</v>
      </c>
      <c r="L492" s="14">
        <v>0.49762374545420102</v>
      </c>
      <c r="M492" s="14">
        <v>0.29612904780420801</v>
      </c>
      <c r="N492" s="14">
        <v>0.21727546845374601</v>
      </c>
      <c r="O492" s="14">
        <v>0.53884637156053095</v>
      </c>
      <c r="P492" s="14"/>
      <c r="Q492" s="14">
        <v>0.47768577739374701</v>
      </c>
      <c r="R492" s="14">
        <v>0.37339418742355701</v>
      </c>
      <c r="S492" s="14"/>
      <c r="T492" s="14">
        <v>0.44851696543742903</v>
      </c>
      <c r="U492" s="14">
        <v>0.34537351973043801</v>
      </c>
      <c r="V492" s="14">
        <v>0.56255983851288605</v>
      </c>
      <c r="W492" s="14"/>
      <c r="X492" s="14">
        <v>0.387692892057104</v>
      </c>
      <c r="Y492" s="14">
        <v>0.47734030088047302</v>
      </c>
      <c r="Z492" s="14">
        <v>0.25469354206635703</v>
      </c>
      <c r="AA492" s="14">
        <v>0.47959807422510797</v>
      </c>
    </row>
    <row r="493" spans="2:27" x14ac:dyDescent="0.3">
      <c r="B493" t="s">
        <v>225</v>
      </c>
      <c r="C493" s="14">
        <v>0.17572567087871499</v>
      </c>
      <c r="D493" s="14">
        <v>0.16166783458151901</v>
      </c>
      <c r="E493" s="14">
        <v>0.19419148536866501</v>
      </c>
      <c r="F493" s="14"/>
      <c r="G493" s="14">
        <v>0.25354961132157799</v>
      </c>
      <c r="H493" s="14">
        <v>0.139489032510316</v>
      </c>
      <c r="I493" s="14">
        <v>0.15516330788880001</v>
      </c>
      <c r="J493" s="14">
        <v>0.23388833234943501</v>
      </c>
      <c r="K493" s="14">
        <v>0</v>
      </c>
      <c r="L493" s="14">
        <v>0.20646300897472999</v>
      </c>
      <c r="M493" s="14">
        <v>0.121124961226466</v>
      </c>
      <c r="N493" s="14">
        <v>0.36976793020594401</v>
      </c>
      <c r="O493" s="14">
        <v>0.11952928019662799</v>
      </c>
      <c r="P493" s="14"/>
      <c r="Q493" s="14">
        <v>0.139407833770924</v>
      </c>
      <c r="R493" s="14">
        <v>0.281798140208605</v>
      </c>
      <c r="S493" s="14"/>
      <c r="T493" s="14">
        <v>0.18070171025985901</v>
      </c>
      <c r="U493" s="14">
        <v>0.32731324013478102</v>
      </c>
      <c r="V493" s="14">
        <v>0</v>
      </c>
      <c r="W493" s="14"/>
      <c r="X493" s="14">
        <v>0.28506316578517799</v>
      </c>
      <c r="Y493" s="14">
        <v>0.127551606425402</v>
      </c>
      <c r="Z493" s="14">
        <v>0.25469354206635703</v>
      </c>
      <c r="AA493" s="14">
        <v>0.20503494621870899</v>
      </c>
    </row>
    <row r="494" spans="2:27" x14ac:dyDescent="0.3">
      <c r="B494" t="s">
        <v>226</v>
      </c>
      <c r="C494" s="14">
        <v>9.7401313284218694E-2</v>
      </c>
      <c r="D494" s="14">
        <v>8.8482194281085599E-2</v>
      </c>
      <c r="E494" s="14">
        <v>0.10911711317289</v>
      </c>
      <c r="F494" s="14"/>
      <c r="G494" s="14">
        <v>3.9124364624473398E-2</v>
      </c>
      <c r="H494" s="14">
        <v>0.101037071907075</v>
      </c>
      <c r="I494" s="14">
        <v>0.15516330788880001</v>
      </c>
      <c r="J494" s="14">
        <v>0.18906624030168101</v>
      </c>
      <c r="K494" s="14">
        <v>0.14895277727176801</v>
      </c>
      <c r="L494" s="14">
        <v>4.4218877947017697E-2</v>
      </c>
      <c r="M494" s="14">
        <v>0.121124961226466</v>
      </c>
      <c r="N494" s="14">
        <v>0</v>
      </c>
      <c r="O494" s="14">
        <v>0.11104753402310701</v>
      </c>
      <c r="P494" s="14"/>
      <c r="Q494" s="14">
        <v>7.8463637860638799E-2</v>
      </c>
      <c r="R494" s="14">
        <v>0.15271204089129201</v>
      </c>
      <c r="S494" s="14"/>
      <c r="T494" s="14">
        <v>0.10436999268247101</v>
      </c>
      <c r="U494" s="14">
        <v>7.2798170235867002E-2</v>
      </c>
      <c r="V494" s="14">
        <v>0.15616024223067099</v>
      </c>
      <c r="W494" s="14"/>
      <c r="X494" s="14">
        <v>0.17110776536372299</v>
      </c>
      <c r="Y494" s="14">
        <v>7.6097146529611304E-2</v>
      </c>
      <c r="Z494" s="14">
        <v>0</v>
      </c>
      <c r="AA494" s="14">
        <v>9.1562745035461302E-2</v>
      </c>
    </row>
    <row r="495" spans="2:27" x14ac:dyDescent="0.3">
      <c r="B495" t="s">
        <v>149</v>
      </c>
      <c r="C495" s="14">
        <v>1.03920964778575E-2</v>
      </c>
      <c r="D495" s="14">
        <v>0</v>
      </c>
      <c r="E495" s="14">
        <v>2.4042740977115101E-2</v>
      </c>
      <c r="F495" s="14"/>
      <c r="G495" s="14">
        <v>0</v>
      </c>
      <c r="H495" s="14">
        <v>0</v>
      </c>
      <c r="I495" s="14">
        <v>0</v>
      </c>
      <c r="J495" s="14">
        <v>0</v>
      </c>
      <c r="K495" s="14">
        <v>7.4476388635883906E-2</v>
      </c>
      <c r="L495" s="14">
        <v>0</v>
      </c>
      <c r="M495" s="14">
        <v>0</v>
      </c>
      <c r="N495" s="14">
        <v>0</v>
      </c>
      <c r="O495" s="14">
        <v>3.4188595949861601E-2</v>
      </c>
      <c r="P495" s="14"/>
      <c r="Q495" s="14">
        <v>1.39502154645806E-2</v>
      </c>
      <c r="R495" s="14">
        <v>0</v>
      </c>
      <c r="S495" s="14"/>
      <c r="T495" s="14">
        <v>1.24720596293594E-2</v>
      </c>
      <c r="U495" s="14">
        <v>0</v>
      </c>
      <c r="V495" s="14">
        <v>0</v>
      </c>
      <c r="W495" s="14"/>
      <c r="X495" s="14">
        <v>0</v>
      </c>
      <c r="Y495" s="14">
        <v>1.6470468449940399E-2</v>
      </c>
      <c r="Z495" s="14">
        <v>0</v>
      </c>
      <c r="AA495" s="14">
        <v>0</v>
      </c>
    </row>
    <row r="496" spans="2:27" x14ac:dyDescent="0.3">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row>
    <row r="497" spans="2:27" x14ac:dyDescent="0.3">
      <c r="B497" s="6" t="s">
        <v>237</v>
      </c>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row>
    <row r="498" spans="2:27" x14ac:dyDescent="0.3">
      <c r="B498" s="21" t="s">
        <v>234</v>
      </c>
      <c r="C498" s="14"/>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row>
    <row r="499" spans="2:27" x14ac:dyDescent="0.3">
      <c r="B499" t="s">
        <v>223</v>
      </c>
      <c r="C499" s="14">
        <v>0.31216373870716901</v>
      </c>
      <c r="D499" s="14">
        <v>0.29026692978277502</v>
      </c>
      <c r="E499" s="14">
        <v>0.34092651577837402</v>
      </c>
      <c r="F499" s="14"/>
      <c r="G499" s="14">
        <v>0.297943312192751</v>
      </c>
      <c r="H499" s="14">
        <v>0.22434805966181301</v>
      </c>
      <c r="I499" s="14">
        <v>0.27608061066879702</v>
      </c>
      <c r="J499" s="14">
        <v>0.36471642172989699</v>
      </c>
      <c r="K499" s="14">
        <v>0.45343911818691901</v>
      </c>
      <c r="L499" s="14">
        <v>0.37304250972182801</v>
      </c>
      <c r="M499" s="14">
        <v>0.40774190439158498</v>
      </c>
      <c r="N499" s="14">
        <v>0.28272453154625399</v>
      </c>
      <c r="O499" s="14">
        <v>0.248088014718574</v>
      </c>
      <c r="P499" s="14"/>
      <c r="Q499" s="14">
        <v>0.34456795934734002</v>
      </c>
      <c r="R499" s="14">
        <v>0.217521657191908</v>
      </c>
      <c r="S499" s="14"/>
      <c r="T499" s="14">
        <v>0.30063791841805299</v>
      </c>
      <c r="U499" s="14">
        <v>0.25451506989891398</v>
      </c>
      <c r="V499" s="14">
        <v>0.28127991925644302</v>
      </c>
      <c r="W499" s="14"/>
      <c r="X499" s="14">
        <v>0.184625026899359</v>
      </c>
      <c r="Y499" s="14">
        <v>0.353931921569274</v>
      </c>
      <c r="Z499" s="14">
        <v>0.490612915867285</v>
      </c>
      <c r="AA499" s="14">
        <v>0.29273614271742199</v>
      </c>
    </row>
    <row r="500" spans="2:27" x14ac:dyDescent="0.3">
      <c r="B500" t="s">
        <v>224</v>
      </c>
      <c r="C500" s="14">
        <v>0.36539789258386401</v>
      </c>
      <c r="D500" s="14">
        <v>0.43000963259973402</v>
      </c>
      <c r="E500" s="14">
        <v>0.28052648138071101</v>
      </c>
      <c r="F500" s="14"/>
      <c r="G500" s="14">
        <v>0.35799597339901301</v>
      </c>
      <c r="H500" s="14">
        <v>0.49879186622943</v>
      </c>
      <c r="I500" s="14">
        <v>0.41359277355360302</v>
      </c>
      <c r="J500" s="14">
        <v>0.25286845566500699</v>
      </c>
      <c r="K500" s="14">
        <v>0.29750441218511298</v>
      </c>
      <c r="L500" s="14">
        <v>0.31768493129422798</v>
      </c>
      <c r="M500" s="14">
        <v>0.30949575832812198</v>
      </c>
      <c r="N500" s="14">
        <v>0.52159433556718304</v>
      </c>
      <c r="O500" s="14">
        <v>0.31591749846650102</v>
      </c>
      <c r="P500" s="14"/>
      <c r="Q500" s="14">
        <v>0.35395452371208103</v>
      </c>
      <c r="R500" s="14">
        <v>0.39882021313891902</v>
      </c>
      <c r="S500" s="14"/>
      <c r="T500" s="14">
        <v>0.38934625938089801</v>
      </c>
      <c r="U500" s="14">
        <v>0.25451506989891398</v>
      </c>
      <c r="V500" s="14">
        <v>0.43744016148711401</v>
      </c>
      <c r="W500" s="14"/>
      <c r="X500" s="14">
        <v>0.416181742162468</v>
      </c>
      <c r="Y500" s="14">
        <v>0.37646853761603399</v>
      </c>
      <c r="Z500" s="14">
        <v>0.25469354206635703</v>
      </c>
      <c r="AA500" s="14">
        <v>0.229333961110954</v>
      </c>
    </row>
    <row r="501" spans="2:27" x14ac:dyDescent="0.3">
      <c r="B501" t="s">
        <v>225</v>
      </c>
      <c r="C501" s="14">
        <v>0.15485502934575299</v>
      </c>
      <c r="D501" s="14">
        <v>0.17981906715439999</v>
      </c>
      <c r="E501" s="14">
        <v>0.12206326243731901</v>
      </c>
      <c r="F501" s="14"/>
      <c r="G501" s="14">
        <v>0.203117053392704</v>
      </c>
      <c r="H501" s="14">
        <v>0.15488230487917301</v>
      </c>
      <c r="I501" s="14">
        <v>6.9020152667199103E-2</v>
      </c>
      <c r="J501" s="14">
        <v>0.22047227347597001</v>
      </c>
      <c r="K501" s="14">
        <v>0.10010369235619999</v>
      </c>
      <c r="L501" s="14">
        <v>0.26165201565632801</v>
      </c>
      <c r="M501" s="14">
        <v>5.38791253512758E-2</v>
      </c>
      <c r="N501" s="14">
        <v>0.10863773422687301</v>
      </c>
      <c r="O501" s="14">
        <v>0.12801102637014999</v>
      </c>
      <c r="P501" s="14"/>
      <c r="Q501" s="14">
        <v>0.15145819469251701</v>
      </c>
      <c r="R501" s="14">
        <v>0.164776067278291</v>
      </c>
      <c r="S501" s="14"/>
      <c r="T501" s="14">
        <v>0.13550242363391801</v>
      </c>
      <c r="U501" s="14">
        <v>0.41817168996630499</v>
      </c>
      <c r="V501" s="14">
        <v>0</v>
      </c>
      <c r="W501" s="14"/>
      <c r="X501" s="14">
        <v>0.15394458940788899</v>
      </c>
      <c r="Y501" s="14">
        <v>0.123402481292372</v>
      </c>
      <c r="Z501" s="14">
        <v>0.25469354206635703</v>
      </c>
      <c r="AA501" s="14">
        <v>0.30675341672701001</v>
      </c>
    </row>
    <row r="502" spans="2:27" x14ac:dyDescent="0.3">
      <c r="B502" t="s">
        <v>226</v>
      </c>
      <c r="C502" s="14">
        <v>0.13382890589982399</v>
      </c>
      <c r="D502" s="14">
        <v>7.7060018099080196E-2</v>
      </c>
      <c r="E502" s="14">
        <v>0.20839825844936499</v>
      </c>
      <c r="F502" s="14"/>
      <c r="G502" s="14">
        <v>7.0471830507766106E-2</v>
      </c>
      <c r="H502" s="14">
        <v>0.121977769229584</v>
      </c>
      <c r="I502" s="14">
        <v>0.24130646311040099</v>
      </c>
      <c r="J502" s="14">
        <v>0.16194284912912699</v>
      </c>
      <c r="K502" s="14">
        <v>0</v>
      </c>
      <c r="L502" s="14">
        <v>4.76205433276157E-2</v>
      </c>
      <c r="M502" s="14">
        <v>0.161637376053827</v>
      </c>
      <c r="N502" s="14">
        <v>8.7043398659690199E-2</v>
      </c>
      <c r="O502" s="14">
        <v>0.27379486449491403</v>
      </c>
      <c r="P502" s="14"/>
      <c r="Q502" s="14">
        <v>0.11865802422713601</v>
      </c>
      <c r="R502" s="14">
        <v>0.17813806660665399</v>
      </c>
      <c r="S502" s="14"/>
      <c r="T502" s="14">
        <v>0.13400306383268701</v>
      </c>
      <c r="U502" s="14">
        <v>7.2798170235867002E-2</v>
      </c>
      <c r="V502" s="14">
        <v>0.28127991925644302</v>
      </c>
      <c r="W502" s="14"/>
      <c r="X502" s="14">
        <v>0.199596615469087</v>
      </c>
      <c r="Y502" s="14">
        <v>0.109170013530499</v>
      </c>
      <c r="Z502" s="14">
        <v>0</v>
      </c>
      <c r="AA502" s="14">
        <v>0.17117647944461301</v>
      </c>
    </row>
    <row r="503" spans="2:27" x14ac:dyDescent="0.3">
      <c r="B503" t="s">
        <v>149</v>
      </c>
      <c r="C503" s="14">
        <v>3.37544334633888E-2</v>
      </c>
      <c r="D503" s="14">
        <v>2.2844352364010799E-2</v>
      </c>
      <c r="E503" s="14">
        <v>4.8085481954230298E-2</v>
      </c>
      <c r="F503" s="14"/>
      <c r="G503" s="14">
        <v>7.0471830507766106E-2</v>
      </c>
      <c r="H503" s="14">
        <v>0</v>
      </c>
      <c r="I503" s="14">
        <v>0</v>
      </c>
      <c r="J503" s="14">
        <v>0</v>
      </c>
      <c r="K503" s="14">
        <v>0.14895277727176801</v>
      </c>
      <c r="L503" s="14">
        <v>0</v>
      </c>
      <c r="M503" s="14">
        <v>6.7245835875190202E-2</v>
      </c>
      <c r="N503" s="14">
        <v>0</v>
      </c>
      <c r="O503" s="14">
        <v>3.4188595949861601E-2</v>
      </c>
      <c r="P503" s="14"/>
      <c r="Q503" s="14">
        <v>3.1361298020925701E-2</v>
      </c>
      <c r="R503" s="14">
        <v>4.07439957842268E-2</v>
      </c>
      <c r="S503" s="14"/>
      <c r="T503" s="14">
        <v>4.0510334734442599E-2</v>
      </c>
      <c r="U503" s="14">
        <v>0</v>
      </c>
      <c r="V503" s="14">
        <v>0</v>
      </c>
      <c r="W503" s="14"/>
      <c r="X503" s="14">
        <v>4.5652026061197899E-2</v>
      </c>
      <c r="Y503" s="14">
        <v>3.7027045991820703E-2</v>
      </c>
      <c r="Z503" s="14">
        <v>0</v>
      </c>
      <c r="AA503" s="14">
        <v>0</v>
      </c>
    </row>
    <row r="504" spans="2:27" x14ac:dyDescent="0.3">
      <c r="C504" s="14"/>
      <c r="D504" s="14"/>
      <c r="E504" s="14"/>
      <c r="F504" s="14"/>
      <c r="G504" s="14"/>
      <c r="H504" s="14"/>
      <c r="I504" s="14"/>
      <c r="J504" s="14"/>
      <c r="K504" s="14"/>
      <c r="L504" s="14"/>
      <c r="M504" s="14"/>
      <c r="N504" s="14"/>
      <c r="O504" s="14"/>
      <c r="P504" s="14"/>
      <c r="Q504" s="14"/>
      <c r="R504" s="14"/>
      <c r="S504" s="14"/>
      <c r="T504" s="14"/>
      <c r="U504" s="14"/>
      <c r="V504" s="14"/>
      <c r="W504" s="14"/>
      <c r="X504" s="14"/>
      <c r="Y504" s="14"/>
      <c r="Z504" s="14"/>
      <c r="AA504" s="14"/>
    </row>
    <row r="505" spans="2:27" x14ac:dyDescent="0.3">
      <c r="B505" s="6" t="s">
        <v>238</v>
      </c>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row>
    <row r="506" spans="2:27" x14ac:dyDescent="0.3">
      <c r="B506" s="21" t="s">
        <v>234</v>
      </c>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row>
    <row r="507" spans="2:27" x14ac:dyDescent="0.3">
      <c r="B507" t="s">
        <v>223</v>
      </c>
      <c r="C507" s="14">
        <v>0.37106846784747299</v>
      </c>
      <c r="D507" s="14">
        <v>0.34825649470952402</v>
      </c>
      <c r="E507" s="14">
        <v>0.40103336822116198</v>
      </c>
      <c r="F507" s="14"/>
      <c r="G507" s="14">
        <v>0.32929077807604401</v>
      </c>
      <c r="H507" s="14">
        <v>0.37153372835655701</v>
      </c>
      <c r="I507" s="14">
        <v>0.36222376589039801</v>
      </c>
      <c r="J507" s="14">
        <v>0.36471642172989699</v>
      </c>
      <c r="K507" s="14">
        <v>0.58351412933786995</v>
      </c>
      <c r="L507" s="14">
        <v>0.421506962005746</v>
      </c>
      <c r="M507" s="14">
        <v>0.35415298107358401</v>
      </c>
      <c r="N507" s="14">
        <v>0.195681132886563</v>
      </c>
      <c r="O507" s="14">
        <v>0.36761729491520201</v>
      </c>
      <c r="P507" s="14"/>
      <c r="Q507" s="14">
        <v>0.414265663121482</v>
      </c>
      <c r="R507" s="14">
        <v>0.244903653647772</v>
      </c>
      <c r="S507" s="14"/>
      <c r="T507" s="14">
        <v>0.36295049844289901</v>
      </c>
      <c r="U507" s="14">
        <v>0.34537351973043801</v>
      </c>
      <c r="V507" s="14">
        <v>0.28127991925644302</v>
      </c>
      <c r="W507" s="14"/>
      <c r="X507" s="14">
        <v>0.184625026899359</v>
      </c>
      <c r="Y507" s="14">
        <v>0.43622124777788501</v>
      </c>
      <c r="Z507" s="14">
        <v>0.74530645793364303</v>
      </c>
      <c r="AA507" s="14">
        <v>0.29273614271742199</v>
      </c>
    </row>
    <row r="508" spans="2:27" x14ac:dyDescent="0.3">
      <c r="B508" t="s">
        <v>224</v>
      </c>
      <c r="C508" s="14">
        <v>0.41105011801407398</v>
      </c>
      <c r="D508" s="14">
        <v>0.45782567332117602</v>
      </c>
      <c r="E508" s="14">
        <v>0.34960760945835501</v>
      </c>
      <c r="F508" s="14"/>
      <c r="G508" s="14">
        <v>0.47985454236896302</v>
      </c>
      <c r="H508" s="14">
        <v>0.46007129000963698</v>
      </c>
      <c r="I508" s="14">
        <v>0.46548992366640002</v>
      </c>
      <c r="J508" s="14">
        <v>0.401395245920668</v>
      </c>
      <c r="K508" s="14">
        <v>0.241905789670046</v>
      </c>
      <c r="L508" s="14">
        <v>0.32440948569190903</v>
      </c>
      <c r="M508" s="14">
        <v>0.34971797112220798</v>
      </c>
      <c r="N508" s="14">
        <v>0.60863773422687295</v>
      </c>
      <c r="O508" s="14">
        <v>0.36706958676340601</v>
      </c>
      <c r="P508" s="14"/>
      <c r="Q508" s="14">
        <v>0.414123370655057</v>
      </c>
      <c r="R508" s="14">
        <v>0.40207415682078501</v>
      </c>
      <c r="S508" s="14"/>
      <c r="T508" s="14">
        <v>0.43609262393002102</v>
      </c>
      <c r="U508" s="14">
        <v>0.16365662006739101</v>
      </c>
      <c r="V508" s="14">
        <v>0.56255983851288605</v>
      </c>
      <c r="W508" s="14"/>
      <c r="X508" s="14">
        <v>0.450508094074136</v>
      </c>
      <c r="Y508" s="14">
        <v>0.42581692692476503</v>
      </c>
      <c r="Z508" s="14">
        <v>0</v>
      </c>
      <c r="AA508" s="14">
        <v>0.349396682319709</v>
      </c>
    </row>
    <row r="509" spans="2:27" x14ac:dyDescent="0.3">
      <c r="B509" t="s">
        <v>225</v>
      </c>
      <c r="C509" s="14">
        <v>0.14943820715328701</v>
      </c>
      <c r="D509" s="14">
        <v>0.12827999005222501</v>
      </c>
      <c r="E509" s="14">
        <v>0.17723079938913799</v>
      </c>
      <c r="F509" s="14"/>
      <c r="G509" s="14">
        <v>0.112605950306046</v>
      </c>
      <c r="H509" s="14">
        <v>0.139489032510316</v>
      </c>
      <c r="I509" s="14">
        <v>0.172286310443202</v>
      </c>
      <c r="J509" s="14">
        <v>0.112316191772803</v>
      </c>
      <c r="K509" s="14">
        <v>0.10010369235619999</v>
      </c>
      <c r="L509" s="14">
        <v>0.25408355230234603</v>
      </c>
      <c r="M509" s="14">
        <v>0.107758250702552</v>
      </c>
      <c r="N509" s="14">
        <v>0.195681132886563</v>
      </c>
      <c r="O509" s="14">
        <v>0.16274733047180701</v>
      </c>
      <c r="P509" s="14"/>
      <c r="Q509" s="14">
        <v>0.11980053258111401</v>
      </c>
      <c r="R509" s="14">
        <v>0.23600011660112899</v>
      </c>
      <c r="S509" s="14"/>
      <c r="T509" s="14">
        <v>0.124625160049692</v>
      </c>
      <c r="U509" s="14">
        <v>0.49096986020217198</v>
      </c>
      <c r="V509" s="14">
        <v>0</v>
      </c>
      <c r="W509" s="14"/>
      <c r="X509" s="14">
        <v>0.23374830264921501</v>
      </c>
      <c r="Y509" s="14">
        <v>8.4464310855588906E-2</v>
      </c>
      <c r="Z509" s="14">
        <v>0.25469354206635703</v>
      </c>
      <c r="AA509" s="14">
        <v>0.3153951453596</v>
      </c>
    </row>
    <row r="510" spans="2:27" x14ac:dyDescent="0.3">
      <c r="B510" t="s">
        <v>226</v>
      </c>
      <c r="C510" s="14">
        <v>5.0276918238563097E-2</v>
      </c>
      <c r="D510" s="14">
        <v>4.2793489553063897E-2</v>
      </c>
      <c r="E510" s="14">
        <v>6.0106852442787802E-2</v>
      </c>
      <c r="F510" s="14"/>
      <c r="G510" s="14">
        <v>3.9124364624473398E-2</v>
      </c>
      <c r="H510" s="14">
        <v>2.89059491234906E-2</v>
      </c>
      <c r="I510" s="14">
        <v>0</v>
      </c>
      <c r="J510" s="14">
        <v>0.121572140576632</v>
      </c>
      <c r="K510" s="14">
        <v>7.4476388635883906E-2</v>
      </c>
      <c r="L510" s="14">
        <v>0</v>
      </c>
      <c r="M510" s="14">
        <v>0.121124961226466</v>
      </c>
      <c r="N510" s="14">
        <v>0</v>
      </c>
      <c r="O510" s="14">
        <v>6.83771918997233E-2</v>
      </c>
      <c r="P510" s="14"/>
      <c r="Q510" s="14">
        <v>3.6129784631884203E-2</v>
      </c>
      <c r="R510" s="14">
        <v>9.1596047214951806E-2</v>
      </c>
      <c r="S510" s="14"/>
      <c r="T510" s="14">
        <v>5.4529472286984203E-2</v>
      </c>
      <c r="U510" s="14">
        <v>0</v>
      </c>
      <c r="V510" s="14">
        <v>0.15616024223067099</v>
      </c>
      <c r="W510" s="14"/>
      <c r="X510" s="14">
        <v>0.102629726271926</v>
      </c>
      <c r="Y510" s="14">
        <v>3.4983991445850703E-2</v>
      </c>
      <c r="Z510" s="14">
        <v>0</v>
      </c>
      <c r="AA510" s="14">
        <v>4.2472029603268603E-2</v>
      </c>
    </row>
    <row r="511" spans="2:27" x14ac:dyDescent="0.3">
      <c r="B511" t="s">
        <v>149</v>
      </c>
      <c r="C511" s="14">
        <v>1.8166288746602501E-2</v>
      </c>
      <c r="D511" s="14">
        <v>2.2844352364010799E-2</v>
      </c>
      <c r="E511" s="14">
        <v>1.2021370488557601E-2</v>
      </c>
      <c r="F511" s="14"/>
      <c r="G511" s="14">
        <v>3.9124364624473398E-2</v>
      </c>
      <c r="H511" s="14">
        <v>0</v>
      </c>
      <c r="I511" s="14">
        <v>0</v>
      </c>
      <c r="J511" s="14">
        <v>0</v>
      </c>
      <c r="K511" s="14">
        <v>0</v>
      </c>
      <c r="L511" s="14">
        <v>0</v>
      </c>
      <c r="M511" s="14">
        <v>6.7245835875190202E-2</v>
      </c>
      <c r="N511" s="14">
        <v>0</v>
      </c>
      <c r="O511" s="14">
        <v>3.4188595949861601E-2</v>
      </c>
      <c r="P511" s="14"/>
      <c r="Q511" s="14">
        <v>1.5680649010462799E-2</v>
      </c>
      <c r="R511" s="14">
        <v>2.54260257153625E-2</v>
      </c>
      <c r="S511" s="14"/>
      <c r="T511" s="14">
        <v>2.1802245290403501E-2</v>
      </c>
      <c r="U511" s="14">
        <v>0</v>
      </c>
      <c r="V511" s="14">
        <v>0</v>
      </c>
      <c r="W511" s="14"/>
      <c r="X511" s="14">
        <v>2.8488850105363901E-2</v>
      </c>
      <c r="Y511" s="14">
        <v>1.85135229959103E-2</v>
      </c>
      <c r="Z511" s="14">
        <v>0</v>
      </c>
      <c r="AA511" s="14">
        <v>0</v>
      </c>
    </row>
    <row r="512" spans="2:27" x14ac:dyDescent="0.3">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row>
    <row r="513" spans="2:27" x14ac:dyDescent="0.3">
      <c r="B513" s="6" t="s">
        <v>253</v>
      </c>
      <c r="C513" s="14"/>
      <c r="D513" s="14"/>
      <c r="E513" s="14"/>
      <c r="F513" s="14"/>
      <c r="G513" s="14"/>
      <c r="H513" s="14"/>
      <c r="I513" s="14"/>
      <c r="J513" s="14"/>
      <c r="K513" s="14"/>
      <c r="L513" s="14"/>
      <c r="M513" s="14"/>
      <c r="N513" s="14"/>
      <c r="O513" s="14"/>
      <c r="P513" s="14"/>
      <c r="Q513" s="14"/>
      <c r="R513" s="14"/>
      <c r="S513" s="14"/>
      <c r="T513" s="14"/>
      <c r="U513" s="14"/>
      <c r="V513" s="14"/>
      <c r="W513" s="14"/>
      <c r="X513" s="14"/>
      <c r="Y513" s="14"/>
      <c r="Z513" s="14"/>
      <c r="AA513" s="14"/>
    </row>
    <row r="514" spans="2:27" x14ac:dyDescent="0.3">
      <c r="B514" s="21" t="s">
        <v>254</v>
      </c>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row>
    <row r="515" spans="2:27" x14ac:dyDescent="0.3">
      <c r="B515" t="s">
        <v>239</v>
      </c>
      <c r="C515" s="14">
        <v>0.54508750491636704</v>
      </c>
      <c r="D515" s="14">
        <v>0.48012304761417002</v>
      </c>
      <c r="E515" s="14">
        <v>0.60340075053794195</v>
      </c>
      <c r="F515" s="14"/>
      <c r="G515" s="14">
        <v>0.49920344300338998</v>
      </c>
      <c r="H515" s="14">
        <v>0.509559793795614</v>
      </c>
      <c r="I515" s="14">
        <v>0.59354544359256001</v>
      </c>
      <c r="J515" s="14">
        <v>0.50475922144941998</v>
      </c>
      <c r="K515" s="14">
        <v>0.58855110646551101</v>
      </c>
      <c r="L515" s="14">
        <v>0.57396732425096497</v>
      </c>
      <c r="M515" s="14">
        <v>0.58447762606198195</v>
      </c>
      <c r="N515" s="14">
        <v>0.48861804070088299</v>
      </c>
      <c r="O515" s="14">
        <v>0.59200369975887301</v>
      </c>
      <c r="P515" s="14"/>
      <c r="Q515" s="14">
        <v>0.54375991973474802</v>
      </c>
      <c r="R515" s="14">
        <v>0.55480954021890905</v>
      </c>
      <c r="S515" s="14"/>
      <c r="T515" s="14">
        <v>0.56800319828838397</v>
      </c>
      <c r="U515" s="14">
        <v>0.35077577560364698</v>
      </c>
      <c r="V515" s="14">
        <v>0.62231903976233605</v>
      </c>
      <c r="W515" s="14"/>
      <c r="X515" s="14">
        <v>0.55489884110757803</v>
      </c>
      <c r="Y515" s="14">
        <v>0.58003049868487699</v>
      </c>
      <c r="Z515" s="14">
        <v>0.55439480347972603</v>
      </c>
      <c r="AA515" s="14">
        <v>0.42150258292057202</v>
      </c>
    </row>
    <row r="516" spans="2:27" x14ac:dyDescent="0.3">
      <c r="B516" t="s">
        <v>240</v>
      </c>
      <c r="C516" s="14">
        <v>0.52034858415055296</v>
      </c>
      <c r="D516" s="14">
        <v>0.467007099733455</v>
      </c>
      <c r="E516" s="14">
        <v>0.56739902708376799</v>
      </c>
      <c r="F516" s="14"/>
      <c r="G516" s="14">
        <v>0.49215522296375802</v>
      </c>
      <c r="H516" s="14">
        <v>0.51313246588482797</v>
      </c>
      <c r="I516" s="14">
        <v>0.55187172126694095</v>
      </c>
      <c r="J516" s="14">
        <v>0.565947561458221</v>
      </c>
      <c r="K516" s="14">
        <v>0.54246904396156603</v>
      </c>
      <c r="L516" s="14">
        <v>0.42644570084366201</v>
      </c>
      <c r="M516" s="14">
        <v>0.56400006311851003</v>
      </c>
      <c r="N516" s="14">
        <v>0.55123032631982505</v>
      </c>
      <c r="O516" s="14">
        <v>0.535438548067803</v>
      </c>
      <c r="P516" s="14"/>
      <c r="Q516" s="14">
        <v>0.525910967648622</v>
      </c>
      <c r="R516" s="14">
        <v>0.51510873703791205</v>
      </c>
      <c r="S516" s="14"/>
      <c r="T516" s="14">
        <v>0.54135559390155097</v>
      </c>
      <c r="U516" s="14">
        <v>0.41570622418740999</v>
      </c>
      <c r="V516" s="14">
        <v>0.43481999961146001</v>
      </c>
      <c r="W516" s="14"/>
      <c r="X516" s="14">
        <v>0.53911175518792798</v>
      </c>
      <c r="Y516" s="14">
        <v>0.55128753169913403</v>
      </c>
      <c r="Z516" s="14">
        <v>0.403632427827264</v>
      </c>
      <c r="AA516" s="14">
        <v>0.44037411579478503</v>
      </c>
    </row>
    <row r="517" spans="2:27" x14ac:dyDescent="0.3">
      <c r="B517" t="s">
        <v>241</v>
      </c>
      <c r="C517" s="14">
        <v>0.46217588108244001</v>
      </c>
      <c r="D517" s="14">
        <v>0.40006706809108</v>
      </c>
      <c r="E517" s="14">
        <v>0.52046331698953996</v>
      </c>
      <c r="F517" s="14"/>
      <c r="G517" s="14">
        <v>0.45864307023066497</v>
      </c>
      <c r="H517" s="14">
        <v>0.46541694897636698</v>
      </c>
      <c r="I517" s="14">
        <v>0.52661891327945798</v>
      </c>
      <c r="J517" s="14">
        <v>0.45119662940669703</v>
      </c>
      <c r="K517" s="14">
        <v>0.41360242834892103</v>
      </c>
      <c r="L517" s="14">
        <v>0.41590997531713497</v>
      </c>
      <c r="M517" s="14">
        <v>0.42425032832777099</v>
      </c>
      <c r="N517" s="14">
        <v>0.58368130114671701</v>
      </c>
      <c r="O517" s="14">
        <v>0.46984917920699598</v>
      </c>
      <c r="P517" s="14"/>
      <c r="Q517" s="14">
        <v>0.452828875647517</v>
      </c>
      <c r="R517" s="14">
        <v>0.48438816764183801</v>
      </c>
      <c r="S517" s="14"/>
      <c r="T517" s="14">
        <v>0.47181243121687599</v>
      </c>
      <c r="U517" s="14">
        <v>0.29428031211458999</v>
      </c>
      <c r="V517" s="14">
        <v>0.54654417042109404</v>
      </c>
      <c r="W517" s="14"/>
      <c r="X517" s="14">
        <v>0.50264844599892899</v>
      </c>
      <c r="Y517" s="14">
        <v>0.46100252859169599</v>
      </c>
      <c r="Z517" s="14">
        <v>0.39958264761576101</v>
      </c>
      <c r="AA517" s="14">
        <v>0.42527792195657099</v>
      </c>
    </row>
    <row r="518" spans="2:27" x14ac:dyDescent="0.3">
      <c r="B518" t="s">
        <v>242</v>
      </c>
      <c r="C518" s="14">
        <v>0.406319002561847</v>
      </c>
      <c r="D518" s="14">
        <v>0.374918326738653</v>
      </c>
      <c r="E518" s="14">
        <v>0.434924188975509</v>
      </c>
      <c r="F518" s="14"/>
      <c r="G518" s="14">
        <v>0.36162149577515401</v>
      </c>
      <c r="H518" s="14">
        <v>0.35620587035955797</v>
      </c>
      <c r="I518" s="14">
        <v>0.48015719545212399</v>
      </c>
      <c r="J518" s="14">
        <v>0.49945471218597498</v>
      </c>
      <c r="K518" s="14">
        <v>0.52198895813524204</v>
      </c>
      <c r="L518" s="14">
        <v>0.259125716541663</v>
      </c>
      <c r="M518" s="14">
        <v>0.41877396075235501</v>
      </c>
      <c r="N518" s="14">
        <v>0.38944793411585799</v>
      </c>
      <c r="O518" s="14">
        <v>0.47048906300619098</v>
      </c>
      <c r="P518" s="14"/>
      <c r="Q518" s="14">
        <v>0.43821551120435198</v>
      </c>
      <c r="R518" s="14">
        <v>0.33687916981949501</v>
      </c>
      <c r="S518" s="14"/>
      <c r="T518" s="14">
        <v>0.41334699533084801</v>
      </c>
      <c r="U518" s="14">
        <v>0.30733746588270699</v>
      </c>
      <c r="V518" s="14">
        <v>0.45140415894268598</v>
      </c>
      <c r="W518" s="14"/>
      <c r="X518" s="14">
        <v>0.34137733194386599</v>
      </c>
      <c r="Y518" s="14">
        <v>0.44936532470961998</v>
      </c>
      <c r="Z518" s="14">
        <v>0.31598852562125201</v>
      </c>
      <c r="AA518" s="14">
        <v>0.40063280520445099</v>
      </c>
    </row>
    <row r="519" spans="2:27" x14ac:dyDescent="0.3">
      <c r="B519" t="s">
        <v>243</v>
      </c>
      <c r="C519" s="14">
        <v>0.39650360510906102</v>
      </c>
      <c r="D519" s="14">
        <v>0.30262497781033498</v>
      </c>
      <c r="E519" s="14">
        <v>0.48453416654690201</v>
      </c>
      <c r="F519" s="14"/>
      <c r="G519" s="14">
        <v>0.287869917533916</v>
      </c>
      <c r="H519" s="14">
        <v>0.36198985399466799</v>
      </c>
      <c r="I519" s="14">
        <v>0.54465413716424305</v>
      </c>
      <c r="J519" s="14">
        <v>0.35359261444992102</v>
      </c>
      <c r="K519" s="14">
        <v>0.37944772557551698</v>
      </c>
      <c r="L519" s="14">
        <v>0.34970605979431202</v>
      </c>
      <c r="M519" s="14">
        <v>0.50146721710696796</v>
      </c>
      <c r="N519" s="14">
        <v>0.44873926996557001</v>
      </c>
      <c r="O519" s="14">
        <v>0.46534141811617602</v>
      </c>
      <c r="P519" s="14"/>
      <c r="Q519" s="14">
        <v>0.39436942942317799</v>
      </c>
      <c r="R519" s="14">
        <v>0.39854782682761403</v>
      </c>
      <c r="S519" s="14"/>
      <c r="T519" s="14">
        <v>0.43355945547575198</v>
      </c>
      <c r="U519" s="14">
        <v>0.25727458280320797</v>
      </c>
      <c r="V519" s="14">
        <v>0.31633013700012402</v>
      </c>
      <c r="W519" s="14"/>
      <c r="X519" s="14">
        <v>0.40285252067439198</v>
      </c>
      <c r="Y519" s="14">
        <v>0.44983586168688799</v>
      </c>
      <c r="Z519" s="14">
        <v>0.378555700032496</v>
      </c>
      <c r="AA519" s="14">
        <v>0.20740857885420499</v>
      </c>
    </row>
    <row r="520" spans="2:27" x14ac:dyDescent="0.3">
      <c r="B520" t="s">
        <v>244</v>
      </c>
      <c r="C520" s="14">
        <v>0.336883065566011</v>
      </c>
      <c r="D520" s="14">
        <v>0.35206399411225597</v>
      </c>
      <c r="E520" s="14">
        <v>0.32171718207753403</v>
      </c>
      <c r="F520" s="14"/>
      <c r="G520" s="14">
        <v>0.37896953467986</v>
      </c>
      <c r="H520" s="14">
        <v>0.35549906350285598</v>
      </c>
      <c r="I520" s="14">
        <v>0.26030843044097002</v>
      </c>
      <c r="J520" s="14">
        <v>0.32417141706458402</v>
      </c>
      <c r="K520" s="14">
        <v>0.31869823452701301</v>
      </c>
      <c r="L520" s="14">
        <v>0.37917352374493501</v>
      </c>
      <c r="M520" s="14">
        <v>0.35958591837549497</v>
      </c>
      <c r="N520" s="14">
        <v>0.25684565264980103</v>
      </c>
      <c r="O520" s="14">
        <v>0.30539703276282099</v>
      </c>
      <c r="P520" s="14"/>
      <c r="Q520" s="14">
        <v>0.34674025102919498</v>
      </c>
      <c r="R520" s="14">
        <v>0.32687657626852001</v>
      </c>
      <c r="S520" s="14"/>
      <c r="T520" s="14">
        <v>0.32235561617751701</v>
      </c>
      <c r="U520" s="14">
        <v>0.38657573125465</v>
      </c>
      <c r="V520" s="14">
        <v>0.43213711967554802</v>
      </c>
      <c r="W520" s="14"/>
      <c r="X520" s="14">
        <v>0.32643266510269697</v>
      </c>
      <c r="Y520" s="14">
        <v>0.34160446467428301</v>
      </c>
      <c r="Z520" s="14">
        <v>0.32893821610373303</v>
      </c>
      <c r="AA520" s="14">
        <v>0.364051459738089</v>
      </c>
    </row>
    <row r="521" spans="2:27" x14ac:dyDescent="0.3">
      <c r="B521" t="s">
        <v>245</v>
      </c>
      <c r="C521" s="14">
        <v>0.32794364577017199</v>
      </c>
      <c r="D521" s="14">
        <v>0.315140118903871</v>
      </c>
      <c r="E521" s="14">
        <v>0.34270152249202002</v>
      </c>
      <c r="F521" s="14"/>
      <c r="G521" s="14">
        <v>0.33754703412846698</v>
      </c>
      <c r="H521" s="14">
        <v>0.29678020030065899</v>
      </c>
      <c r="I521" s="14">
        <v>0.33249458135120502</v>
      </c>
      <c r="J521" s="14">
        <v>0.36033156337183198</v>
      </c>
      <c r="K521" s="14">
        <v>0.25836905771690599</v>
      </c>
      <c r="L521" s="14">
        <v>0.38949299946521998</v>
      </c>
      <c r="M521" s="14">
        <v>0.29415885736458802</v>
      </c>
      <c r="N521" s="14">
        <v>0.25872364218335803</v>
      </c>
      <c r="O521" s="14">
        <v>0.36195679998049501</v>
      </c>
      <c r="P521" s="14"/>
      <c r="Q521" s="14">
        <v>0.332831208207573</v>
      </c>
      <c r="R521" s="14">
        <v>0.31820370336055098</v>
      </c>
      <c r="S521" s="14"/>
      <c r="T521" s="14">
        <v>0.31777517160700097</v>
      </c>
      <c r="U521" s="14">
        <v>0.33507019220608902</v>
      </c>
      <c r="V521" s="14">
        <v>0.381695015438206</v>
      </c>
      <c r="W521" s="14"/>
      <c r="X521" s="14">
        <v>0.28360409975050399</v>
      </c>
      <c r="Y521" s="14">
        <v>0.33439708321577699</v>
      </c>
      <c r="Z521" s="14">
        <v>0.47889333357678299</v>
      </c>
      <c r="AA521" s="14">
        <v>0.32755310915792402</v>
      </c>
    </row>
    <row r="522" spans="2:27" x14ac:dyDescent="0.3">
      <c r="B522" t="s">
        <v>246</v>
      </c>
      <c r="C522" s="14">
        <v>0.32448490353993298</v>
      </c>
      <c r="D522" s="14">
        <v>0.33414697603704002</v>
      </c>
      <c r="E522" s="14">
        <v>0.31447807161067798</v>
      </c>
      <c r="F522" s="14"/>
      <c r="G522" s="14">
        <v>0.382252491715455</v>
      </c>
      <c r="H522" s="14">
        <v>0.30978612926655702</v>
      </c>
      <c r="I522" s="14">
        <v>0.22864519312411499</v>
      </c>
      <c r="J522" s="14">
        <v>0.26331578271050299</v>
      </c>
      <c r="K522" s="14">
        <v>0.43045612126701299</v>
      </c>
      <c r="L522" s="14">
        <v>0.35152198888425601</v>
      </c>
      <c r="M522" s="14">
        <v>0.30035337683048702</v>
      </c>
      <c r="N522" s="14">
        <v>0.16441274588489599</v>
      </c>
      <c r="O522" s="14">
        <v>0.36469082511201001</v>
      </c>
      <c r="P522" s="14"/>
      <c r="Q522" s="14">
        <v>0.36824815362572699</v>
      </c>
      <c r="R522" s="14">
        <v>0.237779966612436</v>
      </c>
      <c r="S522" s="14"/>
      <c r="T522" s="14">
        <v>0.31977637433878398</v>
      </c>
      <c r="U522" s="14">
        <v>0.26556246430859798</v>
      </c>
      <c r="V522" s="14">
        <v>0.42377879940860902</v>
      </c>
      <c r="W522" s="14"/>
      <c r="X522" s="14">
        <v>0.236007285387481</v>
      </c>
      <c r="Y522" s="14">
        <v>0.35842611452016299</v>
      </c>
      <c r="Z522" s="14">
        <v>0.246012762968704</v>
      </c>
      <c r="AA522" s="14">
        <v>0.40135532692952403</v>
      </c>
    </row>
    <row r="523" spans="2:27" x14ac:dyDescent="0.3">
      <c r="B523" t="s">
        <v>247</v>
      </c>
      <c r="C523" s="14">
        <v>0.31537320513260397</v>
      </c>
      <c r="D523" s="14">
        <v>0.29903677965258901</v>
      </c>
      <c r="E523" s="14">
        <v>0.330055316388359</v>
      </c>
      <c r="F523" s="14"/>
      <c r="G523" s="14">
        <v>0.38671976941182601</v>
      </c>
      <c r="H523" s="14">
        <v>0.338721117130377</v>
      </c>
      <c r="I523" s="14">
        <v>0.25220959100037399</v>
      </c>
      <c r="J523" s="14">
        <v>0.33549736561820298</v>
      </c>
      <c r="K523" s="14">
        <v>0.350760835526087</v>
      </c>
      <c r="L523" s="14">
        <v>0.25778895743852298</v>
      </c>
      <c r="M523" s="14">
        <v>0.237830111272371</v>
      </c>
      <c r="N523" s="14">
        <v>0.26618280243624498</v>
      </c>
      <c r="O523" s="14">
        <v>0.31913423618270598</v>
      </c>
      <c r="P523" s="14"/>
      <c r="Q523" s="14">
        <v>0.34111793672966201</v>
      </c>
      <c r="R523" s="14">
        <v>0.27195425514816202</v>
      </c>
      <c r="S523" s="14"/>
      <c r="T523" s="14">
        <v>0.328846547428638</v>
      </c>
      <c r="U523" s="14">
        <v>0.17061861553909699</v>
      </c>
      <c r="V523" s="14">
        <v>0.46081835234767499</v>
      </c>
      <c r="W523" s="14"/>
      <c r="X523" s="14">
        <v>0.272627024055556</v>
      </c>
      <c r="Y523" s="14">
        <v>0.364066616532079</v>
      </c>
      <c r="Z523" s="14">
        <v>0.26882973996097997</v>
      </c>
      <c r="AA523" s="14">
        <v>0.26376476076016903</v>
      </c>
    </row>
    <row r="524" spans="2:27" x14ac:dyDescent="0.3">
      <c r="B524" t="s">
        <v>248</v>
      </c>
      <c r="C524" s="14">
        <v>0.303002542061583</v>
      </c>
      <c r="D524" s="14">
        <v>0.31320238870452999</v>
      </c>
      <c r="E524" s="14">
        <v>0.29565768405165599</v>
      </c>
      <c r="F524" s="14"/>
      <c r="G524" s="14">
        <v>0.33289108506052001</v>
      </c>
      <c r="H524" s="14">
        <v>0.341629605036882</v>
      </c>
      <c r="I524" s="14">
        <v>0.33404078799140002</v>
      </c>
      <c r="J524" s="14">
        <v>0.29959002674562601</v>
      </c>
      <c r="K524" s="14">
        <v>0.33526699348641797</v>
      </c>
      <c r="L524" s="14">
        <v>0.25320424111846801</v>
      </c>
      <c r="M524" s="14">
        <v>0.31385792268175</v>
      </c>
      <c r="N524" s="14">
        <v>0.26574912923890798</v>
      </c>
      <c r="O524" s="14">
        <v>0.23503674346613199</v>
      </c>
      <c r="P524" s="14"/>
      <c r="Q524" s="14">
        <v>0.28036936241291999</v>
      </c>
      <c r="R524" s="14">
        <v>0.34773189020734901</v>
      </c>
      <c r="S524" s="14"/>
      <c r="T524" s="14">
        <v>0.29025982442014497</v>
      </c>
      <c r="U524" s="14">
        <v>0.340252109595584</v>
      </c>
      <c r="V524" s="14">
        <v>0.47282097171607201</v>
      </c>
      <c r="W524" s="14"/>
      <c r="X524" s="14">
        <v>0.32747898881653897</v>
      </c>
      <c r="Y524" s="14">
        <v>0.26969032664436798</v>
      </c>
      <c r="Z524" s="14">
        <v>0.44179167401220798</v>
      </c>
      <c r="AA524" s="14">
        <v>0.31636521664512601</v>
      </c>
    </row>
    <row r="525" spans="2:27" x14ac:dyDescent="0.3">
      <c r="B525" t="s">
        <v>249</v>
      </c>
      <c r="C525" s="14">
        <v>0.26039019912567801</v>
      </c>
      <c r="D525" s="14">
        <v>0.23356847937561201</v>
      </c>
      <c r="E525" s="14">
        <v>0.28462827849052702</v>
      </c>
      <c r="F525" s="14"/>
      <c r="G525" s="14">
        <v>0.29937978240133301</v>
      </c>
      <c r="H525" s="14">
        <v>0.28204818437710499</v>
      </c>
      <c r="I525" s="14">
        <v>0.24387407600974201</v>
      </c>
      <c r="J525" s="14">
        <v>0.28861816378208699</v>
      </c>
      <c r="K525" s="14">
        <v>0.27877663559886601</v>
      </c>
      <c r="L525" s="14">
        <v>0.227406306879328</v>
      </c>
      <c r="M525" s="14">
        <v>0.17489081313892399</v>
      </c>
      <c r="N525" s="14">
        <v>0.24176499725377701</v>
      </c>
      <c r="O525" s="14">
        <v>0.26068209958830102</v>
      </c>
      <c r="P525" s="14"/>
      <c r="Q525" s="14">
        <v>0.30257919933071897</v>
      </c>
      <c r="R525" s="14">
        <v>0.17659497594867801</v>
      </c>
      <c r="S525" s="14"/>
      <c r="T525" s="14">
        <v>0.25560580719769099</v>
      </c>
      <c r="U525" s="14">
        <v>0.222344806765428</v>
      </c>
      <c r="V525" s="14">
        <v>0.56690146115890605</v>
      </c>
      <c r="W525" s="14"/>
      <c r="X525" s="14">
        <v>0.176329690800934</v>
      </c>
      <c r="Y525" s="14">
        <v>0.291235943124245</v>
      </c>
      <c r="Z525" s="14">
        <v>0.17782702972516701</v>
      </c>
      <c r="AA525" s="14">
        <v>0.34081394315742097</v>
      </c>
    </row>
    <row r="526" spans="2:27" x14ac:dyDescent="0.3">
      <c r="B526" t="s">
        <v>250</v>
      </c>
      <c r="C526" s="14">
        <v>0.24000054992703501</v>
      </c>
      <c r="D526" s="14">
        <v>0.26037494065365702</v>
      </c>
      <c r="E526" s="14">
        <v>0.219131047405591</v>
      </c>
      <c r="F526" s="14"/>
      <c r="G526" s="14">
        <v>0.36714227435312302</v>
      </c>
      <c r="H526" s="14">
        <v>0.21010250124400001</v>
      </c>
      <c r="I526" s="14">
        <v>0.122452964712274</v>
      </c>
      <c r="J526" s="14">
        <v>0.26053912414596297</v>
      </c>
      <c r="K526" s="14">
        <v>0.28854171952536101</v>
      </c>
      <c r="L526" s="14">
        <v>8.7936401941297093E-2</v>
      </c>
      <c r="M526" s="14">
        <v>0.163136641098971</v>
      </c>
      <c r="N526" s="14">
        <v>0.23942524753868599</v>
      </c>
      <c r="O526" s="14">
        <v>0.30174162588589598</v>
      </c>
      <c r="P526" s="14"/>
      <c r="Q526" s="14">
        <v>0.284613176852481</v>
      </c>
      <c r="R526" s="14">
        <v>0.155375594176831</v>
      </c>
      <c r="S526" s="14"/>
      <c r="T526" s="14">
        <v>0.24176213238411601</v>
      </c>
      <c r="U526" s="14">
        <v>0.25935053607680902</v>
      </c>
      <c r="V526" s="14">
        <v>0.41876894670989701</v>
      </c>
      <c r="W526" s="14"/>
      <c r="X526" s="14">
        <v>0.125341843042381</v>
      </c>
      <c r="Y526" s="14">
        <v>0.28338240658805802</v>
      </c>
      <c r="Z526" s="14">
        <v>0.29486020845720001</v>
      </c>
      <c r="AA526" s="14">
        <v>0.28876173745211597</v>
      </c>
    </row>
    <row r="527" spans="2:27" x14ac:dyDescent="0.3">
      <c r="B527" t="s">
        <v>251</v>
      </c>
      <c r="C527" s="14">
        <v>0.17639408117196101</v>
      </c>
      <c r="D527" s="14">
        <v>0.18023860691893701</v>
      </c>
      <c r="E527" s="14">
        <v>0.17411189129045701</v>
      </c>
      <c r="F527" s="14"/>
      <c r="G527" s="14">
        <v>0.22396040847379101</v>
      </c>
      <c r="H527" s="14">
        <v>0.17976135303239299</v>
      </c>
      <c r="I527" s="14">
        <v>0.23720540675623</v>
      </c>
      <c r="J527" s="14">
        <v>7.6008183768940404E-2</v>
      </c>
      <c r="K527" s="14">
        <v>0.173301347108899</v>
      </c>
      <c r="L527" s="14">
        <v>0.15301778633076901</v>
      </c>
      <c r="M527" s="14">
        <v>0.14228826295059999</v>
      </c>
      <c r="N527" s="14">
        <v>0.19946367067811199</v>
      </c>
      <c r="O527" s="14">
        <v>0.169647556966951</v>
      </c>
      <c r="P527" s="14"/>
      <c r="Q527" s="14">
        <v>0.197284541208469</v>
      </c>
      <c r="R527" s="14">
        <v>0.12423099518267899</v>
      </c>
      <c r="S527" s="14"/>
      <c r="T527" s="14">
        <v>0.17656975769130201</v>
      </c>
      <c r="U527" s="14">
        <v>0.11272538544066101</v>
      </c>
      <c r="V527" s="14">
        <v>0.31364725706421198</v>
      </c>
      <c r="W527" s="14"/>
      <c r="X527" s="14">
        <v>0.135313178781341</v>
      </c>
      <c r="Y527" s="14">
        <v>0.20169822133180801</v>
      </c>
      <c r="Z527" s="14">
        <v>7.2762429111007401E-2</v>
      </c>
      <c r="AA527" s="14">
        <v>0.182407337892497</v>
      </c>
    </row>
    <row r="528" spans="2:27" x14ac:dyDescent="0.3">
      <c r="B528" t="s">
        <v>252</v>
      </c>
      <c r="C528" s="14">
        <v>5.03856652235464E-2</v>
      </c>
      <c r="D528" s="14">
        <v>5.3188121940765498E-2</v>
      </c>
      <c r="E528" s="14">
        <v>4.8110653975828997E-2</v>
      </c>
      <c r="F528" s="14"/>
      <c r="G528" s="14">
        <v>4.7859671485322199E-2</v>
      </c>
      <c r="H528" s="14">
        <v>5.8594564895798097E-2</v>
      </c>
      <c r="I528" s="14">
        <v>7.1390309607113206E-2</v>
      </c>
      <c r="J528" s="14">
        <v>0</v>
      </c>
      <c r="K528" s="14">
        <v>6.6944260799113697E-2</v>
      </c>
      <c r="L528" s="14">
        <v>2.2332945959002998E-2</v>
      </c>
      <c r="M528" s="14">
        <v>7.6177874349887806E-2</v>
      </c>
      <c r="N528" s="14">
        <v>4.3746603541745602E-2</v>
      </c>
      <c r="O528" s="14">
        <v>6.0806271172631599E-2</v>
      </c>
      <c r="P528" s="14"/>
      <c r="Q528" s="14">
        <v>4.33013858377959E-2</v>
      </c>
      <c r="R528" s="14">
        <v>6.6533425599515694E-2</v>
      </c>
      <c r="S528" s="14"/>
      <c r="T528" s="14">
        <v>4.8472153475279403E-2</v>
      </c>
      <c r="U528" s="14">
        <v>6.7211122446119695E-2</v>
      </c>
      <c r="V528" s="14">
        <v>0</v>
      </c>
      <c r="W528" s="14"/>
      <c r="X528" s="14">
        <v>7.3128420381267503E-2</v>
      </c>
      <c r="Y528" s="14">
        <v>3.91487512715466E-2</v>
      </c>
      <c r="Z528" s="14">
        <v>3.5904540809346602E-2</v>
      </c>
      <c r="AA528" s="14">
        <v>5.7298682201060103E-2</v>
      </c>
    </row>
    <row r="529" spans="2:27" x14ac:dyDescent="0.3">
      <c r="B529" t="s">
        <v>74</v>
      </c>
      <c r="C529" s="14">
        <v>2.24085472966228E-2</v>
      </c>
      <c r="D529" s="14">
        <v>2.3632786805305801E-2</v>
      </c>
      <c r="E529" s="14">
        <v>2.14178302736115E-2</v>
      </c>
      <c r="F529" s="14"/>
      <c r="G529" s="14">
        <v>2.61337757963611E-2</v>
      </c>
      <c r="H529" s="14">
        <v>1.23211262174773E-2</v>
      </c>
      <c r="I529" s="14">
        <v>0</v>
      </c>
      <c r="J529" s="14">
        <v>0</v>
      </c>
      <c r="K529" s="14">
        <v>0</v>
      </c>
      <c r="L529" s="14">
        <v>7.3857748348052796E-2</v>
      </c>
      <c r="M529" s="14">
        <v>5.0676783677765298E-2</v>
      </c>
      <c r="N529" s="14">
        <v>0</v>
      </c>
      <c r="O529" s="14">
        <v>1.61792069314582E-2</v>
      </c>
      <c r="P529" s="14"/>
      <c r="Q529" s="14">
        <v>1.9287552993177401E-2</v>
      </c>
      <c r="R529" s="14">
        <v>2.9528939136371501E-2</v>
      </c>
      <c r="S529" s="14"/>
      <c r="T529" s="14">
        <v>1.7560636689292801E-2</v>
      </c>
      <c r="U529" s="14">
        <v>1.9224192640222099E-2</v>
      </c>
      <c r="V529" s="14">
        <v>0</v>
      </c>
      <c r="W529" s="14"/>
      <c r="X529" s="14">
        <v>2.40922568292933E-2</v>
      </c>
      <c r="Y529" s="14">
        <v>1.33901385331892E-2</v>
      </c>
      <c r="Z529" s="14">
        <v>5.4778317116928203E-2</v>
      </c>
      <c r="AA529" s="14">
        <v>3.9165983578995402E-2</v>
      </c>
    </row>
    <row r="530" spans="2:27" x14ac:dyDescent="0.3">
      <c r="B530" t="s">
        <v>101</v>
      </c>
      <c r="C530" s="14">
        <v>4.9641326537494699E-3</v>
      </c>
      <c r="D530" s="14">
        <v>0</v>
      </c>
      <c r="E530" s="14">
        <v>9.73063767488456E-3</v>
      </c>
      <c r="F530" s="14"/>
      <c r="G530" s="14">
        <v>0</v>
      </c>
      <c r="H530" s="14">
        <v>1.86319355845001E-2</v>
      </c>
      <c r="I530" s="14">
        <v>2.4445653214158401E-2</v>
      </c>
      <c r="J530" s="14">
        <v>0</v>
      </c>
      <c r="K530" s="14">
        <v>0</v>
      </c>
      <c r="L530" s="14">
        <v>0</v>
      </c>
      <c r="M530" s="14">
        <v>0</v>
      </c>
      <c r="N530" s="14">
        <v>0</v>
      </c>
      <c r="O530" s="14">
        <v>0</v>
      </c>
      <c r="P530" s="14"/>
      <c r="Q530" s="14">
        <v>7.4457580179786102E-3</v>
      </c>
      <c r="R530" s="14">
        <v>0</v>
      </c>
      <c r="S530" s="14"/>
      <c r="T530" s="14">
        <v>2.7412887700780301E-3</v>
      </c>
      <c r="U530" s="14">
        <v>0</v>
      </c>
      <c r="V530" s="14">
        <v>0</v>
      </c>
      <c r="W530" s="14"/>
      <c r="X530" s="14">
        <v>0</v>
      </c>
      <c r="Y530" s="14">
        <v>9.6547211859325001E-3</v>
      </c>
      <c r="Z530" s="14">
        <v>0</v>
      </c>
      <c r="AA530" s="14">
        <v>0</v>
      </c>
    </row>
    <row r="531" spans="2:27" x14ac:dyDescent="0.3">
      <c r="C531" s="14"/>
      <c r="D531" s="14"/>
      <c r="E531" s="14"/>
      <c r="F531" s="14"/>
      <c r="G531" s="14"/>
      <c r="H531" s="14"/>
      <c r="I531" s="14"/>
      <c r="J531" s="14"/>
      <c r="K531" s="14"/>
      <c r="L531" s="14"/>
      <c r="M531" s="14"/>
      <c r="N531" s="14"/>
      <c r="O531" s="14"/>
      <c r="P531" s="14"/>
      <c r="Q531" s="14"/>
      <c r="R531" s="14"/>
      <c r="S531" s="14"/>
      <c r="T531" s="14"/>
      <c r="U531" s="14"/>
      <c r="V531" s="14"/>
      <c r="W531" s="14"/>
      <c r="X531" s="14"/>
      <c r="Y531" s="14"/>
      <c r="Z531" s="14"/>
      <c r="AA531" s="14"/>
    </row>
    <row r="532" spans="2:27" x14ac:dyDescent="0.3">
      <c r="B532" s="6" t="s">
        <v>106</v>
      </c>
      <c r="C532" s="14"/>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row>
    <row r="533" spans="2:27" x14ac:dyDescent="0.3">
      <c r="B533" s="21" t="s">
        <v>56</v>
      </c>
      <c r="C533" s="14"/>
      <c r="D533" s="14"/>
      <c r="E533" s="14"/>
      <c r="F533" s="14"/>
      <c r="G533" s="14"/>
      <c r="H533" s="14"/>
      <c r="I533" s="14"/>
      <c r="J533" s="14"/>
      <c r="K533" s="14"/>
      <c r="L533" s="14"/>
      <c r="M533" s="14"/>
      <c r="N533" s="14"/>
      <c r="O533" s="14"/>
      <c r="P533" s="14"/>
      <c r="Q533" s="14"/>
      <c r="R533" s="14"/>
      <c r="S533" s="14"/>
      <c r="T533" s="14"/>
      <c r="U533" s="14"/>
      <c r="V533" s="14"/>
      <c r="W533" s="14"/>
      <c r="X533" s="14"/>
      <c r="Y533" s="14"/>
      <c r="Z533" s="14"/>
      <c r="AA533" s="14"/>
    </row>
    <row r="534" spans="2:27" x14ac:dyDescent="0.3">
      <c r="B534" t="s">
        <v>255</v>
      </c>
      <c r="C534" s="14">
        <v>0.242457298926187</v>
      </c>
      <c r="D534" s="14">
        <v>0.24638103491969199</v>
      </c>
      <c r="E534" s="14">
        <v>0.238347577667988</v>
      </c>
      <c r="F534" s="14"/>
      <c r="G534" s="14">
        <v>0.29360140862630202</v>
      </c>
      <c r="H534" s="14">
        <v>0.21859300962263101</v>
      </c>
      <c r="I534" s="14">
        <v>0.15504838974500801</v>
      </c>
      <c r="J534" s="14">
        <v>0.20464191509035501</v>
      </c>
      <c r="K534" s="14">
        <v>0.27500126459383301</v>
      </c>
      <c r="L534" s="14">
        <v>0.28546025778204498</v>
      </c>
      <c r="M534" s="14">
        <v>0.226921915805672</v>
      </c>
      <c r="N534" s="14">
        <v>0.219128783540704</v>
      </c>
      <c r="O534" s="14">
        <v>0.21541666411776</v>
      </c>
      <c r="P534" s="14"/>
      <c r="Q534" s="14">
        <v>0.24491556826268199</v>
      </c>
      <c r="R534" s="14">
        <v>0.237068552216566</v>
      </c>
      <c r="S534" s="14"/>
      <c r="T534" s="14">
        <v>0.23498269591882301</v>
      </c>
      <c r="U534" s="14">
        <v>0.232276330900235</v>
      </c>
      <c r="V534" s="14">
        <v>0.37872498495124701</v>
      </c>
      <c r="W534" s="14"/>
      <c r="X534" s="14">
        <v>0.19182163463288501</v>
      </c>
      <c r="Y534" s="14">
        <v>0.24891501816293701</v>
      </c>
      <c r="Z534" s="14">
        <v>0.35702348195614497</v>
      </c>
      <c r="AA534" s="14">
        <v>0.234913989618108</v>
      </c>
    </row>
    <row r="535" spans="2:27" x14ac:dyDescent="0.3">
      <c r="B535" t="s">
        <v>256</v>
      </c>
      <c r="C535" s="14">
        <v>0.34080348076844402</v>
      </c>
      <c r="D535" s="14">
        <v>0.34528268981114502</v>
      </c>
      <c r="E535" s="14">
        <v>0.33622498129170098</v>
      </c>
      <c r="F535" s="14"/>
      <c r="G535" s="14">
        <v>0.36588531366146898</v>
      </c>
      <c r="H535" s="14">
        <v>0.30603912808444</v>
      </c>
      <c r="I535" s="14">
        <v>0.350777668296191</v>
      </c>
      <c r="J535" s="14">
        <v>0.36695028029406301</v>
      </c>
      <c r="K535" s="14">
        <v>0.31188476926872999</v>
      </c>
      <c r="L535" s="14">
        <v>0.32731290798797003</v>
      </c>
      <c r="M535" s="14">
        <v>0.305559669538084</v>
      </c>
      <c r="N535" s="14">
        <v>0.37373797089000499</v>
      </c>
      <c r="O535" s="14">
        <v>0.35434209432587199</v>
      </c>
      <c r="P535" s="14"/>
      <c r="Q535" s="14">
        <v>0.35911917709463498</v>
      </c>
      <c r="R535" s="14">
        <v>0.29970946183765501</v>
      </c>
      <c r="S535" s="14"/>
      <c r="T535" s="14">
        <v>0.32650159645510302</v>
      </c>
      <c r="U535" s="14">
        <v>0.40170290879589399</v>
      </c>
      <c r="V535" s="14">
        <v>0.418297485377016</v>
      </c>
      <c r="W535" s="14"/>
      <c r="X535" s="14">
        <v>0.290672152326786</v>
      </c>
      <c r="Y535" s="14">
        <v>0.34567752349959402</v>
      </c>
      <c r="Z535" s="14">
        <v>0.32366843816805801</v>
      </c>
      <c r="AA535" s="14">
        <v>0.39273323875230398</v>
      </c>
    </row>
    <row r="536" spans="2:27" x14ac:dyDescent="0.3">
      <c r="B536" t="s">
        <v>257</v>
      </c>
      <c r="C536" s="14">
        <v>0.29025485088556902</v>
      </c>
      <c r="D536" s="14">
        <v>0.278409910706784</v>
      </c>
      <c r="E536" s="14">
        <v>0.30286483615973903</v>
      </c>
      <c r="F536" s="14"/>
      <c r="G536" s="14">
        <v>0.237832604253569</v>
      </c>
      <c r="H536" s="14">
        <v>0.33934046729127199</v>
      </c>
      <c r="I536" s="14">
        <v>0.393214577274768</v>
      </c>
      <c r="J536" s="14">
        <v>0.30337083282314198</v>
      </c>
      <c r="K536" s="14">
        <v>0.26300966537540399</v>
      </c>
      <c r="L536" s="14">
        <v>0.24348695663196299</v>
      </c>
      <c r="M536" s="14">
        <v>0.318995402268901</v>
      </c>
      <c r="N536" s="14">
        <v>0.29209650961714201</v>
      </c>
      <c r="O536" s="14">
        <v>0.299384250304846</v>
      </c>
      <c r="P536" s="14"/>
      <c r="Q536" s="14">
        <v>0.28342615766367002</v>
      </c>
      <c r="R536" s="14">
        <v>0.30337588087672801</v>
      </c>
      <c r="S536" s="14"/>
      <c r="T536" s="14">
        <v>0.31129949954868602</v>
      </c>
      <c r="U536" s="14">
        <v>0.23127697607370901</v>
      </c>
      <c r="V536" s="14">
        <v>0.149295992816043</v>
      </c>
      <c r="W536" s="14"/>
      <c r="X536" s="14">
        <v>0.346052707341997</v>
      </c>
      <c r="Y536" s="14">
        <v>0.30242913211991401</v>
      </c>
      <c r="Z536" s="14">
        <v>0.19023456664948399</v>
      </c>
      <c r="AA536" s="14">
        <v>0.23590468640012399</v>
      </c>
    </row>
    <row r="537" spans="2:27" x14ac:dyDescent="0.3">
      <c r="B537" t="s">
        <v>258</v>
      </c>
      <c r="C537" s="14">
        <v>7.6504767255303197E-2</v>
      </c>
      <c r="D537" s="14">
        <v>7.4698594588049005E-2</v>
      </c>
      <c r="E537" s="14">
        <v>7.8773507838271195E-2</v>
      </c>
      <c r="F537" s="14"/>
      <c r="G537" s="14">
        <v>7.0192648344649902E-2</v>
      </c>
      <c r="H537" s="14">
        <v>8.2060807667469898E-2</v>
      </c>
      <c r="I537" s="14">
        <v>5.6111077655993102E-2</v>
      </c>
      <c r="J537" s="14">
        <v>9.2808781192317294E-2</v>
      </c>
      <c r="K537" s="14">
        <v>7.5521743328631305E-2</v>
      </c>
      <c r="L537" s="14">
        <v>5.7453632880033398E-2</v>
      </c>
      <c r="M537" s="14">
        <v>9.4294473565317199E-2</v>
      </c>
      <c r="N537" s="14">
        <v>8.82800027694534E-2</v>
      </c>
      <c r="O537" s="14">
        <v>8.0512132661650096E-2</v>
      </c>
      <c r="P537" s="14"/>
      <c r="Q537" s="14">
        <v>7.0713344918507698E-2</v>
      </c>
      <c r="R537" s="14">
        <v>9.1554159194108295E-2</v>
      </c>
      <c r="S537" s="14"/>
      <c r="T537" s="14">
        <v>7.8811096370799902E-2</v>
      </c>
      <c r="U537" s="14">
        <v>8.6665770635384595E-2</v>
      </c>
      <c r="V537" s="14">
        <v>2.3347462005187399E-2</v>
      </c>
      <c r="W537" s="14"/>
      <c r="X537" s="14">
        <v>9.9617890018293298E-2</v>
      </c>
      <c r="Y537" s="14">
        <v>6.8095297425615903E-2</v>
      </c>
      <c r="Z537" s="14">
        <v>7.0176255104507895E-2</v>
      </c>
      <c r="AA537" s="14">
        <v>7.7260397275312698E-2</v>
      </c>
    </row>
    <row r="538" spans="2:27" x14ac:dyDescent="0.3">
      <c r="B538" t="s">
        <v>259</v>
      </c>
      <c r="C538" s="14">
        <v>3.65013530094805E-2</v>
      </c>
      <c r="D538" s="14">
        <v>4.08823053509903E-2</v>
      </c>
      <c r="E538" s="14">
        <v>3.1098042131042399E-2</v>
      </c>
      <c r="F538" s="14"/>
      <c r="G538" s="14">
        <v>1.5859150961680502E-2</v>
      </c>
      <c r="H538" s="14">
        <v>3.8480835998399597E-2</v>
      </c>
      <c r="I538" s="14">
        <v>2.8559892547971699E-2</v>
      </c>
      <c r="J538" s="14">
        <v>3.2228190600123198E-2</v>
      </c>
      <c r="K538" s="14">
        <v>5.8354992303826798E-2</v>
      </c>
      <c r="L538" s="14">
        <v>5.8322663059320198E-2</v>
      </c>
      <c r="M538" s="14">
        <v>4.6483055851123799E-2</v>
      </c>
      <c r="N538" s="14">
        <v>2.6756733182695999E-2</v>
      </c>
      <c r="O538" s="14">
        <v>4.1258855695096498E-2</v>
      </c>
      <c r="P538" s="14"/>
      <c r="Q538" s="14">
        <v>3.2434364352307801E-2</v>
      </c>
      <c r="R538" s="14">
        <v>4.5165692478826597E-2</v>
      </c>
      <c r="S538" s="14"/>
      <c r="T538" s="14">
        <v>3.6789880659233699E-2</v>
      </c>
      <c r="U538" s="14">
        <v>4.04622443641319E-2</v>
      </c>
      <c r="V538" s="14">
        <v>1.0224596600266001E-2</v>
      </c>
      <c r="W538" s="14"/>
      <c r="X538" s="14">
        <v>4.9494685639924998E-2</v>
      </c>
      <c r="Y538" s="14">
        <v>2.8582772656998701E-2</v>
      </c>
      <c r="Z538" s="14">
        <v>3.3689019630951597E-2</v>
      </c>
      <c r="AA538" s="14">
        <v>4.20661882801351E-2</v>
      </c>
    </row>
    <row r="539" spans="2:27" x14ac:dyDescent="0.3">
      <c r="B539" t="s">
        <v>52</v>
      </c>
      <c r="C539" s="14">
        <v>1.34782491550163E-2</v>
      </c>
      <c r="D539" s="14">
        <v>1.4345464623339899E-2</v>
      </c>
      <c r="E539" s="14">
        <v>1.26910549112575E-2</v>
      </c>
      <c r="F539" s="14"/>
      <c r="G539" s="14">
        <v>1.6628874152329502E-2</v>
      </c>
      <c r="H539" s="14">
        <v>1.5485751335788099E-2</v>
      </c>
      <c r="I539" s="14">
        <v>1.6288394480068399E-2</v>
      </c>
      <c r="J539" s="14">
        <v>0</v>
      </c>
      <c r="K539" s="14">
        <v>1.62275651295751E-2</v>
      </c>
      <c r="L539" s="14">
        <v>2.7963581658668302E-2</v>
      </c>
      <c r="M539" s="14">
        <v>7.74548297090236E-3</v>
      </c>
      <c r="N539" s="14">
        <v>0</v>
      </c>
      <c r="O539" s="14">
        <v>9.0860028947752601E-3</v>
      </c>
      <c r="P539" s="14"/>
      <c r="Q539" s="14">
        <v>9.3913877081968494E-3</v>
      </c>
      <c r="R539" s="14">
        <v>2.3126253396116101E-2</v>
      </c>
      <c r="S539" s="14"/>
      <c r="T539" s="14">
        <v>1.16152310473539E-2</v>
      </c>
      <c r="U539" s="14">
        <v>7.6157692306447599E-3</v>
      </c>
      <c r="V539" s="14">
        <v>2.0109478250240599E-2</v>
      </c>
      <c r="W539" s="14"/>
      <c r="X539" s="14">
        <v>2.2340930040114702E-2</v>
      </c>
      <c r="Y539" s="14">
        <v>6.3002561349400398E-3</v>
      </c>
      <c r="Z539" s="14">
        <v>2.5208238490852599E-2</v>
      </c>
      <c r="AA539" s="14">
        <v>1.71214996740158E-2</v>
      </c>
    </row>
    <row r="540" spans="2:27" x14ac:dyDescent="0.3">
      <c r="C540" s="14"/>
      <c r="D540" s="14"/>
      <c r="E540" s="14"/>
      <c r="F540" s="14"/>
      <c r="G540" s="14"/>
      <c r="H540" s="14"/>
      <c r="I540" s="14"/>
      <c r="J540" s="14"/>
      <c r="K540" s="14"/>
      <c r="L540" s="14"/>
      <c r="M540" s="14"/>
      <c r="N540" s="14"/>
      <c r="O540" s="14"/>
      <c r="P540" s="14"/>
      <c r="Q540" s="14"/>
      <c r="R540" s="14"/>
      <c r="S540" s="14"/>
      <c r="T540" s="14"/>
      <c r="U540" s="14"/>
      <c r="V540" s="14"/>
      <c r="W540" s="14"/>
      <c r="X540" s="14"/>
      <c r="Y540" s="14"/>
      <c r="Z540" s="14"/>
      <c r="AA540" s="14"/>
    </row>
    <row r="541" spans="2:27" x14ac:dyDescent="0.3">
      <c r="B541" s="6" t="s">
        <v>269</v>
      </c>
      <c r="C541" s="14"/>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row>
    <row r="542" spans="2:27" x14ac:dyDescent="0.3">
      <c r="B542" s="21" t="s">
        <v>56</v>
      </c>
      <c r="C542" s="14"/>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row>
    <row r="543" spans="2:27" x14ac:dyDescent="0.3">
      <c r="B543" t="s">
        <v>263</v>
      </c>
      <c r="C543" s="14">
        <v>0.52513645411854804</v>
      </c>
      <c r="D543" s="14">
        <v>0.56518141903311903</v>
      </c>
      <c r="E543" s="14">
        <v>0.486561522421399</v>
      </c>
      <c r="F543" s="14"/>
      <c r="G543" s="14">
        <v>0.60123712152676201</v>
      </c>
      <c r="H543" s="14">
        <v>0.51479751159343901</v>
      </c>
      <c r="I543" s="14">
        <v>0.41731059311937302</v>
      </c>
      <c r="J543" s="14">
        <v>0.46250115046610002</v>
      </c>
      <c r="K543" s="14">
        <v>0.50564817966822395</v>
      </c>
      <c r="L543" s="14">
        <v>0.55630244649169602</v>
      </c>
      <c r="M543" s="14">
        <v>0.45936644381006497</v>
      </c>
      <c r="N543" s="14">
        <v>0.52264886165506597</v>
      </c>
      <c r="O543" s="14">
        <v>0.541678448447931</v>
      </c>
      <c r="P543" s="14"/>
      <c r="Q543" s="14">
        <v>0.55272619262682599</v>
      </c>
      <c r="R543" s="14">
        <v>0.45708016936659801</v>
      </c>
      <c r="S543" s="14"/>
      <c r="T543" s="14">
        <v>0.49656827626015898</v>
      </c>
      <c r="U543" s="14">
        <v>0.57349171549650702</v>
      </c>
      <c r="V543" s="14">
        <v>0.67377010440042695</v>
      </c>
      <c r="W543" s="14"/>
      <c r="X543" s="14">
        <v>0.412793957152364</v>
      </c>
      <c r="Y543" s="14">
        <v>0.53372836784840105</v>
      </c>
      <c r="Z543" s="14">
        <v>0.57448815555185995</v>
      </c>
      <c r="AA543" s="14">
        <v>0.60023478589240098</v>
      </c>
    </row>
    <row r="544" spans="2:27" x14ac:dyDescent="0.3">
      <c r="B544" t="s">
        <v>264</v>
      </c>
      <c r="C544" s="14">
        <v>0.38325682643472297</v>
      </c>
      <c r="D544" s="14">
        <v>0.36521868598071</v>
      </c>
      <c r="E544" s="14">
        <v>0.39924641703063701</v>
      </c>
      <c r="F544" s="14"/>
      <c r="G544" s="14">
        <v>0.33547026055219198</v>
      </c>
      <c r="H544" s="14">
        <v>0.393262154402719</v>
      </c>
      <c r="I544" s="14">
        <v>0.46294601557567</v>
      </c>
      <c r="J544" s="14">
        <v>0.43087567284801498</v>
      </c>
      <c r="K544" s="14">
        <v>0.36086489538231098</v>
      </c>
      <c r="L544" s="14">
        <v>0.35353354645721702</v>
      </c>
      <c r="M544" s="14">
        <v>0.46209946033161498</v>
      </c>
      <c r="N544" s="14">
        <v>0.37313746252436503</v>
      </c>
      <c r="O544" s="14">
        <v>0.36824248400926202</v>
      </c>
      <c r="P544" s="14"/>
      <c r="Q544" s="14">
        <v>0.376285744139704</v>
      </c>
      <c r="R544" s="14">
        <v>0.40318432978966001</v>
      </c>
      <c r="S544" s="14"/>
      <c r="T544" s="14">
        <v>0.39776381533718302</v>
      </c>
      <c r="U544" s="14">
        <v>0.38575833003770199</v>
      </c>
      <c r="V544" s="14">
        <v>0.29422795810277902</v>
      </c>
      <c r="W544" s="14"/>
      <c r="X544" s="14">
        <v>0.42506502959521802</v>
      </c>
      <c r="Y544" s="14">
        <v>0.38483590374138799</v>
      </c>
      <c r="Z544" s="14">
        <v>0.345176006836514</v>
      </c>
      <c r="AA544" s="14">
        <v>0.35490403020088201</v>
      </c>
    </row>
    <row r="545" spans="2:27" x14ac:dyDescent="0.3">
      <c r="B545" t="s">
        <v>265</v>
      </c>
      <c r="C545" s="14">
        <v>6.9149494931654495E-2</v>
      </c>
      <c r="D545" s="14">
        <v>5.4528859692143397E-2</v>
      </c>
      <c r="E545" s="14">
        <v>8.4204352152475806E-2</v>
      </c>
      <c r="F545" s="14"/>
      <c r="G545" s="14">
        <v>5.2483070385525799E-2</v>
      </c>
      <c r="H545" s="14">
        <v>6.3894510480037095E-2</v>
      </c>
      <c r="I545" s="14">
        <v>8.7554835392183297E-2</v>
      </c>
      <c r="J545" s="14">
        <v>5.1029179016849002E-2</v>
      </c>
      <c r="K545" s="14">
        <v>0.112306030704602</v>
      </c>
      <c r="L545" s="14">
        <v>8.0756164041095493E-2</v>
      </c>
      <c r="M545" s="14">
        <v>6.1034511568760899E-2</v>
      </c>
      <c r="N545" s="14">
        <v>8.7825828970111694E-2</v>
      </c>
      <c r="O545" s="14">
        <v>6.5437599245815103E-2</v>
      </c>
      <c r="P545" s="14"/>
      <c r="Q545" s="14">
        <v>5.4693666336997203E-2</v>
      </c>
      <c r="R545" s="14">
        <v>0.102678294167102</v>
      </c>
      <c r="S545" s="14"/>
      <c r="T545" s="14">
        <v>7.7156285648275605E-2</v>
      </c>
      <c r="U545" s="14">
        <v>3.7396313700505501E-2</v>
      </c>
      <c r="V545" s="14">
        <v>2.6593259609580699E-2</v>
      </c>
      <c r="W545" s="14"/>
      <c r="X545" s="14">
        <v>0.11731504795427899</v>
      </c>
      <c r="Y545" s="14">
        <v>6.0623097096549103E-2</v>
      </c>
      <c r="Z545" s="14">
        <v>6.3874528829736502E-2</v>
      </c>
      <c r="AA545" s="14">
        <v>3.9865710108458199E-2</v>
      </c>
    </row>
    <row r="546" spans="2:27" x14ac:dyDescent="0.3">
      <c r="B546" t="s">
        <v>266</v>
      </c>
      <c r="C546" s="14">
        <v>8.2496391060026004E-3</v>
      </c>
      <c r="D546" s="14">
        <v>3.2721595242597799E-3</v>
      </c>
      <c r="E546" s="14">
        <v>1.32829363701328E-2</v>
      </c>
      <c r="F546" s="14"/>
      <c r="G546" s="14">
        <v>3.7656135011412601E-3</v>
      </c>
      <c r="H546" s="14">
        <v>1.5202156336621499E-2</v>
      </c>
      <c r="I546" s="14">
        <v>1.8464468779031101E-2</v>
      </c>
      <c r="J546" s="14">
        <v>1.8894686976030299E-2</v>
      </c>
      <c r="K546" s="14">
        <v>1.7057866139743999E-2</v>
      </c>
      <c r="L546" s="14">
        <v>0</v>
      </c>
      <c r="M546" s="14">
        <v>6.3927216542754798E-3</v>
      </c>
      <c r="N546" s="14">
        <v>0</v>
      </c>
      <c r="O546" s="14">
        <v>0</v>
      </c>
      <c r="P546" s="14"/>
      <c r="Q546" s="14">
        <v>7.3086030440972704E-3</v>
      </c>
      <c r="R546" s="14">
        <v>1.05946537602459E-2</v>
      </c>
      <c r="S546" s="14"/>
      <c r="T546" s="14">
        <v>1.0444050016340699E-2</v>
      </c>
      <c r="U546" s="14">
        <v>3.3536407652862499E-3</v>
      </c>
      <c r="V546" s="14">
        <v>0</v>
      </c>
      <c r="W546" s="14"/>
      <c r="X546" s="14">
        <v>1.4590949923798301E-2</v>
      </c>
      <c r="Y546" s="14">
        <v>9.0004289199736992E-3</v>
      </c>
      <c r="Z546" s="14">
        <v>0</v>
      </c>
      <c r="AA546" s="14">
        <v>3.077788814014E-3</v>
      </c>
    </row>
    <row r="547" spans="2:27" x14ac:dyDescent="0.3">
      <c r="B547" t="s">
        <v>267</v>
      </c>
      <c r="C547" s="14">
        <v>1.42075854090722E-2</v>
      </c>
      <c r="D547" s="14">
        <v>1.1798875769768199E-2</v>
      </c>
      <c r="E547" s="14">
        <v>1.6704772025355301E-2</v>
      </c>
      <c r="F547" s="14"/>
      <c r="G547" s="14">
        <v>7.04393403437935E-3</v>
      </c>
      <c r="H547" s="14">
        <v>1.28436671871825E-2</v>
      </c>
      <c r="I547" s="14">
        <v>1.37240871337423E-2</v>
      </c>
      <c r="J547" s="14">
        <v>3.6699310693005298E-2</v>
      </c>
      <c r="K547" s="14">
        <v>4.1230281051186698E-3</v>
      </c>
      <c r="L547" s="14">
        <v>9.4078430099918103E-3</v>
      </c>
      <c r="M547" s="14">
        <v>1.11068626352836E-2</v>
      </c>
      <c r="N547" s="14">
        <v>1.63878468504579E-2</v>
      </c>
      <c r="O547" s="14">
        <v>2.46414682969914E-2</v>
      </c>
      <c r="P547" s="14"/>
      <c r="Q547" s="14">
        <v>8.9857938523755995E-3</v>
      </c>
      <c r="R547" s="14">
        <v>2.6462552916394599E-2</v>
      </c>
      <c r="S547" s="14"/>
      <c r="T547" s="14">
        <v>1.80675727380427E-2</v>
      </c>
      <c r="U547" s="14">
        <v>0</v>
      </c>
      <c r="V547" s="14">
        <v>5.4086778872133902E-3</v>
      </c>
      <c r="W547" s="14"/>
      <c r="X547" s="14">
        <v>3.02350153743416E-2</v>
      </c>
      <c r="Y547" s="14">
        <v>1.1812202393688499E-2</v>
      </c>
      <c r="Z547" s="14">
        <v>1.6461308781889599E-2</v>
      </c>
      <c r="AA547" s="14">
        <v>1.9176849842448399E-3</v>
      </c>
    </row>
    <row r="548" spans="2:27" x14ac:dyDescent="0.3">
      <c r="C548" s="14"/>
      <c r="D548" s="14"/>
      <c r="E548" s="14"/>
      <c r="F548" s="14"/>
      <c r="G548" s="14"/>
      <c r="H548" s="14"/>
      <c r="I548" s="14"/>
      <c r="J548" s="14"/>
      <c r="K548" s="14"/>
      <c r="L548" s="14"/>
      <c r="M548" s="14"/>
      <c r="N548" s="14"/>
      <c r="O548" s="14"/>
      <c r="P548" s="14"/>
      <c r="Q548" s="14"/>
      <c r="R548" s="14"/>
      <c r="S548" s="14"/>
      <c r="T548" s="14"/>
      <c r="U548" s="14"/>
      <c r="V548" s="14"/>
      <c r="W548" s="14"/>
      <c r="X548" s="14"/>
      <c r="Y548" s="14"/>
      <c r="Z548" s="14"/>
      <c r="AA548" s="14"/>
    </row>
    <row r="549" spans="2:27" x14ac:dyDescent="0.3">
      <c r="B549" s="6" t="s">
        <v>270</v>
      </c>
      <c r="C549" s="14"/>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row>
    <row r="550" spans="2:27" x14ac:dyDescent="0.3">
      <c r="B550" s="21" t="s">
        <v>56</v>
      </c>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row>
    <row r="551" spans="2:27" x14ac:dyDescent="0.3">
      <c r="B551" t="s">
        <v>263</v>
      </c>
      <c r="C551" s="14">
        <v>0.62114178864080605</v>
      </c>
      <c r="D551" s="14">
        <v>0.646834783386531</v>
      </c>
      <c r="E551" s="14">
        <v>0.59751430577209397</v>
      </c>
      <c r="F551" s="14"/>
      <c r="G551" s="14">
        <v>0.69272541540460597</v>
      </c>
      <c r="H551" s="14">
        <v>0.56297900637738196</v>
      </c>
      <c r="I551" s="14">
        <v>0.61062086272396399</v>
      </c>
      <c r="J551" s="14">
        <v>0.55301076945782301</v>
      </c>
      <c r="K551" s="14">
        <v>0.62785503105342899</v>
      </c>
      <c r="L551" s="14">
        <v>0.64628404009778195</v>
      </c>
      <c r="M551" s="14">
        <v>0.63644066039109004</v>
      </c>
      <c r="N551" s="14">
        <v>0.61682055125857704</v>
      </c>
      <c r="O551" s="14">
        <v>0.58138967608584202</v>
      </c>
      <c r="P551" s="14"/>
      <c r="Q551" s="14">
        <v>0.65620574352512595</v>
      </c>
      <c r="R551" s="14">
        <v>0.53925145345515302</v>
      </c>
      <c r="S551" s="14"/>
      <c r="T551" s="14">
        <v>0.60932095021944299</v>
      </c>
      <c r="U551" s="14">
        <v>0.57601855149985304</v>
      </c>
      <c r="V551" s="14">
        <v>0.82755303725660501</v>
      </c>
      <c r="W551" s="14"/>
      <c r="X551" s="14">
        <v>0.52155658560703</v>
      </c>
      <c r="Y551" s="14">
        <v>0.64603504684756996</v>
      </c>
      <c r="Z551" s="14">
        <v>0.58616264084260605</v>
      </c>
      <c r="AA551" s="14">
        <v>0.68163999704189204</v>
      </c>
    </row>
    <row r="552" spans="2:27" x14ac:dyDescent="0.3">
      <c r="B552" t="s">
        <v>264</v>
      </c>
      <c r="C552" s="14">
        <v>0.331313482720418</v>
      </c>
      <c r="D552" s="14">
        <v>0.308813063203208</v>
      </c>
      <c r="E552" s="14">
        <v>0.352694898201039</v>
      </c>
      <c r="F552" s="14"/>
      <c r="G552" s="14">
        <v>0.26862579814960802</v>
      </c>
      <c r="H552" s="14">
        <v>0.383499868711623</v>
      </c>
      <c r="I552" s="14">
        <v>0.35113934972328997</v>
      </c>
      <c r="J552" s="14">
        <v>0.41577637676291002</v>
      </c>
      <c r="K552" s="14">
        <v>0.313312464297269</v>
      </c>
      <c r="L552" s="14">
        <v>0.30715390575299301</v>
      </c>
      <c r="M552" s="14">
        <v>0.32180547414737798</v>
      </c>
      <c r="N552" s="14">
        <v>0.33983261317164298</v>
      </c>
      <c r="O552" s="14">
        <v>0.34671889579081</v>
      </c>
      <c r="P552" s="14"/>
      <c r="Q552" s="14">
        <v>0.30678296456641002</v>
      </c>
      <c r="R552" s="14">
        <v>0.388029879949988</v>
      </c>
      <c r="S552" s="14"/>
      <c r="T552" s="14">
        <v>0.34656685631478201</v>
      </c>
      <c r="U552" s="14">
        <v>0.372217808541559</v>
      </c>
      <c r="V552" s="14">
        <v>0.151744725318993</v>
      </c>
      <c r="W552" s="14"/>
      <c r="X552" s="14">
        <v>0.40582187169586598</v>
      </c>
      <c r="Y552" s="14">
        <v>0.31986705560649598</v>
      </c>
      <c r="Z552" s="14">
        <v>0.34086120562301803</v>
      </c>
      <c r="AA552" s="14">
        <v>0.27406307338291303</v>
      </c>
    </row>
    <row r="553" spans="2:27" x14ac:dyDescent="0.3">
      <c r="B553" t="s">
        <v>265</v>
      </c>
      <c r="C553" s="14">
        <v>3.8000946151527999E-2</v>
      </c>
      <c r="D553" s="14">
        <v>3.7045702817535602E-2</v>
      </c>
      <c r="E553" s="14">
        <v>3.9186025314459499E-2</v>
      </c>
      <c r="F553" s="14"/>
      <c r="G553" s="14">
        <v>3.2251650697730699E-2</v>
      </c>
      <c r="H553" s="14">
        <v>4.80674354496443E-2</v>
      </c>
      <c r="I553" s="14">
        <v>3.1850341776210198E-2</v>
      </c>
      <c r="J553" s="14">
        <v>2.6414341312007799E-2</v>
      </c>
      <c r="K553" s="14">
        <v>3.8834379690874402E-2</v>
      </c>
      <c r="L553" s="14">
        <v>3.3031636645326101E-2</v>
      </c>
      <c r="M553" s="14">
        <v>3.53611438072561E-2</v>
      </c>
      <c r="N553" s="14">
        <v>4.3346835569779599E-2</v>
      </c>
      <c r="O553" s="14">
        <v>5.1969381963931999E-2</v>
      </c>
      <c r="P553" s="14"/>
      <c r="Q553" s="14">
        <v>2.89064379874206E-2</v>
      </c>
      <c r="R553" s="14">
        <v>5.9662823268024197E-2</v>
      </c>
      <c r="S553" s="14"/>
      <c r="T553" s="14">
        <v>3.7688731887506703E-2</v>
      </c>
      <c r="U553" s="14">
        <v>3.8459156453817103E-2</v>
      </c>
      <c r="V553" s="14">
        <v>4.3335744150866801E-3</v>
      </c>
      <c r="W553" s="14"/>
      <c r="X553" s="14">
        <v>6.2060919587658699E-2</v>
      </c>
      <c r="Y553" s="14">
        <v>2.8220003766416299E-2</v>
      </c>
      <c r="Z553" s="14">
        <v>5.3305186308589797E-2</v>
      </c>
      <c r="AA553" s="14">
        <v>3.0623030523125198E-2</v>
      </c>
    </row>
    <row r="554" spans="2:27" x14ac:dyDescent="0.3">
      <c r="B554" t="s">
        <v>266</v>
      </c>
      <c r="C554" s="14">
        <v>4.9885963978880902E-3</v>
      </c>
      <c r="D554" s="14">
        <v>3.2975383404905498E-3</v>
      </c>
      <c r="E554" s="14">
        <v>5.4752242068127803E-3</v>
      </c>
      <c r="F554" s="14"/>
      <c r="G554" s="14">
        <v>3.3840011508237899E-3</v>
      </c>
      <c r="H554" s="14">
        <v>5.4536894613501198E-3</v>
      </c>
      <c r="I554" s="14">
        <v>6.3894457765353097E-3</v>
      </c>
      <c r="J554" s="14">
        <v>4.7985124672587504E-3</v>
      </c>
      <c r="K554" s="14">
        <v>9.7916177471003008E-3</v>
      </c>
      <c r="L554" s="14">
        <v>0</v>
      </c>
      <c r="M554" s="14">
        <v>0</v>
      </c>
      <c r="N554" s="14">
        <v>0</v>
      </c>
      <c r="O554" s="14">
        <v>1.27253036097193E-2</v>
      </c>
      <c r="P554" s="14"/>
      <c r="Q554" s="14">
        <v>5.4352310942585502E-3</v>
      </c>
      <c r="R554" s="14">
        <v>4.0892476696074397E-3</v>
      </c>
      <c r="S554" s="14"/>
      <c r="T554" s="14">
        <v>3.54010912285178E-3</v>
      </c>
      <c r="U554" s="14">
        <v>4.72736552479938E-3</v>
      </c>
      <c r="V554" s="14">
        <v>5.4086778872133902E-3</v>
      </c>
      <c r="W554" s="14"/>
      <c r="X554" s="14">
        <v>5.6317090981429499E-3</v>
      </c>
      <c r="Y554" s="14">
        <v>4.0390589629386402E-3</v>
      </c>
      <c r="Z554" s="14">
        <v>0</v>
      </c>
      <c r="AA554" s="14">
        <v>8.9266926004693496E-3</v>
      </c>
    </row>
    <row r="555" spans="2:27" x14ac:dyDescent="0.3">
      <c r="B555" t="s">
        <v>267</v>
      </c>
      <c r="C555" s="14">
        <v>4.5551860893605599E-3</v>
      </c>
      <c r="D555" s="14">
        <v>4.0089122522349498E-3</v>
      </c>
      <c r="E555" s="14">
        <v>5.1295465055942197E-3</v>
      </c>
      <c r="F555" s="14"/>
      <c r="G555" s="14">
        <v>3.01313459723155E-3</v>
      </c>
      <c r="H555" s="14">
        <v>0</v>
      </c>
      <c r="I555" s="14">
        <v>0</v>
      </c>
      <c r="J555" s="14">
        <v>0</v>
      </c>
      <c r="K555" s="14">
        <v>1.0206507211327801E-2</v>
      </c>
      <c r="L555" s="14">
        <v>1.3530417503899401E-2</v>
      </c>
      <c r="M555" s="14">
        <v>6.3927216542754798E-3</v>
      </c>
      <c r="N555" s="14">
        <v>0</v>
      </c>
      <c r="O555" s="14">
        <v>7.1967425496969597E-3</v>
      </c>
      <c r="P555" s="14"/>
      <c r="Q555" s="14">
        <v>2.6696228267848502E-3</v>
      </c>
      <c r="R555" s="14">
        <v>8.9665956572271503E-3</v>
      </c>
      <c r="S555" s="14"/>
      <c r="T555" s="14">
        <v>2.8833524554170899E-3</v>
      </c>
      <c r="U555" s="14">
        <v>8.5771179799719599E-3</v>
      </c>
      <c r="V555" s="14">
        <v>1.0959985122101199E-2</v>
      </c>
      <c r="W555" s="14"/>
      <c r="X555" s="14">
        <v>4.9289140113022503E-3</v>
      </c>
      <c r="Y555" s="14">
        <v>1.8388348165792399E-3</v>
      </c>
      <c r="Z555" s="14">
        <v>1.9670967225786502E-2</v>
      </c>
      <c r="AA555" s="14">
        <v>4.7472064516006201E-3</v>
      </c>
    </row>
    <row r="556" spans="2:27" x14ac:dyDescent="0.3">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row>
    <row r="557" spans="2:27" x14ac:dyDescent="0.3">
      <c r="B557" s="6" t="s">
        <v>271</v>
      </c>
      <c r="C557" s="14"/>
      <c r="D557" s="14"/>
      <c r="E557" s="14"/>
      <c r="F557" s="14"/>
      <c r="G557" s="14"/>
      <c r="H557" s="14"/>
      <c r="I557" s="14"/>
      <c r="J557" s="14"/>
      <c r="K557" s="14"/>
      <c r="L557" s="14"/>
      <c r="M557" s="14"/>
      <c r="N557" s="14"/>
      <c r="O557" s="14"/>
      <c r="P557" s="14"/>
      <c r="Q557" s="14"/>
      <c r="R557" s="14"/>
      <c r="S557" s="14"/>
      <c r="T557" s="14"/>
      <c r="U557" s="14"/>
      <c r="V557" s="14"/>
      <c r="W557" s="14"/>
      <c r="X557" s="14"/>
      <c r="Y557" s="14"/>
      <c r="Z557" s="14"/>
      <c r="AA557" s="14"/>
    </row>
    <row r="558" spans="2:27" x14ac:dyDescent="0.3">
      <c r="B558" s="21" t="s">
        <v>56</v>
      </c>
      <c r="C558" s="14"/>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row>
    <row r="559" spans="2:27" x14ac:dyDescent="0.3">
      <c r="B559" t="s">
        <v>263</v>
      </c>
      <c r="C559" s="14">
        <v>0.48111908003877002</v>
      </c>
      <c r="D559" s="14">
        <v>0.53371055782116195</v>
      </c>
      <c r="E559" s="14">
        <v>0.42971720743414599</v>
      </c>
      <c r="F559" s="14"/>
      <c r="G559" s="14">
        <v>0.589018806793835</v>
      </c>
      <c r="H559" s="14">
        <v>0.39094535741942699</v>
      </c>
      <c r="I559" s="14">
        <v>0.40720259467120001</v>
      </c>
      <c r="J559" s="14">
        <v>0.48365221050976398</v>
      </c>
      <c r="K559" s="14">
        <v>0.465048135193315</v>
      </c>
      <c r="L559" s="14">
        <v>0.483185854440776</v>
      </c>
      <c r="M559" s="14">
        <v>0.44803894897070901</v>
      </c>
      <c r="N559" s="14">
        <v>0.473045621620447</v>
      </c>
      <c r="O559" s="14">
        <v>0.46650808220253398</v>
      </c>
      <c r="P559" s="14"/>
      <c r="Q559" s="14">
        <v>0.51045209548737303</v>
      </c>
      <c r="R559" s="14">
        <v>0.41653622140187002</v>
      </c>
      <c r="S559" s="14"/>
      <c r="T559" s="14">
        <v>0.45753503693589798</v>
      </c>
      <c r="U559" s="14">
        <v>0.49432475186999603</v>
      </c>
      <c r="V559" s="14">
        <v>0.69489000942203105</v>
      </c>
      <c r="W559" s="14"/>
      <c r="X559" s="14">
        <v>0.38112340416949703</v>
      </c>
      <c r="Y559" s="14">
        <v>0.48410155309214198</v>
      </c>
      <c r="Z559" s="14">
        <v>0.51041978805883603</v>
      </c>
      <c r="AA559" s="14">
        <v>0.57634791332879198</v>
      </c>
    </row>
    <row r="560" spans="2:27" x14ac:dyDescent="0.3">
      <c r="B560" t="s">
        <v>264</v>
      </c>
      <c r="C560" s="14">
        <v>0.416203910183994</v>
      </c>
      <c r="D560" s="14">
        <v>0.39426975807014503</v>
      </c>
      <c r="E560" s="14">
        <v>0.437529136667618</v>
      </c>
      <c r="F560" s="14"/>
      <c r="G560" s="14">
        <v>0.35420746625646599</v>
      </c>
      <c r="H560" s="14">
        <v>0.46503356852192701</v>
      </c>
      <c r="I560" s="14">
        <v>0.47449434075393598</v>
      </c>
      <c r="J560" s="14">
        <v>0.45284381141624702</v>
      </c>
      <c r="K560" s="14">
        <v>0.420993740238011</v>
      </c>
      <c r="L560" s="14">
        <v>0.42669061184885199</v>
      </c>
      <c r="M560" s="14">
        <v>0.444650466852756</v>
      </c>
      <c r="N560" s="14">
        <v>0.37793347010886702</v>
      </c>
      <c r="O560" s="14">
        <v>0.39493378860552902</v>
      </c>
      <c r="P560" s="14"/>
      <c r="Q560" s="14">
        <v>0.404087640491121</v>
      </c>
      <c r="R560" s="14">
        <v>0.44157306134955798</v>
      </c>
      <c r="S560" s="14"/>
      <c r="T560" s="14">
        <v>0.43203038298084201</v>
      </c>
      <c r="U560" s="14">
        <v>0.437526942146438</v>
      </c>
      <c r="V560" s="14">
        <v>0.26154606031167998</v>
      </c>
      <c r="W560" s="14"/>
      <c r="X560" s="14">
        <v>0.46536478968959499</v>
      </c>
      <c r="Y560" s="14">
        <v>0.42288076444660699</v>
      </c>
      <c r="Z560" s="14">
        <v>0.37849837573956002</v>
      </c>
      <c r="AA560" s="14">
        <v>0.35709095046981498</v>
      </c>
    </row>
    <row r="561" spans="2:27" x14ac:dyDescent="0.3">
      <c r="B561" t="s">
        <v>265</v>
      </c>
      <c r="C561" s="14">
        <v>7.4542602268195604E-2</v>
      </c>
      <c r="D561" s="14">
        <v>5.3123626808466398E-2</v>
      </c>
      <c r="E561" s="14">
        <v>9.5200144559281302E-2</v>
      </c>
      <c r="F561" s="14"/>
      <c r="G561" s="14">
        <v>4.5457578329556998E-2</v>
      </c>
      <c r="H561" s="14">
        <v>0.108814474341863</v>
      </c>
      <c r="I561" s="14">
        <v>8.0157672508080299E-2</v>
      </c>
      <c r="J561" s="14">
        <v>4.4459105944343803E-2</v>
      </c>
      <c r="K561" s="14">
        <v>6.8858245282580305E-2</v>
      </c>
      <c r="L561" s="14">
        <v>5.0524782574269102E-2</v>
      </c>
      <c r="M561" s="14">
        <v>8.4688983826594399E-2</v>
      </c>
      <c r="N561" s="14">
        <v>0.12240633212136801</v>
      </c>
      <c r="O561" s="14">
        <v>0.10488764222199</v>
      </c>
      <c r="P561" s="14"/>
      <c r="Q561" s="14">
        <v>6.7610874221168293E-2</v>
      </c>
      <c r="R561" s="14">
        <v>9.2146642911785301E-2</v>
      </c>
      <c r="S561" s="14"/>
      <c r="T561" s="14">
        <v>7.9663674948091803E-2</v>
      </c>
      <c r="U561" s="14">
        <v>5.24906327396963E-2</v>
      </c>
      <c r="V561" s="14">
        <v>3.2746574491862197E-2</v>
      </c>
      <c r="W561" s="14"/>
      <c r="X561" s="14">
        <v>9.5973065601200405E-2</v>
      </c>
      <c r="Y561" s="14">
        <v>7.3668562948657104E-2</v>
      </c>
      <c r="Z561" s="14">
        <v>8.2002343821933998E-2</v>
      </c>
      <c r="AA561" s="14">
        <v>5.2462178344651098E-2</v>
      </c>
    </row>
    <row r="562" spans="2:27" x14ac:dyDescent="0.3">
      <c r="B562" t="s">
        <v>266</v>
      </c>
      <c r="C562" s="14">
        <v>9.0084938750938093E-3</v>
      </c>
      <c r="D562" s="14">
        <v>5.9782147799243204E-3</v>
      </c>
      <c r="E562" s="14">
        <v>1.20967390095559E-2</v>
      </c>
      <c r="F562" s="14"/>
      <c r="G562" s="14">
        <v>2.23780857926933E-3</v>
      </c>
      <c r="H562" s="14">
        <v>9.0001246931872003E-3</v>
      </c>
      <c r="I562" s="14">
        <v>1.8095784858976099E-2</v>
      </c>
      <c r="J562" s="14">
        <v>4.7985124672587504E-3</v>
      </c>
      <c r="K562" s="14">
        <v>1.0044518742857099E-2</v>
      </c>
      <c r="L562" s="14">
        <v>1.6640301960139801E-2</v>
      </c>
      <c r="M562" s="14">
        <v>1.11068626352836E-2</v>
      </c>
      <c r="N562" s="14">
        <v>1.0226729298859601E-2</v>
      </c>
      <c r="O562" s="14">
        <v>1.00240557934179E-2</v>
      </c>
      <c r="P562" s="14"/>
      <c r="Q562" s="14">
        <v>3.9166497069717896E-3</v>
      </c>
      <c r="R562" s="14">
        <v>2.0842226213386699E-2</v>
      </c>
      <c r="S562" s="14"/>
      <c r="T562" s="14">
        <v>9.6333768653602807E-3</v>
      </c>
      <c r="U562" s="14">
        <v>7.0805552638977002E-3</v>
      </c>
      <c r="V562" s="14">
        <v>0</v>
      </c>
      <c r="W562" s="14"/>
      <c r="X562" s="14">
        <v>2.3388324986957601E-2</v>
      </c>
      <c r="Y562" s="14">
        <v>4.5964967418422303E-3</v>
      </c>
      <c r="Z562" s="14">
        <v>1.40922172447341E-2</v>
      </c>
      <c r="AA562" s="14">
        <v>2.2165300017333699E-3</v>
      </c>
    </row>
    <row r="563" spans="2:27" x14ac:dyDescent="0.3">
      <c r="B563" t="s">
        <v>267</v>
      </c>
      <c r="C563" s="14">
        <v>1.9125913633947299E-2</v>
      </c>
      <c r="D563" s="14">
        <v>1.29178425203029E-2</v>
      </c>
      <c r="E563" s="14">
        <v>2.5456772329399299E-2</v>
      </c>
      <c r="F563" s="14"/>
      <c r="G563" s="14">
        <v>9.0783400408731892E-3</v>
      </c>
      <c r="H563" s="14">
        <v>2.6206475023595199E-2</v>
      </c>
      <c r="I563" s="14">
        <v>2.0049607207808101E-2</v>
      </c>
      <c r="J563" s="14">
        <v>1.4246359662386601E-2</v>
      </c>
      <c r="K563" s="14">
        <v>3.5055360543237102E-2</v>
      </c>
      <c r="L563" s="14">
        <v>2.29584491759624E-2</v>
      </c>
      <c r="M563" s="14">
        <v>1.1514737714657299E-2</v>
      </c>
      <c r="N563" s="14">
        <v>1.63878468504579E-2</v>
      </c>
      <c r="O563" s="14">
        <v>2.3646431176529401E-2</v>
      </c>
      <c r="P563" s="14"/>
      <c r="Q563" s="14">
        <v>1.3932740093366E-2</v>
      </c>
      <c r="R563" s="14">
        <v>2.8901848123399899E-2</v>
      </c>
      <c r="S563" s="14"/>
      <c r="T563" s="14">
        <v>2.1137528269806999E-2</v>
      </c>
      <c r="U563" s="14">
        <v>8.5771179799719599E-3</v>
      </c>
      <c r="V563" s="14">
        <v>1.0817355774426799E-2</v>
      </c>
      <c r="W563" s="14"/>
      <c r="X563" s="14">
        <v>3.4150415552749801E-2</v>
      </c>
      <c r="Y563" s="14">
        <v>1.4752622770750999E-2</v>
      </c>
      <c r="Z563" s="14">
        <v>1.49872751349367E-2</v>
      </c>
      <c r="AA563" s="14">
        <v>1.1882427855008501E-2</v>
      </c>
    </row>
    <row r="564" spans="2:27" x14ac:dyDescent="0.3">
      <c r="C564" s="14"/>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row>
    <row r="565" spans="2:27" x14ac:dyDescent="0.3">
      <c r="B565" s="6" t="s">
        <v>282</v>
      </c>
      <c r="C565" s="14"/>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row>
    <row r="566" spans="2:27" x14ac:dyDescent="0.3">
      <c r="B566" s="21" t="s">
        <v>56</v>
      </c>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row>
    <row r="567" spans="2:27" x14ac:dyDescent="0.3">
      <c r="B567" t="s">
        <v>272</v>
      </c>
      <c r="C567" s="14">
        <v>0.693741476161302</v>
      </c>
      <c r="D567" s="14">
        <v>0.64181831585481497</v>
      </c>
      <c r="E567" s="14">
        <v>0.74611901822094395</v>
      </c>
      <c r="F567" s="14"/>
      <c r="G567" s="14">
        <v>0.66995215916551398</v>
      </c>
      <c r="H567" s="14">
        <v>0.660930253706</v>
      </c>
      <c r="I567" s="14">
        <v>0.79042185253042097</v>
      </c>
      <c r="J567" s="14">
        <v>0.69278296832128194</v>
      </c>
      <c r="K567" s="14">
        <v>0.70821817875054605</v>
      </c>
      <c r="L567" s="14">
        <v>0.74193710075430697</v>
      </c>
      <c r="M567" s="14">
        <v>0.68319344450375397</v>
      </c>
      <c r="N567" s="14">
        <v>0.66773902199133495</v>
      </c>
      <c r="O567" s="14">
        <v>0.68680891404071198</v>
      </c>
      <c r="P567" s="14"/>
      <c r="Q567" s="14">
        <v>0.72299029292652495</v>
      </c>
      <c r="R567" s="14">
        <v>0.62510990694727997</v>
      </c>
      <c r="S567" s="14"/>
      <c r="T567" s="14">
        <v>0.70147237890795899</v>
      </c>
      <c r="U567" s="14">
        <v>0.57134744605200205</v>
      </c>
      <c r="V567" s="14">
        <v>0.760495558913453</v>
      </c>
      <c r="W567" s="14"/>
      <c r="X567" s="14">
        <v>0.63247164631810104</v>
      </c>
      <c r="Y567" s="14">
        <v>0.73000809961820001</v>
      </c>
      <c r="Z567" s="14">
        <v>0.60559306522309597</v>
      </c>
      <c r="AA567" s="14">
        <v>0.70544059302036199</v>
      </c>
    </row>
    <row r="568" spans="2:27" x14ac:dyDescent="0.3">
      <c r="B568" t="s">
        <v>273</v>
      </c>
      <c r="C568" s="14">
        <v>0.64049594285040101</v>
      </c>
      <c r="D568" s="14">
        <v>0.62253806891619101</v>
      </c>
      <c r="E568" s="14">
        <v>0.65820544953218496</v>
      </c>
      <c r="F568" s="14"/>
      <c r="G568" s="14">
        <v>0.59713170659011405</v>
      </c>
      <c r="H568" s="14">
        <v>0.65445167372767798</v>
      </c>
      <c r="I568" s="14">
        <v>0.74958107237181304</v>
      </c>
      <c r="J568" s="14">
        <v>0.61972748644671305</v>
      </c>
      <c r="K568" s="14">
        <v>0.64373560343548497</v>
      </c>
      <c r="L568" s="14">
        <v>0.61190063615243595</v>
      </c>
      <c r="M568" s="14">
        <v>0.686499818087831</v>
      </c>
      <c r="N568" s="14">
        <v>0.65419909283716904</v>
      </c>
      <c r="O568" s="14">
        <v>0.64120437248605799</v>
      </c>
      <c r="P568" s="14"/>
      <c r="Q568" s="14">
        <v>0.65436066297542195</v>
      </c>
      <c r="R568" s="14">
        <v>0.60448633135980401</v>
      </c>
      <c r="S568" s="14"/>
      <c r="T568" s="14">
        <v>0.66036979559105502</v>
      </c>
      <c r="U568" s="14">
        <v>0.540664856776091</v>
      </c>
      <c r="V568" s="14">
        <v>0.66808633084900804</v>
      </c>
      <c r="W568" s="14"/>
      <c r="X568" s="14">
        <v>0.62428840709015598</v>
      </c>
      <c r="Y568" s="14">
        <v>0.67320575549947004</v>
      </c>
      <c r="Z568" s="14">
        <v>0.55198868666303402</v>
      </c>
      <c r="AA568" s="14">
        <v>0.60723401315002201</v>
      </c>
    </row>
    <row r="569" spans="2:27" x14ac:dyDescent="0.3">
      <c r="B569" t="s">
        <v>274</v>
      </c>
      <c r="C569" s="14">
        <v>0.62663895681673998</v>
      </c>
      <c r="D569" s="14">
        <v>0.58970505609552804</v>
      </c>
      <c r="E569" s="14">
        <v>0.66564943616401795</v>
      </c>
      <c r="F569" s="14"/>
      <c r="G569" s="14">
        <v>0.5891864064015</v>
      </c>
      <c r="H569" s="14">
        <v>0.66579935109922195</v>
      </c>
      <c r="I569" s="14">
        <v>0.69479832059952595</v>
      </c>
      <c r="J569" s="14">
        <v>0.59269611098693298</v>
      </c>
      <c r="K569" s="14">
        <v>0.60164330496071405</v>
      </c>
      <c r="L569" s="14">
        <v>0.645806045936416</v>
      </c>
      <c r="M569" s="14">
        <v>0.65222046639527498</v>
      </c>
      <c r="N569" s="14">
        <v>0.63407380680561298</v>
      </c>
      <c r="O569" s="14">
        <v>0.61754740504774397</v>
      </c>
      <c r="P569" s="14"/>
      <c r="Q569" s="14">
        <v>0.64843207546992498</v>
      </c>
      <c r="R569" s="14">
        <v>0.57767076961937902</v>
      </c>
      <c r="S569" s="14"/>
      <c r="T569" s="14">
        <v>0.64593940375374903</v>
      </c>
      <c r="U569" s="14">
        <v>0.52041705190957499</v>
      </c>
      <c r="V569" s="14">
        <v>0.61818730180274795</v>
      </c>
      <c r="W569" s="14"/>
      <c r="X569" s="14">
        <v>0.60791937842565602</v>
      </c>
      <c r="Y569" s="14">
        <v>0.66422418063090105</v>
      </c>
      <c r="Z569" s="14">
        <v>0.49747813025634802</v>
      </c>
      <c r="AA569" s="14">
        <v>0.60894014891252002</v>
      </c>
    </row>
    <row r="570" spans="2:27" x14ac:dyDescent="0.3">
      <c r="B570" t="s">
        <v>275</v>
      </c>
      <c r="C570" s="14">
        <v>0.48702435994998799</v>
      </c>
      <c r="D570" s="14">
        <v>0.48585851511046202</v>
      </c>
      <c r="E570" s="14">
        <v>0.48938231988650499</v>
      </c>
      <c r="F570" s="14"/>
      <c r="G570" s="14">
        <v>0.53484739503085899</v>
      </c>
      <c r="H570" s="14">
        <v>0.47647387925593798</v>
      </c>
      <c r="I570" s="14">
        <v>0.477364179616661</v>
      </c>
      <c r="J570" s="14">
        <v>0.45288903761191901</v>
      </c>
      <c r="K570" s="14">
        <v>0.41467016120615102</v>
      </c>
      <c r="L570" s="14">
        <v>0.46710321742710997</v>
      </c>
      <c r="M570" s="14">
        <v>0.52463204618937298</v>
      </c>
      <c r="N570" s="14">
        <v>0.465463661107756</v>
      </c>
      <c r="O570" s="14">
        <v>0.49566829721955802</v>
      </c>
      <c r="P570" s="14"/>
      <c r="Q570" s="14">
        <v>0.51346188775638901</v>
      </c>
      <c r="R570" s="14">
        <v>0.42464547528238999</v>
      </c>
      <c r="S570" s="14"/>
      <c r="T570" s="14">
        <v>0.47768330582087798</v>
      </c>
      <c r="U570" s="14">
        <v>0.429064825125756</v>
      </c>
      <c r="V570" s="14">
        <v>0.68045389622423902</v>
      </c>
      <c r="W570" s="14"/>
      <c r="X570" s="14">
        <v>0.39842661529791501</v>
      </c>
      <c r="Y570" s="14">
        <v>0.50118612138750895</v>
      </c>
      <c r="Z570" s="14">
        <v>0.49415477393180302</v>
      </c>
      <c r="AA570" s="14">
        <v>0.544160370253431</v>
      </c>
    </row>
    <row r="571" spans="2:27" x14ac:dyDescent="0.3">
      <c r="B571" t="s">
        <v>276</v>
      </c>
      <c r="C571" s="14">
        <v>0.44607159936707802</v>
      </c>
      <c r="D571" s="14">
        <v>0.406527069140797</v>
      </c>
      <c r="E571" s="14">
        <v>0.48446515808365898</v>
      </c>
      <c r="F571" s="14"/>
      <c r="G571" s="14">
        <v>0.43956450972305</v>
      </c>
      <c r="H571" s="14">
        <v>0.43155151163854599</v>
      </c>
      <c r="I571" s="14">
        <v>0.52925054409762196</v>
      </c>
      <c r="J571" s="14">
        <v>0.41655721750841002</v>
      </c>
      <c r="K571" s="14">
        <v>0.44954523614539499</v>
      </c>
      <c r="L571" s="14">
        <v>0.438290781000371</v>
      </c>
      <c r="M571" s="14">
        <v>0.46355917987469403</v>
      </c>
      <c r="N571" s="14">
        <v>0.39177215180854602</v>
      </c>
      <c r="O571" s="14">
        <v>0.46265289032006102</v>
      </c>
      <c r="P571" s="14"/>
      <c r="Q571" s="14">
        <v>0.47597681134458403</v>
      </c>
      <c r="R571" s="14">
        <v>0.37884087898681401</v>
      </c>
      <c r="S571" s="14"/>
      <c r="T571" s="14">
        <v>0.44837815161598599</v>
      </c>
      <c r="U571" s="14">
        <v>0.36423028648217798</v>
      </c>
      <c r="V571" s="14">
        <v>0.477506774156507</v>
      </c>
      <c r="W571" s="14"/>
      <c r="X571" s="14">
        <v>0.37126728915381102</v>
      </c>
      <c r="Y571" s="14">
        <v>0.47834337432766599</v>
      </c>
      <c r="Z571" s="14">
        <v>0.39891936134119999</v>
      </c>
      <c r="AA571" s="14">
        <v>0.47005865600249003</v>
      </c>
    </row>
    <row r="572" spans="2:27" x14ac:dyDescent="0.3">
      <c r="B572" t="s">
        <v>277</v>
      </c>
      <c r="C572" s="14">
        <v>0.39792812185492799</v>
      </c>
      <c r="D572" s="14">
        <v>0.36388828579541699</v>
      </c>
      <c r="E572" s="14">
        <v>0.43151658542295801</v>
      </c>
      <c r="F572" s="14"/>
      <c r="G572" s="14">
        <v>0.39934572895961801</v>
      </c>
      <c r="H572" s="14">
        <v>0.41624052898306801</v>
      </c>
      <c r="I572" s="14">
        <v>0.430333587682318</v>
      </c>
      <c r="J572" s="14">
        <v>0.40529021919488301</v>
      </c>
      <c r="K572" s="14">
        <v>0.40707863928846</v>
      </c>
      <c r="L572" s="14">
        <v>0.38880015632880799</v>
      </c>
      <c r="M572" s="14">
        <v>0.38551633737747698</v>
      </c>
      <c r="N572" s="14">
        <v>0.42616905532525901</v>
      </c>
      <c r="O572" s="14">
        <v>0.35044610374753199</v>
      </c>
      <c r="P572" s="14"/>
      <c r="Q572" s="14">
        <v>0.42587134697843299</v>
      </c>
      <c r="R572" s="14">
        <v>0.33062304256577602</v>
      </c>
      <c r="S572" s="14"/>
      <c r="T572" s="14">
        <v>0.39116032353660701</v>
      </c>
      <c r="U572" s="14">
        <v>0.37699657083147797</v>
      </c>
      <c r="V572" s="14">
        <v>0.42392615756523999</v>
      </c>
      <c r="W572" s="14"/>
      <c r="X572" s="14">
        <v>0.317891905875891</v>
      </c>
      <c r="Y572" s="14">
        <v>0.43145965848045897</v>
      </c>
      <c r="Z572" s="14">
        <v>0.36437479160626501</v>
      </c>
      <c r="AA572" s="14">
        <v>0.411896440835883</v>
      </c>
    </row>
    <row r="573" spans="2:27" x14ac:dyDescent="0.3">
      <c r="B573" t="s">
        <v>278</v>
      </c>
      <c r="C573" s="14">
        <v>0.38468180562835902</v>
      </c>
      <c r="D573" s="14">
        <v>0.37788707605180599</v>
      </c>
      <c r="E573" s="14">
        <v>0.38967508690335301</v>
      </c>
      <c r="F573" s="14"/>
      <c r="G573" s="14">
        <v>0.362226725824568</v>
      </c>
      <c r="H573" s="14">
        <v>0.402053986038728</v>
      </c>
      <c r="I573" s="14">
        <v>0.44842382159197702</v>
      </c>
      <c r="J573" s="14">
        <v>0.442345003284838</v>
      </c>
      <c r="K573" s="14">
        <v>0.341303988342609</v>
      </c>
      <c r="L573" s="14">
        <v>0.40389525584249503</v>
      </c>
      <c r="M573" s="14">
        <v>0.39242868231507499</v>
      </c>
      <c r="N573" s="14">
        <v>0.35105249972816799</v>
      </c>
      <c r="O573" s="14">
        <v>0.35019294647668198</v>
      </c>
      <c r="P573" s="14"/>
      <c r="Q573" s="14">
        <v>0.41290453259604598</v>
      </c>
      <c r="R573" s="14">
        <v>0.31958923932472999</v>
      </c>
      <c r="S573" s="14"/>
      <c r="T573" s="14">
        <v>0.38794997925073099</v>
      </c>
      <c r="U573" s="14">
        <v>0.352187172519209</v>
      </c>
      <c r="V573" s="14">
        <v>0.40723963895589799</v>
      </c>
      <c r="W573" s="14"/>
      <c r="X573" s="14">
        <v>0.30502061245293</v>
      </c>
      <c r="Y573" s="14">
        <v>0.41576499540980899</v>
      </c>
      <c r="Z573" s="14">
        <v>0.35821239215225298</v>
      </c>
      <c r="AA573" s="14">
        <v>0.40575126289515301</v>
      </c>
    </row>
    <row r="574" spans="2:27" x14ac:dyDescent="0.3">
      <c r="B574" t="s">
        <v>279</v>
      </c>
      <c r="C574" s="14">
        <v>0.378065490771468</v>
      </c>
      <c r="D574" s="14">
        <v>0.38904934231495902</v>
      </c>
      <c r="E574" s="14">
        <v>0.36611403593837299</v>
      </c>
      <c r="F574" s="14"/>
      <c r="G574" s="14">
        <v>0.37430038563057499</v>
      </c>
      <c r="H574" s="14">
        <v>0.39318518801409402</v>
      </c>
      <c r="I574" s="14">
        <v>0.40335566948587598</v>
      </c>
      <c r="J574" s="14">
        <v>0.31530096905535299</v>
      </c>
      <c r="K574" s="14">
        <v>0.35990603046312403</v>
      </c>
      <c r="L574" s="14">
        <v>0.416275808378896</v>
      </c>
      <c r="M574" s="14">
        <v>0.39248412638465202</v>
      </c>
      <c r="N574" s="14">
        <v>0.41940886210436001</v>
      </c>
      <c r="O574" s="14">
        <v>0.355078966800423</v>
      </c>
      <c r="P574" s="14"/>
      <c r="Q574" s="14">
        <v>0.37826676199944997</v>
      </c>
      <c r="R574" s="14">
        <v>0.37986915866071103</v>
      </c>
      <c r="S574" s="14"/>
      <c r="T574" s="14">
        <v>0.37942404792365603</v>
      </c>
      <c r="U574" s="14">
        <v>0.37382837105407202</v>
      </c>
      <c r="V574" s="14">
        <v>0.39208442284788803</v>
      </c>
      <c r="W574" s="14"/>
      <c r="X574" s="14">
        <v>0.379977224894476</v>
      </c>
      <c r="Y574" s="14">
        <v>0.372941342665498</v>
      </c>
      <c r="Z574" s="14">
        <v>0.37958266229431298</v>
      </c>
      <c r="AA574" s="14">
        <v>0.39158424355621702</v>
      </c>
    </row>
    <row r="575" spans="2:27" x14ac:dyDescent="0.3">
      <c r="B575" t="s">
        <v>280</v>
      </c>
      <c r="C575" s="14">
        <v>0.24083089143514899</v>
      </c>
      <c r="D575" s="14">
        <v>0.245585944170223</v>
      </c>
      <c r="E575" s="14">
        <v>0.236522891819644</v>
      </c>
      <c r="F575" s="14"/>
      <c r="G575" s="14">
        <v>0.22253226638555099</v>
      </c>
      <c r="H575" s="14">
        <v>0.253082690481579</v>
      </c>
      <c r="I575" s="14">
        <v>0.22642558377567501</v>
      </c>
      <c r="J575" s="14">
        <v>0.27789628235373798</v>
      </c>
      <c r="K575" s="14">
        <v>0.23274743769859901</v>
      </c>
      <c r="L575" s="14">
        <v>0.23305452524429199</v>
      </c>
      <c r="M575" s="14">
        <v>0.26430218485722501</v>
      </c>
      <c r="N575" s="14">
        <v>0.28633825884844799</v>
      </c>
      <c r="O575" s="14">
        <v>0.21876906660019599</v>
      </c>
      <c r="P575" s="14"/>
      <c r="Q575" s="14">
        <v>0.24812859206162899</v>
      </c>
      <c r="R575" s="14">
        <v>0.22606980852693401</v>
      </c>
      <c r="S575" s="14"/>
      <c r="T575" s="14">
        <v>0.23959419586227201</v>
      </c>
      <c r="U575" s="14">
        <v>0.262579955638297</v>
      </c>
      <c r="V575" s="14">
        <v>0.20838647535565499</v>
      </c>
      <c r="W575" s="14"/>
      <c r="X575" s="14">
        <v>0.20568375991608301</v>
      </c>
      <c r="Y575" s="14">
        <v>0.25322983209458799</v>
      </c>
      <c r="Z575" s="14">
        <v>0.28011563439473303</v>
      </c>
      <c r="AA575" s="14">
        <v>0.23537172433058501</v>
      </c>
    </row>
    <row r="576" spans="2:27" x14ac:dyDescent="0.3">
      <c r="B576" t="s">
        <v>281</v>
      </c>
      <c r="C576" s="14">
        <v>1.48308118426394E-2</v>
      </c>
      <c r="D576" s="14">
        <v>1.16739554535427E-2</v>
      </c>
      <c r="E576" s="14">
        <v>1.8080824026488598E-2</v>
      </c>
      <c r="F576" s="14"/>
      <c r="G576" s="14">
        <v>9.4842253901978608E-3</v>
      </c>
      <c r="H576" s="14">
        <v>2.1724517516248001E-2</v>
      </c>
      <c r="I576" s="14">
        <v>5.6855772259605097E-3</v>
      </c>
      <c r="J576" s="14">
        <v>2.2283870197099799E-2</v>
      </c>
      <c r="K576" s="14">
        <v>2.5348227753818901E-2</v>
      </c>
      <c r="L576" s="14">
        <v>8.8894390451492201E-3</v>
      </c>
      <c r="M576" s="14">
        <v>6.3927216542754798E-3</v>
      </c>
      <c r="N576" s="14">
        <v>1.1365005486519799E-2</v>
      </c>
      <c r="O576" s="14">
        <v>2.06441314338052E-2</v>
      </c>
      <c r="P576" s="14"/>
      <c r="Q576" s="14">
        <v>1.2994523479602499E-2</v>
      </c>
      <c r="R576" s="14">
        <v>1.93763476490901E-2</v>
      </c>
      <c r="S576" s="14"/>
      <c r="T576" s="14">
        <v>1.6593976523264001E-2</v>
      </c>
      <c r="U576" s="14">
        <v>3.3536407652862499E-3</v>
      </c>
      <c r="V576" s="14">
        <v>0</v>
      </c>
      <c r="W576" s="14"/>
      <c r="X576" s="14">
        <v>2.6685092750725201E-2</v>
      </c>
      <c r="Y576" s="14">
        <v>1.6073695665236001E-2</v>
      </c>
      <c r="Z576" s="14">
        <v>0</v>
      </c>
      <c r="AA576" s="14">
        <v>5.2943188157473699E-3</v>
      </c>
    </row>
    <row r="577" spans="2:27" x14ac:dyDescent="0.3">
      <c r="B577" t="s">
        <v>74</v>
      </c>
      <c r="C577" s="14">
        <v>5.2115857809629804E-3</v>
      </c>
      <c r="D577" s="14">
        <v>7.4313716272841101E-3</v>
      </c>
      <c r="E577" s="14">
        <v>3.0204017120127099E-3</v>
      </c>
      <c r="F577" s="14"/>
      <c r="G577" s="14">
        <v>6.3971357480553399E-3</v>
      </c>
      <c r="H577" s="14">
        <v>3.5939597707139699E-3</v>
      </c>
      <c r="I577" s="14">
        <v>0</v>
      </c>
      <c r="J577" s="14">
        <v>0</v>
      </c>
      <c r="K577" s="14">
        <v>4.1230281051186698E-3</v>
      </c>
      <c r="L577" s="14">
        <v>7.5069427654143404E-3</v>
      </c>
      <c r="M577" s="14">
        <v>6.3927216542754798E-3</v>
      </c>
      <c r="N577" s="14">
        <v>0</v>
      </c>
      <c r="O577" s="14">
        <v>1.16696861530231E-2</v>
      </c>
      <c r="P577" s="14"/>
      <c r="Q577" s="14">
        <v>3.13377429824759E-3</v>
      </c>
      <c r="R577" s="14">
        <v>7.5456319079383596E-3</v>
      </c>
      <c r="S577" s="14"/>
      <c r="T577" s="14">
        <v>3.0460145229382501E-3</v>
      </c>
      <c r="U577" s="14">
        <v>0</v>
      </c>
      <c r="V577" s="14">
        <v>9.7422523023000702E-3</v>
      </c>
      <c r="W577" s="14"/>
      <c r="X577" s="14">
        <v>7.2872418951322997E-3</v>
      </c>
      <c r="Y577" s="14">
        <v>3.0056480972853001E-3</v>
      </c>
      <c r="Z577" s="14">
        <v>8.2306543909447805E-3</v>
      </c>
      <c r="AA577" s="14">
        <v>3.4541844314694499E-3</v>
      </c>
    </row>
    <row r="578" spans="2:27" x14ac:dyDescent="0.3">
      <c r="B578" t="s">
        <v>101</v>
      </c>
      <c r="C578" s="14">
        <v>4.4299539665973E-3</v>
      </c>
      <c r="D578" s="14">
        <v>5.6044582146907197E-3</v>
      </c>
      <c r="E578" s="14">
        <v>3.2806462725824201E-3</v>
      </c>
      <c r="F578" s="14"/>
      <c r="G578" s="14">
        <v>2.4868856931622302E-3</v>
      </c>
      <c r="H578" s="14">
        <v>2.8153593279695902E-3</v>
      </c>
      <c r="I578" s="14">
        <v>0</v>
      </c>
      <c r="J578" s="14">
        <v>1.19779220510563E-2</v>
      </c>
      <c r="K578" s="14">
        <v>1.00937194362279E-2</v>
      </c>
      <c r="L578" s="14">
        <v>4.6776251010784402E-3</v>
      </c>
      <c r="M578" s="14">
        <v>0</v>
      </c>
      <c r="N578" s="14">
        <v>0</v>
      </c>
      <c r="O578" s="14">
        <v>7.0681117968445098E-3</v>
      </c>
      <c r="P578" s="14"/>
      <c r="Q578" s="14">
        <v>4.8495292303438204E-3</v>
      </c>
      <c r="R578" s="14">
        <v>3.5789402085877301E-3</v>
      </c>
      <c r="S578" s="14"/>
      <c r="T578" s="14">
        <v>5.1031241865483502E-3</v>
      </c>
      <c r="U578" s="14">
        <v>4.6515135325699702E-3</v>
      </c>
      <c r="V578" s="14">
        <v>4.3335744150866801E-3</v>
      </c>
      <c r="W578" s="14"/>
      <c r="X578" s="14">
        <v>4.9289140113022503E-3</v>
      </c>
      <c r="Y578" s="14">
        <v>4.9449784540645698E-3</v>
      </c>
      <c r="Z578" s="14">
        <v>0</v>
      </c>
      <c r="AA578" s="14">
        <v>4.6108356746261403E-3</v>
      </c>
    </row>
    <row r="579" spans="2:27" x14ac:dyDescent="0.3">
      <c r="C579" s="14"/>
      <c r="D579" s="14"/>
      <c r="E579" s="14"/>
      <c r="F579" s="14"/>
      <c r="G579" s="14"/>
      <c r="H579" s="14"/>
      <c r="I579" s="14"/>
      <c r="J579" s="14"/>
      <c r="K579" s="14"/>
      <c r="L579" s="14"/>
      <c r="M579" s="14"/>
      <c r="N579" s="14"/>
      <c r="O579" s="14"/>
      <c r="P579" s="14"/>
      <c r="Q579" s="14"/>
      <c r="R579" s="14"/>
      <c r="S579" s="14"/>
      <c r="T579" s="14"/>
      <c r="U579" s="14"/>
      <c r="V579" s="14"/>
      <c r="W579" s="14"/>
      <c r="X579" s="14"/>
      <c r="Y579" s="14"/>
      <c r="Z579" s="14"/>
      <c r="AA579" s="14"/>
    </row>
    <row r="580" spans="2:27" x14ac:dyDescent="0.3">
      <c r="B580" s="6" t="s">
        <v>291</v>
      </c>
      <c r="C580" s="14"/>
      <c r="D580" s="14"/>
      <c r="E580" s="14"/>
      <c r="F580" s="14"/>
      <c r="G580" s="14"/>
      <c r="H580" s="14"/>
      <c r="I580" s="14"/>
      <c r="J580" s="14"/>
      <c r="K580" s="14"/>
      <c r="L580" s="14"/>
      <c r="M580" s="14"/>
      <c r="N580" s="14"/>
      <c r="O580" s="14"/>
      <c r="P580" s="14"/>
      <c r="Q580" s="14"/>
      <c r="R580" s="14"/>
      <c r="S580" s="14"/>
      <c r="T580" s="14"/>
      <c r="U580" s="14"/>
      <c r="V580" s="14"/>
      <c r="W580" s="14"/>
      <c r="X580" s="14"/>
      <c r="Y580" s="14"/>
      <c r="Z580" s="14"/>
      <c r="AA580" s="14"/>
    </row>
    <row r="581" spans="2:27" x14ac:dyDescent="0.3">
      <c r="B581" s="21" t="s">
        <v>56</v>
      </c>
      <c r="C581" s="14"/>
      <c r="D581" s="14"/>
      <c r="E581" s="14"/>
      <c r="F581" s="14"/>
      <c r="G581" s="14"/>
      <c r="H581" s="14"/>
      <c r="I581" s="14"/>
      <c r="J581" s="14"/>
      <c r="K581" s="14"/>
      <c r="L581" s="14"/>
      <c r="M581" s="14"/>
      <c r="N581" s="14"/>
      <c r="O581" s="14"/>
      <c r="P581" s="14"/>
      <c r="Q581" s="14"/>
      <c r="R581" s="14"/>
      <c r="S581" s="14"/>
      <c r="T581" s="14"/>
      <c r="U581" s="14"/>
      <c r="V581" s="14"/>
      <c r="W581" s="14"/>
      <c r="X581" s="14"/>
      <c r="Y581" s="14"/>
      <c r="Z581" s="14"/>
      <c r="AA581" s="14"/>
    </row>
    <row r="582" spans="2:27" x14ac:dyDescent="0.3">
      <c r="B582" t="s">
        <v>283</v>
      </c>
      <c r="C582" s="14">
        <v>0.67960959504143403</v>
      </c>
      <c r="D582" s="14">
        <v>0.64670886832299901</v>
      </c>
      <c r="E582" s="14">
        <v>0.71400427066638805</v>
      </c>
      <c r="F582" s="14"/>
      <c r="G582" s="14">
        <v>0.62878858938426996</v>
      </c>
      <c r="H582" s="14">
        <v>0.67506587622949299</v>
      </c>
      <c r="I582" s="14">
        <v>0.69259130284190895</v>
      </c>
      <c r="J582" s="14">
        <v>0.68819584361142105</v>
      </c>
      <c r="K582" s="14">
        <v>0.68059977424903695</v>
      </c>
      <c r="L582" s="14">
        <v>0.67693530254974499</v>
      </c>
      <c r="M582" s="14">
        <v>0.69751735136831305</v>
      </c>
      <c r="N582" s="14">
        <v>0.71884870283328095</v>
      </c>
      <c r="O582" s="14">
        <v>0.73488488585094702</v>
      </c>
      <c r="P582" s="14"/>
      <c r="Q582" s="14">
        <v>0.70024717420627403</v>
      </c>
      <c r="R582" s="14">
        <v>0.62939560558357999</v>
      </c>
      <c r="S582" s="14"/>
      <c r="T582" s="14">
        <v>0.70728366455895197</v>
      </c>
      <c r="U582" s="14">
        <v>0.541634511363839</v>
      </c>
      <c r="V582" s="14">
        <v>0.67065172886928404</v>
      </c>
      <c r="W582" s="14"/>
      <c r="X582" s="14">
        <v>0.65311545080907596</v>
      </c>
      <c r="Y582" s="14">
        <v>0.71862014772234095</v>
      </c>
      <c r="Z582" s="14">
        <v>0.56651149061164097</v>
      </c>
      <c r="AA582" s="14">
        <v>0.654301170596151</v>
      </c>
    </row>
    <row r="583" spans="2:27" x14ac:dyDescent="0.3">
      <c r="B583" t="s">
        <v>284</v>
      </c>
      <c r="C583" s="14">
        <v>0.61848290314406096</v>
      </c>
      <c r="D583" s="14">
        <v>0.58619591742973398</v>
      </c>
      <c r="E583" s="14">
        <v>0.65040686119500002</v>
      </c>
      <c r="F583" s="14"/>
      <c r="G583" s="14">
        <v>0.62268560118133198</v>
      </c>
      <c r="H583" s="14">
        <v>0.573694255273136</v>
      </c>
      <c r="I583" s="14">
        <v>0.660274875104359</v>
      </c>
      <c r="J583" s="14">
        <v>0.64193491191256702</v>
      </c>
      <c r="K583" s="14">
        <v>0.58164430395454503</v>
      </c>
      <c r="L583" s="14">
        <v>0.59097432621081902</v>
      </c>
      <c r="M583" s="14">
        <v>0.60495000497765905</v>
      </c>
      <c r="N583" s="14">
        <v>0.755277201723349</v>
      </c>
      <c r="O583" s="14">
        <v>0.62696780313165001</v>
      </c>
      <c r="P583" s="14"/>
      <c r="Q583" s="14">
        <v>0.65311077345186697</v>
      </c>
      <c r="R583" s="14">
        <v>0.54189573956630799</v>
      </c>
      <c r="S583" s="14"/>
      <c r="T583" s="14">
        <v>0.619031581729103</v>
      </c>
      <c r="U583" s="14">
        <v>0.54759636430779202</v>
      </c>
      <c r="V583" s="14">
        <v>0.74887919652132795</v>
      </c>
      <c r="W583" s="14"/>
      <c r="X583" s="14">
        <v>0.54992282279228699</v>
      </c>
      <c r="Y583" s="14">
        <v>0.64387025496539696</v>
      </c>
      <c r="Z583" s="14">
        <v>0.52061499259376198</v>
      </c>
      <c r="AA583" s="14">
        <v>0.676218894484507</v>
      </c>
    </row>
    <row r="584" spans="2:27" x14ac:dyDescent="0.3">
      <c r="B584" t="s">
        <v>285</v>
      </c>
      <c r="C584" s="14">
        <v>0.310239778787191</v>
      </c>
      <c r="D584" s="14">
        <v>0.31645027848787799</v>
      </c>
      <c r="E584" s="14">
        <v>0.30399581110735302</v>
      </c>
      <c r="F584" s="14"/>
      <c r="G584" s="14">
        <v>0.37569877647747102</v>
      </c>
      <c r="H584" s="14">
        <v>0.302422545999051</v>
      </c>
      <c r="I584" s="14">
        <v>0.26759052047853998</v>
      </c>
      <c r="J584" s="14">
        <v>0.30342211737181501</v>
      </c>
      <c r="K584" s="14">
        <v>0.28070086777846598</v>
      </c>
      <c r="L584" s="14">
        <v>0.32665636627046402</v>
      </c>
      <c r="M584" s="14">
        <v>0.28020152542986598</v>
      </c>
      <c r="N584" s="14">
        <v>0.221560261706298</v>
      </c>
      <c r="O584" s="14">
        <v>0.29430268565744899</v>
      </c>
      <c r="P584" s="14"/>
      <c r="Q584" s="14">
        <v>0.31528496022359098</v>
      </c>
      <c r="R584" s="14">
        <v>0.29606885421538798</v>
      </c>
      <c r="S584" s="14"/>
      <c r="T584" s="14">
        <v>0.29269373696116802</v>
      </c>
      <c r="U584" s="14">
        <v>0.28947306730040201</v>
      </c>
      <c r="V584" s="14">
        <v>0.34205277860607303</v>
      </c>
      <c r="W584" s="14"/>
      <c r="X584" s="14">
        <v>0.28733981566165201</v>
      </c>
      <c r="Y584" s="14">
        <v>0.297504242134911</v>
      </c>
      <c r="Z584" s="14">
        <v>0.31921056778009399</v>
      </c>
      <c r="AA584" s="14">
        <v>0.35974988784016199</v>
      </c>
    </row>
    <row r="585" spans="2:27" x14ac:dyDescent="0.3">
      <c r="B585" t="s">
        <v>286</v>
      </c>
      <c r="C585" s="14">
        <v>0.27671504749811998</v>
      </c>
      <c r="D585" s="14">
        <v>0.30462311950738002</v>
      </c>
      <c r="E585" s="14">
        <v>0.24954096179954899</v>
      </c>
      <c r="F585" s="14"/>
      <c r="G585" s="14">
        <v>0.29716579781425001</v>
      </c>
      <c r="H585" s="14">
        <v>0.26087107895053901</v>
      </c>
      <c r="I585" s="14">
        <v>0.25435939666483098</v>
      </c>
      <c r="J585" s="14">
        <v>0.28771082607530801</v>
      </c>
      <c r="K585" s="14">
        <v>0.269833055588244</v>
      </c>
      <c r="L585" s="14">
        <v>0.299537235087111</v>
      </c>
      <c r="M585" s="14">
        <v>0.26280263119082398</v>
      </c>
      <c r="N585" s="14">
        <v>0.28597968265620499</v>
      </c>
      <c r="O585" s="14">
        <v>0.25458152743067097</v>
      </c>
      <c r="P585" s="14"/>
      <c r="Q585" s="14">
        <v>0.28157993897911798</v>
      </c>
      <c r="R585" s="14">
        <v>0.26793276627323098</v>
      </c>
      <c r="S585" s="14"/>
      <c r="T585" s="14">
        <v>0.26936678293384803</v>
      </c>
      <c r="U585" s="14">
        <v>0.33464394029320399</v>
      </c>
      <c r="V585" s="14">
        <v>0.34631175590440499</v>
      </c>
      <c r="W585" s="14"/>
      <c r="X585" s="14">
        <v>0.24611914879916899</v>
      </c>
      <c r="Y585" s="14">
        <v>0.27373689213574198</v>
      </c>
      <c r="Z585" s="14">
        <v>0.32576324603194401</v>
      </c>
      <c r="AA585" s="14">
        <v>0.30119334876632298</v>
      </c>
    </row>
    <row r="586" spans="2:27" x14ac:dyDescent="0.3">
      <c r="B586" t="s">
        <v>287</v>
      </c>
      <c r="C586" s="14">
        <v>0.25668318694745901</v>
      </c>
      <c r="D586" s="14">
        <v>0.28414906443232302</v>
      </c>
      <c r="E586" s="14">
        <v>0.229984034699209</v>
      </c>
      <c r="F586" s="14"/>
      <c r="G586" s="14">
        <v>0.34008384121882701</v>
      </c>
      <c r="H586" s="14">
        <v>0.20564761545147001</v>
      </c>
      <c r="I586" s="14">
        <v>0.206006888305166</v>
      </c>
      <c r="J586" s="14">
        <v>0.19147005568363501</v>
      </c>
      <c r="K586" s="14">
        <v>0.22377490124563601</v>
      </c>
      <c r="L586" s="14">
        <v>0.28432953138435801</v>
      </c>
      <c r="M586" s="14">
        <v>0.25731114372617298</v>
      </c>
      <c r="N586" s="14">
        <v>0.27391367338692701</v>
      </c>
      <c r="O586" s="14">
        <v>0.235962791861383</v>
      </c>
      <c r="P586" s="14"/>
      <c r="Q586" s="14">
        <v>0.27386028033526399</v>
      </c>
      <c r="R586" s="14">
        <v>0.219535797144676</v>
      </c>
      <c r="S586" s="14"/>
      <c r="T586" s="14">
        <v>0.21999610677831499</v>
      </c>
      <c r="U586" s="14">
        <v>0.39156870762663898</v>
      </c>
      <c r="V586" s="14">
        <v>0.29696824942447703</v>
      </c>
      <c r="W586" s="14"/>
      <c r="X586" s="14">
        <v>0.167902201109175</v>
      </c>
      <c r="Y586" s="14">
        <v>0.24886506747756801</v>
      </c>
      <c r="Z586" s="14">
        <v>0.35642256679446399</v>
      </c>
      <c r="AA586" s="14">
        <v>0.336366773320257</v>
      </c>
    </row>
    <row r="587" spans="2:27" x14ac:dyDescent="0.3">
      <c r="B587" t="s">
        <v>288</v>
      </c>
      <c r="C587" s="14">
        <v>0.184696585832402</v>
      </c>
      <c r="D587" s="14">
        <v>0.196748282159002</v>
      </c>
      <c r="E587" s="14">
        <v>0.17259302021371301</v>
      </c>
      <c r="F587" s="14"/>
      <c r="G587" s="14">
        <v>0.191952840987342</v>
      </c>
      <c r="H587" s="14">
        <v>0.19098947094219501</v>
      </c>
      <c r="I587" s="14">
        <v>0.266599625475546</v>
      </c>
      <c r="J587" s="14">
        <v>0.16687306818412101</v>
      </c>
      <c r="K587" s="14">
        <v>0.19218450516707999</v>
      </c>
      <c r="L587" s="14">
        <v>0.20904172264878601</v>
      </c>
      <c r="M587" s="14">
        <v>0.194202285973616</v>
      </c>
      <c r="N587" s="14">
        <v>0.117835426954947</v>
      </c>
      <c r="O587" s="14">
        <v>0.12658657441658799</v>
      </c>
      <c r="P587" s="14"/>
      <c r="Q587" s="14">
        <v>0.18058374957655801</v>
      </c>
      <c r="R587" s="14">
        <v>0.19463298239999</v>
      </c>
      <c r="S587" s="14"/>
      <c r="T587" s="14">
        <v>0.18967056096506099</v>
      </c>
      <c r="U587" s="14">
        <v>0.18990950245706001</v>
      </c>
      <c r="V587" s="14">
        <v>0.191698510861983</v>
      </c>
      <c r="W587" s="14"/>
      <c r="X587" s="14">
        <v>0.208266157871975</v>
      </c>
      <c r="Y587" s="14">
        <v>0.18513991435223501</v>
      </c>
      <c r="Z587" s="14">
        <v>0.15848982186657201</v>
      </c>
      <c r="AA587" s="14">
        <v>0.16918997256770901</v>
      </c>
    </row>
    <row r="588" spans="2:27" x14ac:dyDescent="0.3">
      <c r="B588" t="s">
        <v>289</v>
      </c>
      <c r="C588" s="14">
        <v>0.107693759226518</v>
      </c>
      <c r="D588" s="14">
        <v>0.13012410541682401</v>
      </c>
      <c r="E588" s="14">
        <v>8.4887441093975294E-2</v>
      </c>
      <c r="F588" s="14"/>
      <c r="G588" s="14">
        <v>0.127285811763241</v>
      </c>
      <c r="H588" s="14">
        <v>9.3054036605931506E-2</v>
      </c>
      <c r="I588" s="14">
        <v>8.3958392111955896E-2</v>
      </c>
      <c r="J588" s="14">
        <v>0.12205383936267</v>
      </c>
      <c r="K588" s="14">
        <v>0.137891950213852</v>
      </c>
      <c r="L588" s="14">
        <v>9.4725264041997007E-2</v>
      </c>
      <c r="M588" s="14">
        <v>0.111744520386934</v>
      </c>
      <c r="N588" s="14">
        <v>9.8870367855756203E-2</v>
      </c>
      <c r="O588" s="14">
        <v>8.2045948356531298E-2</v>
      </c>
      <c r="P588" s="14"/>
      <c r="Q588" s="14">
        <v>0.10186471552240001</v>
      </c>
      <c r="R588" s="14">
        <v>0.121045585563211</v>
      </c>
      <c r="S588" s="14"/>
      <c r="T588" s="14">
        <v>9.7445128815204299E-2</v>
      </c>
      <c r="U588" s="14">
        <v>0.17450102269637899</v>
      </c>
      <c r="V588" s="14">
        <v>9.2430976009388502E-2</v>
      </c>
      <c r="W588" s="14"/>
      <c r="X588" s="14">
        <v>9.8730858879951505E-2</v>
      </c>
      <c r="Y588" s="14">
        <v>0.10070722754291001</v>
      </c>
      <c r="Z588" s="14">
        <v>0.18020456510027699</v>
      </c>
      <c r="AA588" s="14">
        <v>0.104759290362877</v>
      </c>
    </row>
    <row r="589" spans="2:27" x14ac:dyDescent="0.3">
      <c r="B589" t="s">
        <v>290</v>
      </c>
      <c r="C589" s="14">
        <v>1.5710427792009599E-2</v>
      </c>
      <c r="D589" s="14">
        <v>1.4278688868702601E-2</v>
      </c>
      <c r="E589" s="14">
        <v>1.7238473218173501E-2</v>
      </c>
      <c r="F589" s="14"/>
      <c r="G589" s="14">
        <v>6.9973396970356297E-3</v>
      </c>
      <c r="H589" s="14">
        <v>2.5716654560846101E-2</v>
      </c>
      <c r="I589" s="14">
        <v>1.8384598923644E-2</v>
      </c>
      <c r="J589" s="14">
        <v>1.7210345095528001E-2</v>
      </c>
      <c r="K589" s="14">
        <v>9.9480767598887007E-3</v>
      </c>
      <c r="L589" s="14">
        <v>9.3059175789565497E-3</v>
      </c>
      <c r="M589" s="14">
        <v>1.4919233906720199E-2</v>
      </c>
      <c r="N589" s="14">
        <v>9.1059401263543695E-3</v>
      </c>
      <c r="O589" s="14">
        <v>2.9790348488180001E-2</v>
      </c>
      <c r="P589" s="14"/>
      <c r="Q589" s="14">
        <v>9.4841084903068505E-3</v>
      </c>
      <c r="R589" s="14">
        <v>3.0293391127178399E-2</v>
      </c>
      <c r="S589" s="14"/>
      <c r="T589" s="14">
        <v>1.89108159666583E-2</v>
      </c>
      <c r="U589" s="14">
        <v>8.3712708777833895E-3</v>
      </c>
      <c r="V589" s="14">
        <v>0</v>
      </c>
      <c r="W589" s="14"/>
      <c r="X589" s="14">
        <v>3.9236925657460703E-2</v>
      </c>
      <c r="Y589" s="14">
        <v>1.21703893670751E-2</v>
      </c>
      <c r="Z589" s="14">
        <v>6.5830233608129302E-3</v>
      </c>
      <c r="AA589" s="14">
        <v>2.7664222783354599E-3</v>
      </c>
    </row>
    <row r="590" spans="2:27" x14ac:dyDescent="0.3">
      <c r="B590" t="s">
        <v>52</v>
      </c>
      <c r="C590" s="14">
        <v>9.8036187887629994E-3</v>
      </c>
      <c r="D590" s="14">
        <v>1.0172171918517801E-2</v>
      </c>
      <c r="E590" s="14">
        <v>9.4935959520642595E-3</v>
      </c>
      <c r="F590" s="14"/>
      <c r="G590" s="14">
        <v>5.5000202903937798E-3</v>
      </c>
      <c r="H590" s="14">
        <v>1.3756315071941499E-2</v>
      </c>
      <c r="I590" s="14">
        <v>0</v>
      </c>
      <c r="J590" s="14">
        <v>4.2699029237443197E-3</v>
      </c>
      <c r="K590" s="14">
        <v>1.2888046454351799E-2</v>
      </c>
      <c r="L590" s="14">
        <v>1.1296917272181101E-2</v>
      </c>
      <c r="M590" s="14">
        <v>1.6702941357169199E-2</v>
      </c>
      <c r="N590" s="14">
        <v>0</v>
      </c>
      <c r="O590" s="14">
        <v>1.7979851613711802E-2</v>
      </c>
      <c r="P590" s="14"/>
      <c r="Q590" s="14">
        <v>8.1777809730313004E-3</v>
      </c>
      <c r="R590" s="14">
        <v>1.37483674262138E-2</v>
      </c>
      <c r="S590" s="14"/>
      <c r="T590" s="14">
        <v>1.03727018899268E-2</v>
      </c>
      <c r="U590" s="14">
        <v>0</v>
      </c>
      <c r="V590" s="14">
        <v>1.4075826717386801E-2</v>
      </c>
      <c r="W590" s="14"/>
      <c r="X590" s="14">
        <v>1.58296450152152E-2</v>
      </c>
      <c r="Y590" s="14">
        <v>9.4522432963331203E-3</v>
      </c>
      <c r="Z590" s="14">
        <v>8.2306543909447805E-3</v>
      </c>
      <c r="AA590" s="14">
        <v>4.9906838786940699E-3</v>
      </c>
    </row>
    <row r="591" spans="2:27" x14ac:dyDescent="0.3">
      <c r="C591" s="14"/>
      <c r="D591" s="14"/>
      <c r="E591" s="14"/>
      <c r="F591" s="14"/>
      <c r="G591" s="14"/>
      <c r="H591" s="14"/>
      <c r="I591" s="14"/>
      <c r="J591" s="14"/>
      <c r="K591" s="14"/>
      <c r="L591" s="14"/>
      <c r="M591" s="14"/>
      <c r="N591" s="14"/>
      <c r="O591" s="14"/>
      <c r="P591" s="14"/>
      <c r="Q591" s="14"/>
      <c r="R591" s="14"/>
      <c r="S591" s="14"/>
      <c r="T591" s="14"/>
      <c r="U591" s="14"/>
      <c r="V591" s="14"/>
      <c r="W591" s="14"/>
      <c r="X591" s="14"/>
      <c r="Y591" s="14"/>
      <c r="Z591" s="14"/>
      <c r="AA591" s="14"/>
    </row>
    <row r="592" spans="2:27" x14ac:dyDescent="0.3">
      <c r="B592" s="6" t="s">
        <v>106</v>
      </c>
      <c r="C592" s="14"/>
      <c r="D592" s="14"/>
      <c r="E592" s="14"/>
      <c r="F592" s="14"/>
      <c r="G592" s="14"/>
      <c r="H592" s="14"/>
      <c r="I592" s="14"/>
      <c r="J592" s="14"/>
      <c r="K592" s="14"/>
      <c r="L592" s="14"/>
      <c r="M592" s="14"/>
      <c r="N592" s="14"/>
      <c r="O592" s="14"/>
      <c r="P592" s="14"/>
      <c r="Q592" s="14"/>
      <c r="R592" s="14"/>
      <c r="S592" s="14"/>
      <c r="T592" s="14"/>
      <c r="U592" s="14"/>
      <c r="V592" s="14"/>
      <c r="W592" s="14"/>
      <c r="X592" s="14"/>
      <c r="Y592" s="14"/>
      <c r="Z592" s="14"/>
      <c r="AA592" s="14"/>
    </row>
    <row r="593" spans="2:27" x14ac:dyDescent="0.3">
      <c r="B593" s="21" t="s">
        <v>56</v>
      </c>
      <c r="C593" s="14"/>
      <c r="D593" s="14"/>
      <c r="E593" s="14"/>
      <c r="F593" s="14"/>
      <c r="G593" s="14"/>
      <c r="H593" s="14"/>
      <c r="I593" s="14"/>
      <c r="J593" s="14"/>
      <c r="K593" s="14"/>
      <c r="L593" s="14"/>
      <c r="M593" s="14"/>
      <c r="N593" s="14"/>
      <c r="O593" s="14"/>
      <c r="P593" s="14"/>
      <c r="Q593" s="14"/>
      <c r="R593" s="14"/>
      <c r="S593" s="14"/>
      <c r="T593" s="14"/>
      <c r="U593" s="14"/>
      <c r="V593" s="14"/>
      <c r="W593" s="14"/>
      <c r="X593" s="14"/>
      <c r="Y593" s="14"/>
      <c r="Z593" s="14"/>
      <c r="AA593" s="14"/>
    </row>
    <row r="594" spans="2:27" x14ac:dyDescent="0.3">
      <c r="B594" t="s">
        <v>292</v>
      </c>
      <c r="C594" s="14">
        <v>0.67502693391414204</v>
      </c>
      <c r="D594" s="14">
        <v>0.68261543381263001</v>
      </c>
      <c r="E594" s="14">
        <v>0.66870243244491701</v>
      </c>
      <c r="F594" s="14"/>
      <c r="G594" s="14">
        <v>0.68733813585338199</v>
      </c>
      <c r="H594" s="14">
        <v>0.66373435813951298</v>
      </c>
      <c r="I594" s="14">
        <v>0.68721900337410902</v>
      </c>
      <c r="J594" s="14">
        <v>0.61072149538404197</v>
      </c>
      <c r="K594" s="14">
        <v>0.67835564218446298</v>
      </c>
      <c r="L594" s="14">
        <v>0.70183758160337095</v>
      </c>
      <c r="M594" s="14">
        <v>0.68227931762571103</v>
      </c>
      <c r="N594" s="14">
        <v>0.69047467359306403</v>
      </c>
      <c r="O594" s="14">
        <v>0.67071023271385899</v>
      </c>
      <c r="P594" s="14"/>
      <c r="Q594" s="14">
        <v>0.70728183917101095</v>
      </c>
      <c r="R594" s="14">
        <v>0.60603557224970805</v>
      </c>
      <c r="S594" s="14"/>
      <c r="T594" s="14">
        <v>0.68013375381770103</v>
      </c>
      <c r="U594" s="14">
        <v>0.65723221482342997</v>
      </c>
      <c r="V594" s="14">
        <v>0.77210052834928899</v>
      </c>
      <c r="W594" s="14"/>
      <c r="X594" s="14">
        <v>0.59993984822837199</v>
      </c>
      <c r="Y594" s="14">
        <v>0.71174785313904299</v>
      </c>
      <c r="Z594" s="14">
        <v>0.62219605755434604</v>
      </c>
      <c r="AA594" s="14">
        <v>0.69611350576441</v>
      </c>
    </row>
    <row r="595" spans="2:27" x14ac:dyDescent="0.3">
      <c r="B595" t="s">
        <v>293</v>
      </c>
      <c r="C595" s="14">
        <v>0.17519506617525499</v>
      </c>
      <c r="D595" s="14">
        <v>0.18996584168244399</v>
      </c>
      <c r="E595" s="14">
        <v>0.16022354535406799</v>
      </c>
      <c r="F595" s="14"/>
      <c r="G595" s="14">
        <v>0.160511391594756</v>
      </c>
      <c r="H595" s="14">
        <v>0.16458320498694201</v>
      </c>
      <c r="I595" s="14">
        <v>0.162990162758507</v>
      </c>
      <c r="J595" s="14">
        <v>0.21906174443501999</v>
      </c>
      <c r="K595" s="14">
        <v>0.169054394139937</v>
      </c>
      <c r="L595" s="14">
        <v>0.16259786815317101</v>
      </c>
      <c r="M595" s="14">
        <v>0.20480991097881401</v>
      </c>
      <c r="N595" s="14">
        <v>0.18188046062126001</v>
      </c>
      <c r="O595" s="14">
        <v>0.17958848447352199</v>
      </c>
      <c r="P595" s="14"/>
      <c r="Q595" s="14">
        <v>0.15429271078509099</v>
      </c>
      <c r="R595" s="14">
        <v>0.22411617747839099</v>
      </c>
      <c r="S595" s="14"/>
      <c r="T595" s="14">
        <v>0.173097060928977</v>
      </c>
      <c r="U595" s="14">
        <v>0.25183397397132901</v>
      </c>
      <c r="V595" s="14">
        <v>8.5710196049057302E-2</v>
      </c>
      <c r="W595" s="14"/>
      <c r="X595" s="14">
        <v>0.221733499116264</v>
      </c>
      <c r="Y595" s="14">
        <v>0.149743923905477</v>
      </c>
      <c r="Z595" s="14">
        <v>0.23043293960903299</v>
      </c>
      <c r="AA595" s="14">
        <v>0.16566803760465201</v>
      </c>
    </row>
    <row r="596" spans="2:27" x14ac:dyDescent="0.3">
      <c r="B596" t="s">
        <v>294</v>
      </c>
      <c r="C596" s="14">
        <v>0.10870980019903</v>
      </c>
      <c r="D596" s="14">
        <v>9.5885903375892895E-2</v>
      </c>
      <c r="E596" s="14">
        <v>0.12120761004198601</v>
      </c>
      <c r="F596" s="14"/>
      <c r="G596" s="14">
        <v>0.123723241710089</v>
      </c>
      <c r="H596" s="14">
        <v>0.142383068430495</v>
      </c>
      <c r="I596" s="14">
        <v>0.10169990565274099</v>
      </c>
      <c r="J596" s="14">
        <v>0.11447896366866001</v>
      </c>
      <c r="K596" s="14">
        <v>7.8875732459000494E-2</v>
      </c>
      <c r="L596" s="14">
        <v>8.6530498137679407E-2</v>
      </c>
      <c r="M596" s="14">
        <v>7.8830321836017E-2</v>
      </c>
      <c r="N596" s="14">
        <v>8.9735565665773204E-2</v>
      </c>
      <c r="O596" s="14">
        <v>0.111680931940436</v>
      </c>
      <c r="P596" s="14"/>
      <c r="Q596" s="14">
        <v>0.101944331336004</v>
      </c>
      <c r="R596" s="14">
        <v>0.120475684876741</v>
      </c>
      <c r="S596" s="14"/>
      <c r="T596" s="14">
        <v>0.110259673140348</v>
      </c>
      <c r="U596" s="14">
        <v>5.7761660129519998E-2</v>
      </c>
      <c r="V596" s="14">
        <v>9.8792245366901801E-2</v>
      </c>
      <c r="W596" s="14"/>
      <c r="X596" s="14">
        <v>0.12640265969682199</v>
      </c>
      <c r="Y596" s="14">
        <v>0.106750302642839</v>
      </c>
      <c r="Z596" s="14">
        <v>0.10476257366212199</v>
      </c>
      <c r="AA596" s="14">
        <v>8.9925853498387998E-2</v>
      </c>
    </row>
    <row r="597" spans="2:27" x14ac:dyDescent="0.3">
      <c r="B597" t="s">
        <v>52</v>
      </c>
      <c r="C597" s="14">
        <v>4.1068199711573598E-2</v>
      </c>
      <c r="D597" s="14">
        <v>3.1532821129032301E-2</v>
      </c>
      <c r="E597" s="14">
        <v>4.9866412159028699E-2</v>
      </c>
      <c r="F597" s="14"/>
      <c r="G597" s="14">
        <v>2.84272308417736E-2</v>
      </c>
      <c r="H597" s="14">
        <v>2.92993684430497E-2</v>
      </c>
      <c r="I597" s="14">
        <v>4.80909282146431E-2</v>
      </c>
      <c r="J597" s="14">
        <v>5.5737796512278198E-2</v>
      </c>
      <c r="K597" s="14">
        <v>7.3714231216599299E-2</v>
      </c>
      <c r="L597" s="14">
        <v>4.9034052105779297E-2</v>
      </c>
      <c r="M597" s="14">
        <v>3.4080449559457403E-2</v>
      </c>
      <c r="N597" s="14">
        <v>3.79093001199029E-2</v>
      </c>
      <c r="O597" s="14">
        <v>3.8020350872183702E-2</v>
      </c>
      <c r="P597" s="14"/>
      <c r="Q597" s="14">
        <v>3.6481118707894299E-2</v>
      </c>
      <c r="R597" s="14">
        <v>4.9372565395160203E-2</v>
      </c>
      <c r="S597" s="14"/>
      <c r="T597" s="14">
        <v>3.6509512112974103E-2</v>
      </c>
      <c r="U597" s="14">
        <v>3.3172151075721502E-2</v>
      </c>
      <c r="V597" s="14">
        <v>4.3397030234751499E-2</v>
      </c>
      <c r="W597" s="14"/>
      <c r="X597" s="14">
        <v>5.1923992958541401E-2</v>
      </c>
      <c r="Y597" s="14">
        <v>3.1757920312640901E-2</v>
      </c>
      <c r="Z597" s="14">
        <v>4.2608429174499599E-2</v>
      </c>
      <c r="AA597" s="14">
        <v>4.8292603132550398E-2</v>
      </c>
    </row>
    <row r="598" spans="2:27" x14ac:dyDescent="0.3">
      <c r="C598" s="14"/>
      <c r="D598" s="14"/>
      <c r="E598" s="14"/>
      <c r="F598" s="14"/>
      <c r="G598" s="14"/>
      <c r="H598" s="14"/>
      <c r="I598" s="14"/>
      <c r="J598" s="14"/>
      <c r="K598" s="14"/>
      <c r="L598" s="14"/>
      <c r="M598" s="14"/>
      <c r="N598" s="14"/>
      <c r="O598" s="14"/>
      <c r="P598" s="14"/>
      <c r="Q598" s="14"/>
      <c r="R598" s="14"/>
      <c r="S598" s="14"/>
      <c r="T598" s="14"/>
      <c r="U598" s="14"/>
      <c r="V598" s="14"/>
      <c r="W598" s="14"/>
      <c r="X598" s="14"/>
      <c r="Y598" s="14"/>
      <c r="Z598" s="14"/>
      <c r="AA598" s="14"/>
    </row>
    <row r="599" spans="2:27" x14ac:dyDescent="0.3">
      <c r="B599" s="6" t="s">
        <v>305</v>
      </c>
      <c r="C599" s="14"/>
      <c r="D599" s="14"/>
      <c r="E599" s="14"/>
      <c r="F599" s="14"/>
      <c r="G599" s="14"/>
      <c r="H599" s="14"/>
      <c r="I599" s="14"/>
      <c r="J599" s="14"/>
      <c r="K599" s="14"/>
      <c r="L599" s="14"/>
      <c r="M599" s="14"/>
      <c r="N599" s="14"/>
      <c r="O599" s="14"/>
      <c r="P599" s="14"/>
      <c r="Q599" s="14"/>
      <c r="R599" s="14"/>
      <c r="S599" s="14"/>
      <c r="T599" s="14"/>
      <c r="U599" s="14"/>
      <c r="V599" s="14"/>
      <c r="W599" s="14"/>
      <c r="X599" s="14"/>
      <c r="Y599" s="14"/>
      <c r="Z599" s="14"/>
      <c r="AA599" s="14"/>
    </row>
    <row r="600" spans="2:27" x14ac:dyDescent="0.3">
      <c r="B600" s="21" t="s">
        <v>56</v>
      </c>
      <c r="C600" s="14"/>
      <c r="D600" s="14"/>
      <c r="E600" s="14"/>
      <c r="F600" s="14"/>
      <c r="G600" s="14"/>
      <c r="H600" s="14"/>
      <c r="I600" s="14"/>
      <c r="J600" s="14"/>
      <c r="K600" s="14"/>
      <c r="L600" s="14"/>
      <c r="M600" s="14"/>
      <c r="N600" s="14"/>
      <c r="O600" s="14"/>
      <c r="P600" s="14"/>
      <c r="Q600" s="14"/>
      <c r="R600" s="14"/>
      <c r="S600" s="14"/>
      <c r="T600" s="14"/>
      <c r="U600" s="14"/>
      <c r="V600" s="14"/>
      <c r="W600" s="14"/>
      <c r="X600" s="14"/>
      <c r="Y600" s="14"/>
      <c r="Z600" s="14"/>
      <c r="AA600" s="14"/>
    </row>
    <row r="601" spans="2:27" x14ac:dyDescent="0.3">
      <c r="B601" t="s">
        <v>300</v>
      </c>
      <c r="C601" s="14">
        <v>0.43367745417523901</v>
      </c>
      <c r="D601" s="14">
        <v>0.47865868829531</v>
      </c>
      <c r="E601" s="14">
        <v>0.39050616401697502</v>
      </c>
      <c r="F601" s="14"/>
      <c r="G601" s="14">
        <v>0.57238736262447898</v>
      </c>
      <c r="H601" s="14">
        <v>0.36185098149411998</v>
      </c>
      <c r="I601" s="14">
        <v>0.34568184046008799</v>
      </c>
      <c r="J601" s="14">
        <v>0.33130627348128799</v>
      </c>
      <c r="K601" s="14">
        <v>0.39475124939016498</v>
      </c>
      <c r="L601" s="14">
        <v>0.44336299117702999</v>
      </c>
      <c r="M601" s="14">
        <v>0.44168630955636001</v>
      </c>
      <c r="N601" s="14">
        <v>0.41749133171457198</v>
      </c>
      <c r="O601" s="14">
        <v>0.41361821893047901</v>
      </c>
      <c r="P601" s="14"/>
      <c r="Q601" s="14">
        <v>0.46067107079069802</v>
      </c>
      <c r="R601" s="14">
        <v>0.36967511062625202</v>
      </c>
      <c r="S601" s="14"/>
      <c r="T601" s="14">
        <v>0.40275065942267901</v>
      </c>
      <c r="U601" s="14">
        <v>0.44761482613770198</v>
      </c>
      <c r="V601" s="14">
        <v>0.76606184431781599</v>
      </c>
      <c r="W601" s="14"/>
      <c r="X601" s="14">
        <v>0.29278375850298699</v>
      </c>
      <c r="Y601" s="14">
        <v>0.439249954764179</v>
      </c>
      <c r="Z601" s="14">
        <v>0.57352317882822901</v>
      </c>
      <c r="AA601" s="14">
        <v>0.51423968195897796</v>
      </c>
    </row>
    <row r="602" spans="2:27" x14ac:dyDescent="0.3">
      <c r="B602" t="s">
        <v>301</v>
      </c>
      <c r="C602" s="14">
        <v>0.45303983613788501</v>
      </c>
      <c r="D602" s="14">
        <v>0.41362898251046798</v>
      </c>
      <c r="E602" s="14">
        <v>0.49218486973900999</v>
      </c>
      <c r="F602" s="14"/>
      <c r="G602" s="14">
        <v>0.340163329735579</v>
      </c>
      <c r="H602" s="14">
        <v>0.50181108351061499</v>
      </c>
      <c r="I602" s="14">
        <v>0.49778802717540399</v>
      </c>
      <c r="J602" s="14">
        <v>0.49616780313840902</v>
      </c>
      <c r="K602" s="14">
        <v>0.50808312201811501</v>
      </c>
      <c r="L602" s="14">
        <v>0.45655620426195298</v>
      </c>
      <c r="M602" s="14">
        <v>0.44392173947672198</v>
      </c>
      <c r="N602" s="14">
        <v>0.50531737912075803</v>
      </c>
      <c r="O602" s="14">
        <v>0.48487964135070299</v>
      </c>
      <c r="P602" s="14"/>
      <c r="Q602" s="14">
        <v>0.450767301206624</v>
      </c>
      <c r="R602" s="14">
        <v>0.45792031260688898</v>
      </c>
      <c r="S602" s="14"/>
      <c r="T602" s="14">
        <v>0.47178811261576797</v>
      </c>
      <c r="U602" s="14">
        <v>0.464370088151632</v>
      </c>
      <c r="V602" s="14">
        <v>0.21012007666249699</v>
      </c>
      <c r="W602" s="14"/>
      <c r="X602" s="14">
        <v>0.50377951199201298</v>
      </c>
      <c r="Y602" s="14">
        <v>0.47204825085383501</v>
      </c>
      <c r="Z602" s="14">
        <v>0.33634215139884399</v>
      </c>
      <c r="AA602" s="14">
        <v>0.397549209510003</v>
      </c>
    </row>
    <row r="603" spans="2:27" x14ac:dyDescent="0.3">
      <c r="B603" t="s">
        <v>302</v>
      </c>
      <c r="C603" s="14">
        <v>6.9198057780898201E-2</v>
      </c>
      <c r="D603" s="14">
        <v>6.5724707524506806E-2</v>
      </c>
      <c r="E603" s="14">
        <v>7.2095971275113899E-2</v>
      </c>
      <c r="F603" s="14"/>
      <c r="G603" s="14">
        <v>6.3657338355942394E-2</v>
      </c>
      <c r="H603" s="14">
        <v>8.4101469919785496E-2</v>
      </c>
      <c r="I603" s="14">
        <v>6.7310009024402595E-2</v>
      </c>
      <c r="J603" s="14">
        <v>0.10757067185005401</v>
      </c>
      <c r="K603" s="14">
        <v>5.8868113527956199E-2</v>
      </c>
      <c r="L603" s="14">
        <v>5.8242849302025203E-2</v>
      </c>
      <c r="M603" s="14">
        <v>6.31447964657771E-2</v>
      </c>
      <c r="N603" s="14">
        <v>5.9891425613087301E-2</v>
      </c>
      <c r="O603" s="14">
        <v>5.9455943966385899E-2</v>
      </c>
      <c r="P603" s="14"/>
      <c r="Q603" s="14">
        <v>5.5513245583282703E-2</v>
      </c>
      <c r="R603" s="14">
        <v>0.102081741209072</v>
      </c>
      <c r="S603" s="14"/>
      <c r="T603" s="14">
        <v>7.2678073148202293E-2</v>
      </c>
      <c r="U603" s="14">
        <v>6.7725516893854296E-2</v>
      </c>
      <c r="V603" s="14">
        <v>9.7422523023000702E-3</v>
      </c>
      <c r="W603" s="14"/>
      <c r="X603" s="14">
        <v>0.11561003861274299</v>
      </c>
      <c r="Y603" s="14">
        <v>5.0549878837353499E-2</v>
      </c>
      <c r="Z603" s="14">
        <v>6.6216624838386903E-2</v>
      </c>
      <c r="AA603" s="14">
        <v>6.7925328266981305E-2</v>
      </c>
    </row>
    <row r="604" spans="2:27" x14ac:dyDescent="0.3">
      <c r="B604" t="s">
        <v>303</v>
      </c>
      <c r="C604" s="14">
        <v>1.0829165667889299E-2</v>
      </c>
      <c r="D604" s="14">
        <v>1.15609399903033E-2</v>
      </c>
      <c r="E604" s="14">
        <v>8.9250953351794702E-3</v>
      </c>
      <c r="F604" s="14"/>
      <c r="G604" s="14">
        <v>5.1044405478225799E-3</v>
      </c>
      <c r="H604" s="14">
        <v>1.12912539773443E-2</v>
      </c>
      <c r="I604" s="14">
        <v>7.1758798564085496E-3</v>
      </c>
      <c r="J604" s="14">
        <v>2.2105644844969099E-2</v>
      </c>
      <c r="K604" s="14">
        <v>8.3517683598188803E-3</v>
      </c>
      <c r="L604" s="14">
        <v>2.11023274641178E-2</v>
      </c>
      <c r="M604" s="14">
        <v>1.09504906505877E-2</v>
      </c>
      <c r="N604" s="14">
        <v>9.1059401263543695E-3</v>
      </c>
      <c r="O604" s="14">
        <v>7.9446913104245492E-3</v>
      </c>
      <c r="P604" s="14"/>
      <c r="Q604" s="14">
        <v>9.7515119248797692E-3</v>
      </c>
      <c r="R604" s="14">
        <v>1.3547780937909501E-2</v>
      </c>
      <c r="S604" s="14"/>
      <c r="T604" s="14">
        <v>1.2374172270082201E-2</v>
      </c>
      <c r="U604" s="14">
        <v>4.72736552479938E-3</v>
      </c>
      <c r="V604" s="14">
        <v>4.3335744150866801E-3</v>
      </c>
      <c r="W604" s="14"/>
      <c r="X604" s="14">
        <v>1.8657994656263301E-2</v>
      </c>
      <c r="Y604" s="14">
        <v>9.6417329705199596E-3</v>
      </c>
      <c r="Z604" s="14">
        <v>0</v>
      </c>
      <c r="AA604" s="14">
        <v>1.0026040390776699E-2</v>
      </c>
    </row>
    <row r="605" spans="2:27" x14ac:dyDescent="0.3">
      <c r="B605" t="s">
        <v>52</v>
      </c>
      <c r="C605" s="14">
        <v>3.3255486238088702E-2</v>
      </c>
      <c r="D605" s="14">
        <v>3.04266816794116E-2</v>
      </c>
      <c r="E605" s="14">
        <v>3.6287899633721699E-2</v>
      </c>
      <c r="F605" s="14"/>
      <c r="G605" s="14">
        <v>1.8687528736176601E-2</v>
      </c>
      <c r="H605" s="14">
        <v>4.0945211098136203E-2</v>
      </c>
      <c r="I605" s="14">
        <v>8.2044243483697404E-2</v>
      </c>
      <c r="J605" s="14">
        <v>4.2849606685279401E-2</v>
      </c>
      <c r="K605" s="14">
        <v>2.9945746703944901E-2</v>
      </c>
      <c r="L605" s="14">
        <v>2.0735627794873999E-2</v>
      </c>
      <c r="M605" s="14">
        <v>4.0296663850553298E-2</v>
      </c>
      <c r="N605" s="14">
        <v>8.1939234252289394E-3</v>
      </c>
      <c r="O605" s="14">
        <v>3.4101504442007602E-2</v>
      </c>
      <c r="P605" s="14"/>
      <c r="Q605" s="14">
        <v>2.32968704945157E-2</v>
      </c>
      <c r="R605" s="14">
        <v>5.6775054619878203E-2</v>
      </c>
      <c r="S605" s="14"/>
      <c r="T605" s="14">
        <v>4.04089825432686E-2</v>
      </c>
      <c r="U605" s="14">
        <v>1.5562203292012701E-2</v>
      </c>
      <c r="V605" s="14">
        <v>9.7422523023000702E-3</v>
      </c>
      <c r="W605" s="14"/>
      <c r="X605" s="14">
        <v>6.9168696235994004E-2</v>
      </c>
      <c r="Y605" s="14">
        <v>2.8510182574111802E-2</v>
      </c>
      <c r="Z605" s="14">
        <v>2.3918044934540399E-2</v>
      </c>
      <c r="AA605" s="14">
        <v>1.0259739873260801E-2</v>
      </c>
    </row>
    <row r="606" spans="2:27" x14ac:dyDescent="0.3">
      <c r="C606" s="14"/>
      <c r="D606" s="14"/>
      <c r="E606" s="14"/>
      <c r="F606" s="14"/>
      <c r="G606" s="14"/>
      <c r="H606" s="14"/>
      <c r="I606" s="14"/>
      <c r="J606" s="14"/>
      <c r="K606" s="14"/>
      <c r="L606" s="14"/>
      <c r="M606" s="14"/>
      <c r="N606" s="14"/>
      <c r="O606" s="14"/>
      <c r="P606" s="14"/>
      <c r="Q606" s="14"/>
      <c r="R606" s="14"/>
      <c r="S606" s="14"/>
      <c r="T606" s="14"/>
      <c r="U606" s="14"/>
      <c r="V606" s="14"/>
      <c r="W606" s="14"/>
      <c r="X606" s="14"/>
      <c r="Y606" s="14"/>
      <c r="Z606" s="14"/>
      <c r="AA606" s="14"/>
    </row>
    <row r="607" spans="2:27" x14ac:dyDescent="0.3">
      <c r="B607" s="6" t="s">
        <v>306</v>
      </c>
      <c r="C607" s="14"/>
      <c r="D607" s="14"/>
      <c r="E607" s="14"/>
      <c r="F607" s="14"/>
      <c r="G607" s="14"/>
      <c r="H607" s="14"/>
      <c r="I607" s="14"/>
      <c r="J607" s="14"/>
      <c r="K607" s="14"/>
      <c r="L607" s="14"/>
      <c r="M607" s="14"/>
      <c r="N607" s="14"/>
      <c r="O607" s="14"/>
      <c r="P607" s="14"/>
      <c r="Q607" s="14"/>
      <c r="R607" s="14"/>
      <c r="S607" s="14"/>
      <c r="T607" s="14"/>
      <c r="U607" s="14"/>
      <c r="V607" s="14"/>
      <c r="W607" s="14"/>
      <c r="X607" s="14"/>
      <c r="Y607" s="14"/>
      <c r="Z607" s="14"/>
      <c r="AA607" s="14"/>
    </row>
    <row r="608" spans="2:27" x14ac:dyDescent="0.3">
      <c r="B608" s="21" t="s">
        <v>56</v>
      </c>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row>
    <row r="609" spans="2:27" x14ac:dyDescent="0.3">
      <c r="B609" t="s">
        <v>300</v>
      </c>
      <c r="C609" s="14">
        <v>0.46318434745391401</v>
      </c>
      <c r="D609" s="14">
        <v>0.49965289426346299</v>
      </c>
      <c r="E609" s="14">
        <v>0.42871385542643398</v>
      </c>
      <c r="F609" s="14"/>
      <c r="G609" s="14">
        <v>0.55567196383493</v>
      </c>
      <c r="H609" s="14">
        <v>0.43228533091672899</v>
      </c>
      <c r="I609" s="14">
        <v>0.422862361527992</v>
      </c>
      <c r="J609" s="14">
        <v>0.39158126211612299</v>
      </c>
      <c r="K609" s="14">
        <v>0.42381521726316701</v>
      </c>
      <c r="L609" s="14">
        <v>0.46150799492911299</v>
      </c>
      <c r="M609" s="14">
        <v>0.46247220908122799</v>
      </c>
      <c r="N609" s="14">
        <v>0.42020293627830602</v>
      </c>
      <c r="O609" s="14">
        <v>0.45601373171022502</v>
      </c>
      <c r="P609" s="14"/>
      <c r="Q609" s="14">
        <v>0.49976963933309798</v>
      </c>
      <c r="R609" s="14">
        <v>0.37985612439829403</v>
      </c>
      <c r="S609" s="14"/>
      <c r="T609" s="14">
        <v>0.43749260642441801</v>
      </c>
      <c r="U609" s="14">
        <v>0.41739473358894202</v>
      </c>
      <c r="V609" s="14">
        <v>0.72837163617206602</v>
      </c>
      <c r="W609" s="14"/>
      <c r="X609" s="14">
        <v>0.339934589337477</v>
      </c>
      <c r="Y609" s="14">
        <v>0.47528434239542899</v>
      </c>
      <c r="Z609" s="14">
        <v>0.48569283525179902</v>
      </c>
      <c r="AA609" s="14">
        <v>0.56100096590684401</v>
      </c>
    </row>
    <row r="610" spans="2:27" x14ac:dyDescent="0.3">
      <c r="B610" t="s">
        <v>301</v>
      </c>
      <c r="C610" s="14">
        <v>0.441734299089375</v>
      </c>
      <c r="D610" s="14">
        <v>0.42123567730242201</v>
      </c>
      <c r="E610" s="14">
        <v>0.461775827979375</v>
      </c>
      <c r="F610" s="14"/>
      <c r="G610" s="14">
        <v>0.37872850531955099</v>
      </c>
      <c r="H610" s="14">
        <v>0.44213626243364901</v>
      </c>
      <c r="I610" s="14">
        <v>0.48514313400525</v>
      </c>
      <c r="J610" s="14">
        <v>0.43682048820746</v>
      </c>
      <c r="K610" s="14">
        <v>0.50581158454964403</v>
      </c>
      <c r="L610" s="14">
        <v>0.42305731063667001</v>
      </c>
      <c r="M610" s="14">
        <v>0.47361850445471199</v>
      </c>
      <c r="N610" s="14">
        <v>0.51445227468110699</v>
      </c>
      <c r="O610" s="14">
        <v>0.45195845365272902</v>
      </c>
      <c r="P610" s="14"/>
      <c r="Q610" s="14">
        <v>0.42675601023222798</v>
      </c>
      <c r="R610" s="14">
        <v>0.47348247767958901</v>
      </c>
      <c r="S610" s="14"/>
      <c r="T610" s="14">
        <v>0.45485365860055299</v>
      </c>
      <c r="U610" s="14">
        <v>0.50517749818082203</v>
      </c>
      <c r="V610" s="14">
        <v>0.23636795538818001</v>
      </c>
      <c r="W610" s="14"/>
      <c r="X610" s="14">
        <v>0.48719661799803399</v>
      </c>
      <c r="Y610" s="14">
        <v>0.44453877151379501</v>
      </c>
      <c r="Z610" s="14">
        <v>0.43712466976272302</v>
      </c>
      <c r="AA610" s="14">
        <v>0.382285973124389</v>
      </c>
    </row>
    <row r="611" spans="2:27" x14ac:dyDescent="0.3">
      <c r="B611" t="s">
        <v>302</v>
      </c>
      <c r="C611" s="14">
        <v>7.0322587889141003E-2</v>
      </c>
      <c r="D611" s="14">
        <v>5.7787200890203901E-2</v>
      </c>
      <c r="E611" s="14">
        <v>8.1163776436132304E-2</v>
      </c>
      <c r="F611" s="14"/>
      <c r="G611" s="14">
        <v>4.2223602246290501E-2</v>
      </c>
      <c r="H611" s="14">
        <v>9.4676505538790104E-2</v>
      </c>
      <c r="I611" s="14">
        <v>7.5437093864237303E-2</v>
      </c>
      <c r="J611" s="14">
        <v>0.13414611370952101</v>
      </c>
      <c r="K611" s="14">
        <v>5.58709652872647E-2</v>
      </c>
      <c r="L611" s="14">
        <v>7.7148878224865394E-2</v>
      </c>
      <c r="M611" s="14">
        <v>3.5858878305835597E-2</v>
      </c>
      <c r="N611" s="14">
        <v>6.5344789040587103E-2</v>
      </c>
      <c r="O611" s="14">
        <v>7.3162634598698095E-2</v>
      </c>
      <c r="P611" s="14"/>
      <c r="Q611" s="14">
        <v>6.1525028059357501E-2</v>
      </c>
      <c r="R611" s="14">
        <v>9.2082467502222196E-2</v>
      </c>
      <c r="S611" s="14"/>
      <c r="T611" s="14">
        <v>7.8194115403025496E-2</v>
      </c>
      <c r="U611" s="14">
        <v>6.6461761480221093E-2</v>
      </c>
      <c r="V611" s="14">
        <v>1.0817355774426799E-2</v>
      </c>
      <c r="W611" s="14"/>
      <c r="X611" s="14">
        <v>0.110001812503362</v>
      </c>
      <c r="Y611" s="14">
        <v>6.5716862275197699E-2</v>
      </c>
      <c r="Z611" s="14">
        <v>4.4576164633843202E-2</v>
      </c>
      <c r="AA611" s="14">
        <v>5.1042346535563603E-2</v>
      </c>
    </row>
    <row r="612" spans="2:27" x14ac:dyDescent="0.3">
      <c r="B612" t="s">
        <v>303</v>
      </c>
      <c r="C612" s="14">
        <v>8.6490532471521896E-3</v>
      </c>
      <c r="D612" s="14">
        <v>6.9120884660892603E-3</v>
      </c>
      <c r="E612" s="14">
        <v>1.04402155584552E-2</v>
      </c>
      <c r="F612" s="14"/>
      <c r="G612" s="14">
        <v>1.2490577863659799E-2</v>
      </c>
      <c r="H612" s="14">
        <v>1.3424166225653801E-2</v>
      </c>
      <c r="I612" s="14">
        <v>0</v>
      </c>
      <c r="J612" s="14">
        <v>4.7985124672587504E-3</v>
      </c>
      <c r="K612" s="14">
        <v>0</v>
      </c>
      <c r="L612" s="14">
        <v>1.3639356418407101E-2</v>
      </c>
      <c r="M612" s="14">
        <v>1.6535670443567501E-2</v>
      </c>
      <c r="N612" s="14">
        <v>0</v>
      </c>
      <c r="O612" s="14">
        <v>4.0416598193526001E-3</v>
      </c>
      <c r="P612" s="14"/>
      <c r="Q612" s="14">
        <v>3.6990697033454901E-3</v>
      </c>
      <c r="R612" s="14">
        <v>2.0150491118917299E-2</v>
      </c>
      <c r="S612" s="14"/>
      <c r="T612" s="14">
        <v>1.19025037076207E-2</v>
      </c>
      <c r="U612" s="14">
        <v>3.3536407652862499E-3</v>
      </c>
      <c r="V612" s="14">
        <v>0</v>
      </c>
      <c r="W612" s="14"/>
      <c r="X612" s="14">
        <v>2.7751242608729E-2</v>
      </c>
      <c r="Y612" s="14">
        <v>4.2919104410377596E-3</v>
      </c>
      <c r="Z612" s="14">
        <v>0</v>
      </c>
      <c r="AA612" s="14">
        <v>2.2165300017333699E-3</v>
      </c>
    </row>
    <row r="613" spans="2:27" x14ac:dyDescent="0.3">
      <c r="B613" t="s">
        <v>52</v>
      </c>
      <c r="C613" s="14">
        <v>1.6109712320417802E-2</v>
      </c>
      <c r="D613" s="14">
        <v>1.44121390778217E-2</v>
      </c>
      <c r="E613" s="14">
        <v>1.7906324599603601E-2</v>
      </c>
      <c r="F613" s="14"/>
      <c r="G613" s="14">
        <v>1.08853507355687E-2</v>
      </c>
      <c r="H613" s="14">
        <v>1.7477734885177499E-2</v>
      </c>
      <c r="I613" s="14">
        <v>1.6557410602520799E-2</v>
      </c>
      <c r="J613" s="14">
        <v>3.2653623499637498E-2</v>
      </c>
      <c r="K613" s="14">
        <v>1.45022328999246E-2</v>
      </c>
      <c r="L613" s="14">
        <v>2.4646459790945E-2</v>
      </c>
      <c r="M613" s="14">
        <v>1.1514737714657299E-2</v>
      </c>
      <c r="N613" s="14">
        <v>0</v>
      </c>
      <c r="O613" s="14">
        <v>1.48235202189952E-2</v>
      </c>
      <c r="P613" s="14"/>
      <c r="Q613" s="14">
        <v>8.2502526719714295E-3</v>
      </c>
      <c r="R613" s="14">
        <v>3.4428439300977297E-2</v>
      </c>
      <c r="S613" s="14"/>
      <c r="T613" s="14">
        <v>1.75571158643829E-2</v>
      </c>
      <c r="U613" s="14">
        <v>7.6123659847281804E-3</v>
      </c>
      <c r="V613" s="14">
        <v>2.4443052665327199E-2</v>
      </c>
      <c r="W613" s="14"/>
      <c r="X613" s="14">
        <v>3.51157375523986E-2</v>
      </c>
      <c r="Y613" s="14">
        <v>1.0168113374541401E-2</v>
      </c>
      <c r="Z613" s="14">
        <v>3.2606330351634898E-2</v>
      </c>
      <c r="AA613" s="14">
        <v>3.4541844314694499E-3</v>
      </c>
    </row>
    <row r="614" spans="2:27" x14ac:dyDescent="0.3">
      <c r="C614" s="14"/>
      <c r="D614" s="14"/>
      <c r="E614" s="14"/>
      <c r="F614" s="14"/>
      <c r="G614" s="14"/>
      <c r="H614" s="14"/>
      <c r="I614" s="14"/>
      <c r="J614" s="14"/>
      <c r="K614" s="14"/>
      <c r="L614" s="14"/>
      <c r="M614" s="14"/>
      <c r="N614" s="14"/>
      <c r="O614" s="14"/>
      <c r="P614" s="14"/>
      <c r="Q614" s="14"/>
      <c r="R614" s="14"/>
      <c r="S614" s="14"/>
      <c r="T614" s="14"/>
      <c r="U614" s="14"/>
      <c r="V614" s="14"/>
      <c r="W614" s="14"/>
      <c r="X614" s="14"/>
      <c r="Y614" s="14"/>
      <c r="Z614" s="14"/>
      <c r="AA614" s="14"/>
    </row>
    <row r="615" spans="2:27" x14ac:dyDescent="0.3">
      <c r="B615" s="6" t="s">
        <v>307</v>
      </c>
      <c r="C615" s="14"/>
      <c r="D615" s="14"/>
      <c r="E615" s="14"/>
      <c r="F615" s="14"/>
      <c r="G615" s="14"/>
      <c r="H615" s="14"/>
      <c r="I615" s="14"/>
      <c r="J615" s="14"/>
      <c r="K615" s="14"/>
      <c r="L615" s="14"/>
      <c r="M615" s="14"/>
      <c r="N615" s="14"/>
      <c r="O615" s="14"/>
      <c r="P615" s="14"/>
      <c r="Q615" s="14"/>
      <c r="R615" s="14"/>
      <c r="S615" s="14"/>
      <c r="T615" s="14"/>
      <c r="U615" s="14"/>
      <c r="V615" s="14"/>
      <c r="W615" s="14"/>
      <c r="X615" s="14"/>
      <c r="Y615" s="14"/>
      <c r="Z615" s="14"/>
      <c r="AA615" s="14"/>
    </row>
    <row r="616" spans="2:27" x14ac:dyDescent="0.3">
      <c r="B616" s="21" t="s">
        <v>56</v>
      </c>
      <c r="C616" s="14"/>
      <c r="D616" s="14"/>
      <c r="E616" s="14"/>
      <c r="F616" s="14"/>
      <c r="G616" s="14"/>
      <c r="H616" s="14"/>
      <c r="I616" s="14"/>
      <c r="J616" s="14"/>
      <c r="K616" s="14"/>
      <c r="L616" s="14"/>
      <c r="M616" s="14"/>
      <c r="N616" s="14"/>
      <c r="O616" s="14"/>
      <c r="P616" s="14"/>
      <c r="Q616" s="14"/>
      <c r="R616" s="14"/>
      <c r="S616" s="14"/>
      <c r="T616" s="14"/>
      <c r="U616" s="14"/>
      <c r="V616" s="14"/>
      <c r="W616" s="14"/>
      <c r="X616" s="14"/>
      <c r="Y616" s="14"/>
      <c r="Z616" s="14"/>
      <c r="AA616" s="14"/>
    </row>
    <row r="617" spans="2:27" x14ac:dyDescent="0.3">
      <c r="B617" t="s">
        <v>300</v>
      </c>
      <c r="C617" s="14">
        <v>0.44921324679261998</v>
      </c>
      <c r="D617" s="14">
        <v>0.48013969285772001</v>
      </c>
      <c r="E617" s="14">
        <v>0.41897112714219997</v>
      </c>
      <c r="F617" s="14"/>
      <c r="G617" s="14">
        <v>0.52749133236129297</v>
      </c>
      <c r="H617" s="14">
        <v>0.423849946665385</v>
      </c>
      <c r="I617" s="14">
        <v>0.41384249521567501</v>
      </c>
      <c r="J617" s="14">
        <v>0.35975637053263898</v>
      </c>
      <c r="K617" s="14">
        <v>0.42904823725591901</v>
      </c>
      <c r="L617" s="14">
        <v>0.47369676188305898</v>
      </c>
      <c r="M617" s="14">
        <v>0.42022537073579602</v>
      </c>
      <c r="N617" s="14">
        <v>0.44243713320337102</v>
      </c>
      <c r="O617" s="14">
        <v>0.44111692983154499</v>
      </c>
      <c r="P617" s="14"/>
      <c r="Q617" s="14">
        <v>0.45887864439770598</v>
      </c>
      <c r="R617" s="14">
        <v>0.42808327725177497</v>
      </c>
      <c r="S617" s="14"/>
      <c r="T617" s="14">
        <v>0.41341087262444598</v>
      </c>
      <c r="U617" s="14">
        <v>0.51475062497837598</v>
      </c>
      <c r="V617" s="14">
        <v>0.68896903058048098</v>
      </c>
      <c r="W617" s="14"/>
      <c r="X617" s="14">
        <v>0.36539670300768101</v>
      </c>
      <c r="Y617" s="14">
        <v>0.43210514592987498</v>
      </c>
      <c r="Z617" s="14">
        <v>0.59427279933708199</v>
      </c>
      <c r="AA617" s="14">
        <v>0.52583216480543304</v>
      </c>
    </row>
    <row r="618" spans="2:27" x14ac:dyDescent="0.3">
      <c r="B618" t="s">
        <v>301</v>
      </c>
      <c r="C618" s="14">
        <v>0.455363712403483</v>
      </c>
      <c r="D618" s="14">
        <v>0.43380409741894299</v>
      </c>
      <c r="E618" s="14">
        <v>0.47565321547017902</v>
      </c>
      <c r="F618" s="14"/>
      <c r="G618" s="14">
        <v>0.38533113791180901</v>
      </c>
      <c r="H618" s="14">
        <v>0.48349823570122602</v>
      </c>
      <c r="I618" s="14">
        <v>0.45762268670803602</v>
      </c>
      <c r="J618" s="14">
        <v>0.49721052833326501</v>
      </c>
      <c r="K618" s="14">
        <v>0.462966342957011</v>
      </c>
      <c r="L618" s="14">
        <v>0.44514901342761398</v>
      </c>
      <c r="M618" s="14">
        <v>0.47409679173766101</v>
      </c>
      <c r="N618" s="14">
        <v>0.48472490890833098</v>
      </c>
      <c r="O618" s="14">
        <v>0.49420563651949301</v>
      </c>
      <c r="P618" s="14"/>
      <c r="Q618" s="14">
        <v>0.45729992144644499</v>
      </c>
      <c r="R618" s="14">
        <v>0.44773381420020503</v>
      </c>
      <c r="S618" s="14"/>
      <c r="T618" s="14">
        <v>0.48746145682088898</v>
      </c>
      <c r="U618" s="14">
        <v>0.41905259386528299</v>
      </c>
      <c r="V618" s="14">
        <v>0.26251773956573599</v>
      </c>
      <c r="W618" s="14"/>
      <c r="X618" s="14">
        <v>0.505652117797877</v>
      </c>
      <c r="Y618" s="14">
        <v>0.47827679287397401</v>
      </c>
      <c r="Z618" s="14">
        <v>0.29418554152847598</v>
      </c>
      <c r="AA618" s="14">
        <v>0.404842249883618</v>
      </c>
    </row>
    <row r="619" spans="2:27" x14ac:dyDescent="0.3">
      <c r="B619" t="s">
        <v>302</v>
      </c>
      <c r="C619" s="14">
        <v>6.6685248885096707E-2</v>
      </c>
      <c r="D619" s="14">
        <v>5.99937304629009E-2</v>
      </c>
      <c r="E619" s="14">
        <v>7.3786317290379294E-2</v>
      </c>
      <c r="F619" s="14"/>
      <c r="G619" s="14">
        <v>6.1143036614664303E-2</v>
      </c>
      <c r="H619" s="14">
        <v>5.9055584813553698E-2</v>
      </c>
      <c r="I619" s="14">
        <v>8.1949066724265301E-2</v>
      </c>
      <c r="J619" s="14">
        <v>9.1591298232082993E-2</v>
      </c>
      <c r="K619" s="14">
        <v>7.5293949206552899E-2</v>
      </c>
      <c r="L619" s="14">
        <v>5.8988556643140802E-2</v>
      </c>
      <c r="M619" s="14">
        <v>8.9041083751503797E-2</v>
      </c>
      <c r="N619" s="14">
        <v>5.1543597985421997E-2</v>
      </c>
      <c r="O619" s="14">
        <v>4.9209301167436E-2</v>
      </c>
      <c r="P619" s="14"/>
      <c r="Q619" s="14">
        <v>6.6167946567638497E-2</v>
      </c>
      <c r="R619" s="14">
        <v>6.9465567133560904E-2</v>
      </c>
      <c r="S619" s="14"/>
      <c r="T619" s="14">
        <v>6.5323657006533795E-2</v>
      </c>
      <c r="U619" s="14">
        <v>5.7715133128226501E-2</v>
      </c>
      <c r="V619" s="14">
        <v>3.7553244731681902E-2</v>
      </c>
      <c r="W619" s="14"/>
      <c r="X619" s="14">
        <v>6.6976339304430907E-2</v>
      </c>
      <c r="Y619" s="14">
        <v>6.9214481121062293E-2</v>
      </c>
      <c r="Z619" s="14">
        <v>7.6064804502534403E-2</v>
      </c>
      <c r="AA619" s="14">
        <v>5.8549360089648603E-2</v>
      </c>
    </row>
    <row r="620" spans="2:27" x14ac:dyDescent="0.3">
      <c r="B620" t="s">
        <v>303</v>
      </c>
      <c r="C620" s="14">
        <v>6.2536810210355601E-3</v>
      </c>
      <c r="D620" s="14">
        <v>7.2366937230420201E-3</v>
      </c>
      <c r="E620" s="14">
        <v>5.3070759030739304E-3</v>
      </c>
      <c r="F620" s="14"/>
      <c r="G620" s="14">
        <v>7.59132624098481E-3</v>
      </c>
      <c r="H620" s="14">
        <v>9.5192512602073308E-3</v>
      </c>
      <c r="I620" s="14">
        <v>7.9745842053122497E-3</v>
      </c>
      <c r="J620" s="14">
        <v>5.98896102552817E-3</v>
      </c>
      <c r="K620" s="14">
        <v>8.3517683598188803E-3</v>
      </c>
      <c r="L620" s="14">
        <v>8.0017884508375298E-3</v>
      </c>
      <c r="M620" s="14">
        <v>0</v>
      </c>
      <c r="N620" s="14">
        <v>0</v>
      </c>
      <c r="O620" s="14">
        <v>3.2270468564056199E-3</v>
      </c>
      <c r="P620" s="14"/>
      <c r="Q620" s="14">
        <v>4.5540801629638302E-3</v>
      </c>
      <c r="R620" s="14">
        <v>1.02815510883745E-2</v>
      </c>
      <c r="S620" s="14"/>
      <c r="T620" s="14">
        <v>7.9539861875654299E-3</v>
      </c>
      <c r="U620" s="14">
        <v>0</v>
      </c>
      <c r="V620" s="14">
        <v>0</v>
      </c>
      <c r="W620" s="14"/>
      <c r="X620" s="14">
        <v>1.41597451379067E-2</v>
      </c>
      <c r="Y620" s="14">
        <v>6.3751742222901203E-3</v>
      </c>
      <c r="Z620" s="14">
        <v>0</v>
      </c>
      <c r="AA620" s="14">
        <v>0</v>
      </c>
    </row>
    <row r="621" spans="2:27" x14ac:dyDescent="0.3">
      <c r="B621" t="s">
        <v>52</v>
      </c>
      <c r="C621" s="14">
        <v>2.24841108977646E-2</v>
      </c>
      <c r="D621" s="14">
        <v>1.88257855373942E-2</v>
      </c>
      <c r="E621" s="14">
        <v>2.62822641941678E-2</v>
      </c>
      <c r="F621" s="14"/>
      <c r="G621" s="14">
        <v>1.84431668712489E-2</v>
      </c>
      <c r="H621" s="14">
        <v>2.4076981559628299E-2</v>
      </c>
      <c r="I621" s="14">
        <v>3.8611167146711901E-2</v>
      </c>
      <c r="J621" s="14">
        <v>4.5452841876484802E-2</v>
      </c>
      <c r="K621" s="14">
        <v>2.4339702220698499E-2</v>
      </c>
      <c r="L621" s="14">
        <v>1.4163879595349E-2</v>
      </c>
      <c r="M621" s="14">
        <v>1.6636753775038999E-2</v>
      </c>
      <c r="N621" s="14">
        <v>2.1294359902875901E-2</v>
      </c>
      <c r="O621" s="14">
        <v>1.2241085625119601E-2</v>
      </c>
      <c r="P621" s="14"/>
      <c r="Q621" s="14">
        <v>1.30994074252466E-2</v>
      </c>
      <c r="R621" s="14">
        <v>4.4435790326084697E-2</v>
      </c>
      <c r="S621" s="14"/>
      <c r="T621" s="14">
        <v>2.5850027360565499E-2</v>
      </c>
      <c r="U621" s="14">
        <v>8.4816480281149804E-3</v>
      </c>
      <c r="V621" s="14">
        <v>1.0959985122101199E-2</v>
      </c>
      <c r="W621" s="14"/>
      <c r="X621" s="14">
        <v>4.78150947521052E-2</v>
      </c>
      <c r="Y621" s="14">
        <v>1.40284058527986E-2</v>
      </c>
      <c r="Z621" s="14">
        <v>3.5476854631907501E-2</v>
      </c>
      <c r="AA621" s="14">
        <v>1.0776225221300201E-2</v>
      </c>
    </row>
    <row r="622" spans="2:27" x14ac:dyDescent="0.3">
      <c r="C622" s="14"/>
      <c r="D622" s="14"/>
      <c r="E622" s="14"/>
      <c r="F622" s="14"/>
      <c r="G622" s="14"/>
      <c r="H622" s="14"/>
      <c r="I622" s="14"/>
      <c r="J622" s="14"/>
      <c r="K622" s="14"/>
      <c r="L622" s="14"/>
      <c r="M622" s="14"/>
      <c r="N622" s="14"/>
      <c r="O622" s="14"/>
      <c r="P622" s="14"/>
      <c r="Q622" s="14"/>
      <c r="R622" s="14"/>
      <c r="S622" s="14"/>
      <c r="T622" s="14"/>
      <c r="U622" s="14"/>
      <c r="V622" s="14"/>
      <c r="W622" s="14"/>
      <c r="X622" s="14"/>
      <c r="Y622" s="14"/>
      <c r="Z622" s="14"/>
      <c r="AA622" s="14"/>
    </row>
    <row r="623" spans="2:27" x14ac:dyDescent="0.3">
      <c r="B623" s="6" t="s">
        <v>308</v>
      </c>
      <c r="C623" s="14"/>
      <c r="D623" s="14"/>
      <c r="E623" s="14"/>
      <c r="F623" s="14"/>
      <c r="G623" s="14"/>
      <c r="H623" s="14"/>
      <c r="I623" s="14"/>
      <c r="J623" s="14"/>
      <c r="K623" s="14"/>
      <c r="L623" s="14"/>
      <c r="M623" s="14"/>
      <c r="N623" s="14"/>
      <c r="O623" s="14"/>
      <c r="P623" s="14"/>
      <c r="Q623" s="14"/>
      <c r="R623" s="14"/>
      <c r="S623" s="14"/>
      <c r="T623" s="14"/>
      <c r="U623" s="14"/>
      <c r="V623" s="14"/>
      <c r="W623" s="14"/>
      <c r="X623" s="14"/>
      <c r="Y623" s="14"/>
      <c r="Z623" s="14"/>
      <c r="AA623" s="14"/>
    </row>
    <row r="624" spans="2:27" x14ac:dyDescent="0.3">
      <c r="B624" s="21" t="s">
        <v>56</v>
      </c>
      <c r="C624" s="14"/>
      <c r="D624" s="14"/>
      <c r="E624" s="14"/>
      <c r="F624" s="14"/>
      <c r="G624" s="14"/>
      <c r="H624" s="14"/>
      <c r="I624" s="14"/>
      <c r="J624" s="14"/>
      <c r="K624" s="14"/>
      <c r="L624" s="14"/>
      <c r="M624" s="14"/>
      <c r="N624" s="14"/>
      <c r="O624" s="14"/>
      <c r="P624" s="14"/>
      <c r="Q624" s="14"/>
      <c r="R624" s="14"/>
      <c r="S624" s="14"/>
      <c r="T624" s="14"/>
      <c r="U624" s="14"/>
      <c r="V624" s="14"/>
      <c r="W624" s="14"/>
      <c r="X624" s="14"/>
      <c r="Y624" s="14"/>
      <c r="Z624" s="14"/>
      <c r="AA624" s="14"/>
    </row>
    <row r="625" spans="2:27" x14ac:dyDescent="0.3">
      <c r="B625" t="s">
        <v>300</v>
      </c>
      <c r="C625" s="14">
        <v>0.36490085642143699</v>
      </c>
      <c r="D625" s="14">
        <v>0.39306606958722201</v>
      </c>
      <c r="E625" s="14">
        <v>0.33815264053702698</v>
      </c>
      <c r="F625" s="14"/>
      <c r="G625" s="14">
        <v>0.44735360721645401</v>
      </c>
      <c r="H625" s="14">
        <v>0.30632461433563002</v>
      </c>
      <c r="I625" s="14">
        <v>0.32993920455405001</v>
      </c>
      <c r="J625" s="14">
        <v>0.26276101921047001</v>
      </c>
      <c r="K625" s="14">
        <v>0.41305483554246403</v>
      </c>
      <c r="L625" s="14">
        <v>0.40465995833869001</v>
      </c>
      <c r="M625" s="14">
        <v>0.28889499685506598</v>
      </c>
      <c r="N625" s="14">
        <v>0.332703306454875</v>
      </c>
      <c r="O625" s="14">
        <v>0.37626905634382202</v>
      </c>
      <c r="P625" s="14"/>
      <c r="Q625" s="14">
        <v>0.38693810359766101</v>
      </c>
      <c r="R625" s="14">
        <v>0.31561644871837502</v>
      </c>
      <c r="S625" s="14"/>
      <c r="T625" s="14">
        <v>0.33763834686067101</v>
      </c>
      <c r="U625" s="14">
        <v>0.385844883486052</v>
      </c>
      <c r="V625" s="14">
        <v>0.60460191328489998</v>
      </c>
      <c r="W625" s="14"/>
      <c r="X625" s="14">
        <v>0.26177891798361003</v>
      </c>
      <c r="Y625" s="14">
        <v>0.36643104874717403</v>
      </c>
      <c r="Z625" s="14">
        <v>0.458346109909049</v>
      </c>
      <c r="AA625" s="14">
        <v>0.43822088672307802</v>
      </c>
    </row>
    <row r="626" spans="2:27" x14ac:dyDescent="0.3">
      <c r="B626" t="s">
        <v>301</v>
      </c>
      <c r="C626" s="14">
        <v>0.49075822130353502</v>
      </c>
      <c r="D626" s="14">
        <v>0.46962759446361102</v>
      </c>
      <c r="E626" s="14">
        <v>0.51059073513169095</v>
      </c>
      <c r="F626" s="14"/>
      <c r="G626" s="14">
        <v>0.43591080042899599</v>
      </c>
      <c r="H626" s="14">
        <v>0.51661200399677498</v>
      </c>
      <c r="I626" s="14">
        <v>0.46288575392870601</v>
      </c>
      <c r="J626" s="14">
        <v>0.55955270255701095</v>
      </c>
      <c r="K626" s="14">
        <v>0.440128175578124</v>
      </c>
      <c r="L626" s="14">
        <v>0.46705393303147302</v>
      </c>
      <c r="M626" s="14">
        <v>0.60564839610223298</v>
      </c>
      <c r="N626" s="14">
        <v>0.52545526627185701</v>
      </c>
      <c r="O626" s="14">
        <v>0.48715016803886102</v>
      </c>
      <c r="P626" s="14"/>
      <c r="Q626" s="14">
        <v>0.48370542728521498</v>
      </c>
      <c r="R626" s="14">
        <v>0.50464499068943502</v>
      </c>
      <c r="S626" s="14"/>
      <c r="T626" s="14">
        <v>0.50496930695898201</v>
      </c>
      <c r="U626" s="14">
        <v>0.51721807497429895</v>
      </c>
      <c r="V626" s="14">
        <v>0.337465474523655</v>
      </c>
      <c r="W626" s="14"/>
      <c r="X626" s="14">
        <v>0.52959037979385903</v>
      </c>
      <c r="Y626" s="14">
        <v>0.50263209843603096</v>
      </c>
      <c r="Z626" s="14">
        <v>0.438511813952844</v>
      </c>
      <c r="AA626" s="14">
        <v>0.43637477064095498</v>
      </c>
    </row>
    <row r="627" spans="2:27" x14ac:dyDescent="0.3">
      <c r="B627" t="s">
        <v>302</v>
      </c>
      <c r="C627" s="14">
        <v>8.5888436954829506E-2</v>
      </c>
      <c r="D627" s="14">
        <v>7.7191219712379799E-2</v>
      </c>
      <c r="E627" s="14">
        <v>9.4117128544178502E-2</v>
      </c>
      <c r="F627" s="14"/>
      <c r="G627" s="14">
        <v>6.8470073930150893E-2</v>
      </c>
      <c r="H627" s="14">
        <v>0.105119759619035</v>
      </c>
      <c r="I627" s="14">
        <v>0.111784480969535</v>
      </c>
      <c r="J627" s="14">
        <v>9.53470045836078E-2</v>
      </c>
      <c r="K627" s="14">
        <v>9.1123675062006304E-2</v>
      </c>
      <c r="L627" s="14">
        <v>7.7465872793191101E-2</v>
      </c>
      <c r="M627" s="14">
        <v>6.3786560961843999E-2</v>
      </c>
      <c r="N627" s="14">
        <v>8.3779378836818699E-2</v>
      </c>
      <c r="O627" s="14">
        <v>9.3085987110337207E-2</v>
      </c>
      <c r="P627" s="14"/>
      <c r="Q627" s="14">
        <v>8.1388471257320003E-2</v>
      </c>
      <c r="R627" s="14">
        <v>9.8216383994140899E-2</v>
      </c>
      <c r="S627" s="14"/>
      <c r="T627" s="14">
        <v>9.2868470645498705E-2</v>
      </c>
      <c r="U627" s="14">
        <v>7.4294282983738899E-2</v>
      </c>
      <c r="V627" s="14">
        <v>3.18216968798294E-2</v>
      </c>
      <c r="W627" s="14"/>
      <c r="X627" s="14">
        <v>0.11420675031503701</v>
      </c>
      <c r="Y627" s="14">
        <v>7.9916620699298405E-2</v>
      </c>
      <c r="Z627" s="14">
        <v>5.5824031741951802E-2</v>
      </c>
      <c r="AA627" s="14">
        <v>8.5069184724483396E-2</v>
      </c>
    </row>
    <row r="628" spans="2:27" x14ac:dyDescent="0.3">
      <c r="B628" t="s">
        <v>303</v>
      </c>
      <c r="C628" s="14">
        <v>1.10653848396994E-2</v>
      </c>
      <c r="D628" s="14">
        <v>1.22867714344452E-2</v>
      </c>
      <c r="E628" s="14">
        <v>9.9090616477822899E-3</v>
      </c>
      <c r="F628" s="14"/>
      <c r="G628" s="14">
        <v>1.8107560549094001E-2</v>
      </c>
      <c r="H628" s="14">
        <v>1.7956662370531999E-2</v>
      </c>
      <c r="I628" s="14">
        <v>1.2075023002495799E-2</v>
      </c>
      <c r="J628" s="14">
        <v>5.98896102552817E-3</v>
      </c>
      <c r="K628" s="14">
        <v>1.4969022959012901E-2</v>
      </c>
      <c r="L628" s="14">
        <v>3.7899745067667499E-3</v>
      </c>
      <c r="M628" s="14">
        <v>8.8521278022339195E-3</v>
      </c>
      <c r="N628" s="14">
        <v>0</v>
      </c>
      <c r="O628" s="14">
        <v>3.1550827303443501E-3</v>
      </c>
      <c r="P628" s="14"/>
      <c r="Q628" s="14">
        <v>1.10469114049997E-2</v>
      </c>
      <c r="R628" s="14">
        <v>1.1373035489484099E-2</v>
      </c>
      <c r="S628" s="14"/>
      <c r="T628" s="14">
        <v>1.17693322620455E-2</v>
      </c>
      <c r="U628" s="14">
        <v>3.3536407652862499E-3</v>
      </c>
      <c r="V628" s="14">
        <v>5.4086778872133902E-3</v>
      </c>
      <c r="W628" s="14"/>
      <c r="X628" s="14">
        <v>1.56629367097686E-2</v>
      </c>
      <c r="Y628" s="14">
        <v>1.10443359259464E-2</v>
      </c>
      <c r="Z628" s="14">
        <v>0</v>
      </c>
      <c r="AA628" s="14">
        <v>1.10533520048176E-2</v>
      </c>
    </row>
    <row r="629" spans="2:27" x14ac:dyDescent="0.3">
      <c r="B629" t="s">
        <v>52</v>
      </c>
      <c r="C629" s="14">
        <v>4.7387100480499197E-2</v>
      </c>
      <c r="D629" s="14">
        <v>4.7828344802342097E-2</v>
      </c>
      <c r="E629" s="14">
        <v>4.7230434139322E-2</v>
      </c>
      <c r="F629" s="14"/>
      <c r="G629" s="14">
        <v>3.0157957875304901E-2</v>
      </c>
      <c r="H629" s="14">
        <v>5.39869596780293E-2</v>
      </c>
      <c r="I629" s="14">
        <v>8.3315537545212898E-2</v>
      </c>
      <c r="J629" s="14">
        <v>7.6350312623382696E-2</v>
      </c>
      <c r="K629" s="14">
        <v>4.0724290858392E-2</v>
      </c>
      <c r="L629" s="14">
        <v>4.7030261329879003E-2</v>
      </c>
      <c r="M629" s="14">
        <v>3.2817918278622703E-2</v>
      </c>
      <c r="N629" s="14">
        <v>5.8062048436449298E-2</v>
      </c>
      <c r="O629" s="14">
        <v>4.0339705776635003E-2</v>
      </c>
      <c r="P629" s="14"/>
      <c r="Q629" s="14">
        <v>3.6921086454804297E-2</v>
      </c>
      <c r="R629" s="14">
        <v>7.0149141108564503E-2</v>
      </c>
      <c r="S629" s="14"/>
      <c r="T629" s="14">
        <v>5.2754543272803399E-2</v>
      </c>
      <c r="U629" s="14">
        <v>1.9289117790624099E-2</v>
      </c>
      <c r="V629" s="14">
        <v>2.0702237424401301E-2</v>
      </c>
      <c r="W629" s="14"/>
      <c r="X629" s="14">
        <v>7.8761015197725895E-2</v>
      </c>
      <c r="Y629" s="14">
        <v>3.9975896191550002E-2</v>
      </c>
      <c r="Z629" s="14">
        <v>4.7318044396155001E-2</v>
      </c>
      <c r="AA629" s="14">
        <v>2.9281805906665698E-2</v>
      </c>
    </row>
    <row r="630" spans="2:27" x14ac:dyDescent="0.3">
      <c r="C630" s="14"/>
      <c r="D630" s="14"/>
      <c r="E630" s="14"/>
      <c r="F630" s="14"/>
      <c r="G630" s="14"/>
      <c r="H630" s="14"/>
      <c r="I630" s="14"/>
      <c r="J630" s="14"/>
      <c r="K630" s="14"/>
      <c r="L630" s="14"/>
      <c r="M630" s="14"/>
      <c r="N630" s="14"/>
      <c r="O630" s="14"/>
      <c r="P630" s="14"/>
      <c r="Q630" s="14"/>
      <c r="R630" s="14"/>
      <c r="S630" s="14"/>
      <c r="T630" s="14"/>
      <c r="U630" s="14"/>
      <c r="V630" s="14"/>
      <c r="W630" s="14"/>
      <c r="X630" s="14"/>
      <c r="Y630" s="14"/>
      <c r="Z630" s="14"/>
      <c r="AA630" s="14"/>
    </row>
    <row r="631" spans="2:27" x14ac:dyDescent="0.3">
      <c r="B631" s="6" t="s">
        <v>309</v>
      </c>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row>
    <row r="632" spans="2:27" x14ac:dyDescent="0.3">
      <c r="B632" s="21" t="s">
        <v>56</v>
      </c>
      <c r="C632" s="14"/>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row>
    <row r="633" spans="2:27" x14ac:dyDescent="0.3">
      <c r="B633" t="s">
        <v>300</v>
      </c>
      <c r="C633" s="14">
        <v>0.34764770842698001</v>
      </c>
      <c r="D633" s="14">
        <v>0.39774770501641199</v>
      </c>
      <c r="E633" s="14">
        <v>0.29883366366650299</v>
      </c>
      <c r="F633" s="14"/>
      <c r="G633" s="14">
        <v>0.46587936776537497</v>
      </c>
      <c r="H633" s="14">
        <v>0.29147025176643898</v>
      </c>
      <c r="I633" s="14">
        <v>0.24105409761473301</v>
      </c>
      <c r="J633" s="14">
        <v>0.23808099706139599</v>
      </c>
      <c r="K633" s="14">
        <v>0.42145622963602603</v>
      </c>
      <c r="L633" s="14">
        <v>0.35881256236350001</v>
      </c>
      <c r="M633" s="14">
        <v>0.32508949808535498</v>
      </c>
      <c r="N633" s="14">
        <v>0.34489515658032299</v>
      </c>
      <c r="O633" s="14">
        <v>0.29569121592358699</v>
      </c>
      <c r="P633" s="14"/>
      <c r="Q633" s="14">
        <v>0.37263157191115098</v>
      </c>
      <c r="R633" s="14">
        <v>0.28937575045846498</v>
      </c>
      <c r="S633" s="14"/>
      <c r="T633" s="14">
        <v>0.3070989143599</v>
      </c>
      <c r="U633" s="14">
        <v>0.43031212418131498</v>
      </c>
      <c r="V633" s="14">
        <v>0.62991241235181805</v>
      </c>
      <c r="W633" s="14"/>
      <c r="X633" s="14">
        <v>0.22631170374628101</v>
      </c>
      <c r="Y633" s="14">
        <v>0.33875594333881198</v>
      </c>
      <c r="Z633" s="14">
        <v>0.456565996699281</v>
      </c>
      <c r="AA633" s="14">
        <v>0.45734566303629098</v>
      </c>
    </row>
    <row r="634" spans="2:27" x14ac:dyDescent="0.3">
      <c r="B634" t="s">
        <v>301</v>
      </c>
      <c r="C634" s="14">
        <v>0.46451863029667301</v>
      </c>
      <c r="D634" s="14">
        <v>0.446207271762665</v>
      </c>
      <c r="E634" s="14">
        <v>0.48260703910918001</v>
      </c>
      <c r="F634" s="14"/>
      <c r="G634" s="14">
        <v>0.386992176627527</v>
      </c>
      <c r="H634" s="14">
        <v>0.45672835492630998</v>
      </c>
      <c r="I634" s="14">
        <v>0.52034036585495602</v>
      </c>
      <c r="J634" s="14">
        <v>0.51666326947274299</v>
      </c>
      <c r="K634" s="14">
        <v>0.407151768689265</v>
      </c>
      <c r="L634" s="14">
        <v>0.45372198952746901</v>
      </c>
      <c r="M634" s="14">
        <v>0.50032806444606504</v>
      </c>
      <c r="N634" s="14">
        <v>0.48862880441128698</v>
      </c>
      <c r="O634" s="14">
        <v>0.557029125589105</v>
      </c>
      <c r="P634" s="14"/>
      <c r="Q634" s="14">
        <v>0.46445560055673901</v>
      </c>
      <c r="R634" s="14">
        <v>0.46570698463131099</v>
      </c>
      <c r="S634" s="14"/>
      <c r="T634" s="14">
        <v>0.49234579350914898</v>
      </c>
      <c r="U634" s="14">
        <v>0.46088865503038701</v>
      </c>
      <c r="V634" s="14">
        <v>0.29319934592650099</v>
      </c>
      <c r="W634" s="14"/>
      <c r="X634" s="14">
        <v>0.48125870356273598</v>
      </c>
      <c r="Y634" s="14">
        <v>0.48997366473936399</v>
      </c>
      <c r="Z634" s="14">
        <v>0.42447753848619701</v>
      </c>
      <c r="AA634" s="14">
        <v>0.400641593094476</v>
      </c>
    </row>
    <row r="635" spans="2:27" x14ac:dyDescent="0.3">
      <c r="B635" t="s">
        <v>302</v>
      </c>
      <c r="C635" s="14">
        <v>0.122306719199751</v>
      </c>
      <c r="D635" s="14">
        <v>9.6801642541562802E-2</v>
      </c>
      <c r="E635" s="14">
        <v>0.14857937628333601</v>
      </c>
      <c r="F635" s="14"/>
      <c r="G635" s="14">
        <v>9.2507696648443105E-2</v>
      </c>
      <c r="H635" s="14">
        <v>0.15369478825003199</v>
      </c>
      <c r="I635" s="14">
        <v>0.133932116782633</v>
      </c>
      <c r="J635" s="14">
        <v>0.15592304217949601</v>
      </c>
      <c r="K635" s="14">
        <v>0.111260864338298</v>
      </c>
      <c r="L635" s="14">
        <v>0.12891392171949401</v>
      </c>
      <c r="M635" s="14">
        <v>0.11921016772661</v>
      </c>
      <c r="N635" s="14">
        <v>0.12122406892599</v>
      </c>
      <c r="O635" s="14">
        <v>0.113536730623086</v>
      </c>
      <c r="P635" s="14"/>
      <c r="Q635" s="14">
        <v>0.10849259570579101</v>
      </c>
      <c r="R635" s="14">
        <v>0.15675972308245401</v>
      </c>
      <c r="S635" s="14"/>
      <c r="T635" s="14">
        <v>0.13182966970988599</v>
      </c>
      <c r="U635" s="14">
        <v>7.3477637444585603E-2</v>
      </c>
      <c r="V635" s="14">
        <v>4.1365540584825701E-2</v>
      </c>
      <c r="W635" s="14"/>
      <c r="X635" s="14">
        <v>0.19024656627228401</v>
      </c>
      <c r="Y635" s="14">
        <v>0.113742983085734</v>
      </c>
      <c r="Z635" s="14">
        <v>6.7982141391781298E-2</v>
      </c>
      <c r="AA635" s="14">
        <v>9.5362749450776801E-2</v>
      </c>
    </row>
    <row r="636" spans="2:27" x14ac:dyDescent="0.3">
      <c r="B636" t="s">
        <v>303</v>
      </c>
      <c r="C636" s="14">
        <v>1.51206420779527E-2</v>
      </c>
      <c r="D636" s="14">
        <v>1.30313141924385E-2</v>
      </c>
      <c r="E636" s="14">
        <v>1.6307433684471399E-2</v>
      </c>
      <c r="F636" s="14"/>
      <c r="G636" s="14">
        <v>1.87607817751985E-2</v>
      </c>
      <c r="H636" s="14">
        <v>3.7466502679224897E-2</v>
      </c>
      <c r="I636" s="14">
        <v>1.3420441393805899E-2</v>
      </c>
      <c r="J636" s="14">
        <v>5.98896102552817E-3</v>
      </c>
      <c r="K636" s="14">
        <v>2.38623179063777E-2</v>
      </c>
      <c r="L636" s="14">
        <v>3.7899745067667499E-3</v>
      </c>
      <c r="M636" s="14">
        <v>4.6090142038265197E-3</v>
      </c>
      <c r="N636" s="14">
        <v>1.1365005486519799E-2</v>
      </c>
      <c r="O636" s="14">
        <v>3.1200030230379401E-3</v>
      </c>
      <c r="P636" s="14"/>
      <c r="Q636" s="14">
        <v>1.27266408720736E-2</v>
      </c>
      <c r="R636" s="14">
        <v>1.8917110525351898E-2</v>
      </c>
      <c r="S636" s="14"/>
      <c r="T636" s="14">
        <v>1.54461144951026E-2</v>
      </c>
      <c r="U636" s="14">
        <v>1.00609222958587E-2</v>
      </c>
      <c r="V636" s="14">
        <v>5.5513072348878402E-3</v>
      </c>
      <c r="W636" s="14"/>
      <c r="X636" s="14">
        <v>2.6052631697514001E-2</v>
      </c>
      <c r="Y636" s="14">
        <v>1.37199383965353E-2</v>
      </c>
      <c r="Z636" s="14">
        <v>0</v>
      </c>
      <c r="AA636" s="14">
        <v>1.02426634361439E-2</v>
      </c>
    </row>
    <row r="637" spans="2:27" x14ac:dyDescent="0.3">
      <c r="B637" t="s">
        <v>52</v>
      </c>
      <c r="C637" s="14">
        <v>5.0406299998643801E-2</v>
      </c>
      <c r="D637" s="14">
        <v>4.6212066486921798E-2</v>
      </c>
      <c r="E637" s="14">
        <v>5.3672487256509201E-2</v>
      </c>
      <c r="F637" s="14"/>
      <c r="G637" s="14">
        <v>3.5859977183456397E-2</v>
      </c>
      <c r="H637" s="14">
        <v>6.0640102377994998E-2</v>
      </c>
      <c r="I637" s="14">
        <v>9.1252978353871902E-2</v>
      </c>
      <c r="J637" s="14">
        <v>8.3343730260836704E-2</v>
      </c>
      <c r="K637" s="14">
        <v>3.6268819430032198E-2</v>
      </c>
      <c r="L637" s="14">
        <v>5.4761551882770702E-2</v>
      </c>
      <c r="M637" s="14">
        <v>5.0763255538142898E-2</v>
      </c>
      <c r="N637" s="14">
        <v>3.3886964595880302E-2</v>
      </c>
      <c r="O637" s="14">
        <v>3.0622924841183299E-2</v>
      </c>
      <c r="P637" s="14"/>
      <c r="Q637" s="14">
        <v>4.1693590954244797E-2</v>
      </c>
      <c r="R637" s="14">
        <v>6.9240431302417998E-2</v>
      </c>
      <c r="S637" s="14"/>
      <c r="T637" s="14">
        <v>5.32795079259622E-2</v>
      </c>
      <c r="U637" s="14">
        <v>2.5260661047853499E-2</v>
      </c>
      <c r="V637" s="14">
        <v>2.9971393901968402E-2</v>
      </c>
      <c r="W637" s="14"/>
      <c r="X637" s="14">
        <v>7.6130394721184505E-2</v>
      </c>
      <c r="Y637" s="14">
        <v>4.38074704395537E-2</v>
      </c>
      <c r="Z637" s="14">
        <v>5.0974323422740199E-2</v>
      </c>
      <c r="AA637" s="14">
        <v>3.64073309823119E-2</v>
      </c>
    </row>
    <row r="638" spans="2:27" x14ac:dyDescent="0.3">
      <c r="C638" s="14"/>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row>
    <row r="639" spans="2:27" x14ac:dyDescent="0.3">
      <c r="B639" s="6" t="s">
        <v>325</v>
      </c>
      <c r="C639" s="14"/>
      <c r="D639" s="14"/>
      <c r="E639" s="14"/>
      <c r="F639" s="14"/>
      <c r="G639" s="14"/>
      <c r="H639" s="14"/>
      <c r="I639" s="14"/>
      <c r="J639" s="14"/>
      <c r="K639" s="14"/>
      <c r="L639" s="14"/>
      <c r="M639" s="14"/>
      <c r="N639" s="14"/>
      <c r="O639" s="14"/>
      <c r="P639" s="14"/>
      <c r="Q639" s="14"/>
      <c r="R639" s="14"/>
      <c r="S639" s="14"/>
      <c r="T639" s="14"/>
      <c r="U639" s="14"/>
      <c r="V639" s="14"/>
      <c r="W639" s="14"/>
      <c r="X639" s="14"/>
      <c r="Y639" s="14"/>
      <c r="Z639" s="14"/>
      <c r="AA639" s="14"/>
    </row>
    <row r="640" spans="2:27" x14ac:dyDescent="0.3">
      <c r="B640" s="21" t="s">
        <v>56</v>
      </c>
      <c r="C640" s="14"/>
      <c r="D640" s="14"/>
      <c r="E640" s="14"/>
      <c r="F640" s="14"/>
      <c r="G640" s="14"/>
      <c r="H640" s="14"/>
      <c r="I640" s="14"/>
      <c r="J640" s="14"/>
      <c r="K640" s="14"/>
      <c r="L640" s="14"/>
      <c r="M640" s="14"/>
      <c r="N640" s="14"/>
      <c r="O640" s="14"/>
      <c r="P640" s="14"/>
      <c r="Q640" s="14"/>
      <c r="R640" s="14"/>
      <c r="S640" s="14"/>
      <c r="T640" s="14"/>
      <c r="U640" s="14"/>
      <c r="V640" s="14"/>
      <c r="W640" s="14"/>
      <c r="X640" s="14"/>
      <c r="Y640" s="14"/>
      <c r="Z640" s="14"/>
      <c r="AA640" s="14"/>
    </row>
    <row r="641" spans="2:27" x14ac:dyDescent="0.3">
      <c r="B641" t="s">
        <v>320</v>
      </c>
      <c r="C641" s="14">
        <v>0.42793840254898302</v>
      </c>
      <c r="D641" s="14">
        <v>0.45599894189288898</v>
      </c>
      <c r="E641" s="14">
        <v>0.40167428422968399</v>
      </c>
      <c r="F641" s="14"/>
      <c r="G641" s="14">
        <v>0.54966756387565696</v>
      </c>
      <c r="H641" s="14">
        <v>0.353724393759553</v>
      </c>
      <c r="I641" s="14">
        <v>0.34517693976561298</v>
      </c>
      <c r="J641" s="14">
        <v>0.33907738374546498</v>
      </c>
      <c r="K641" s="14">
        <v>0.42428257853539902</v>
      </c>
      <c r="L641" s="14">
        <v>0.45151509830186898</v>
      </c>
      <c r="M641" s="14">
        <v>0.37287014031059701</v>
      </c>
      <c r="N641" s="14">
        <v>0.47208185856428497</v>
      </c>
      <c r="O641" s="14">
        <v>0.410928871632879</v>
      </c>
      <c r="P641" s="14"/>
      <c r="Q641" s="14">
        <v>0.46742529390127102</v>
      </c>
      <c r="R641" s="14">
        <v>0.335293622863089</v>
      </c>
      <c r="S641" s="14"/>
      <c r="T641" s="14">
        <v>0.391995440033863</v>
      </c>
      <c r="U641" s="14">
        <v>0.444445871032768</v>
      </c>
      <c r="V641" s="14">
        <v>0.78646614157449801</v>
      </c>
      <c r="W641" s="14"/>
      <c r="X641" s="14">
        <v>0.275998431136663</v>
      </c>
      <c r="Y641" s="14">
        <v>0.43598233603386999</v>
      </c>
      <c r="Z641" s="14">
        <v>0.49249218880481899</v>
      </c>
      <c r="AA641" s="14">
        <v>0.546055911554163</v>
      </c>
    </row>
    <row r="642" spans="2:27" x14ac:dyDescent="0.3">
      <c r="B642" t="s">
        <v>321</v>
      </c>
      <c r="C642" s="14">
        <v>0.446327335217579</v>
      </c>
      <c r="D642" s="14">
        <v>0.433227104512039</v>
      </c>
      <c r="E642" s="14">
        <v>0.45908868997304397</v>
      </c>
      <c r="F642" s="14"/>
      <c r="G642" s="14">
        <v>0.36055845712184398</v>
      </c>
      <c r="H642" s="14">
        <v>0.46915834688771502</v>
      </c>
      <c r="I642" s="14">
        <v>0.50817239310544104</v>
      </c>
      <c r="J642" s="14">
        <v>0.46551022046973201</v>
      </c>
      <c r="K642" s="14">
        <v>0.43636215829563602</v>
      </c>
      <c r="L642" s="14">
        <v>0.43842090706798498</v>
      </c>
      <c r="M642" s="14">
        <v>0.523520548265343</v>
      </c>
      <c r="N642" s="14">
        <v>0.47588268250673899</v>
      </c>
      <c r="O642" s="14">
        <v>0.47317637461038198</v>
      </c>
      <c r="P642" s="14"/>
      <c r="Q642" s="14">
        <v>0.43298465965564098</v>
      </c>
      <c r="R642" s="14">
        <v>0.47855873818017403</v>
      </c>
      <c r="S642" s="14"/>
      <c r="T642" s="14">
        <v>0.47563922667522801</v>
      </c>
      <c r="U642" s="14">
        <v>0.45791829670509598</v>
      </c>
      <c r="V642" s="14">
        <v>0.19356700952293501</v>
      </c>
      <c r="W642" s="14"/>
      <c r="X642" s="14">
        <v>0.51379258125180005</v>
      </c>
      <c r="Y642" s="14">
        <v>0.46396448165266702</v>
      </c>
      <c r="Z642" s="14">
        <v>0.38514965319011502</v>
      </c>
      <c r="AA642" s="14">
        <v>0.35551222373928698</v>
      </c>
    </row>
    <row r="643" spans="2:27" x14ac:dyDescent="0.3">
      <c r="B643" t="s">
        <v>322</v>
      </c>
      <c r="C643" s="14">
        <v>4.9204171153305498E-2</v>
      </c>
      <c r="D643" s="14">
        <v>4.38772486529833E-2</v>
      </c>
      <c r="E643" s="14">
        <v>5.26011100615911E-2</v>
      </c>
      <c r="F643" s="14"/>
      <c r="G643" s="14">
        <v>4.0012030464686099E-2</v>
      </c>
      <c r="H643" s="14">
        <v>6.8566467983427998E-2</v>
      </c>
      <c r="I643" s="14">
        <v>5.3571311242861103E-2</v>
      </c>
      <c r="J643" s="14">
        <v>4.7153495231812101E-2</v>
      </c>
      <c r="K643" s="14">
        <v>5.0262027334704799E-2</v>
      </c>
      <c r="L643" s="14">
        <v>4.6423384189309198E-2</v>
      </c>
      <c r="M643" s="14">
        <v>4.1537528279912597E-2</v>
      </c>
      <c r="N643" s="14">
        <v>2.9829082324975099E-2</v>
      </c>
      <c r="O643" s="14">
        <v>5.70518642069252E-2</v>
      </c>
      <c r="P643" s="14"/>
      <c r="Q643" s="14">
        <v>3.6826423389277302E-2</v>
      </c>
      <c r="R643" s="14">
        <v>7.8625917201612799E-2</v>
      </c>
      <c r="S643" s="14"/>
      <c r="T643" s="14">
        <v>5.2683881005910503E-2</v>
      </c>
      <c r="U643" s="14">
        <v>6.04552216623312E-2</v>
      </c>
      <c r="V643" s="14">
        <v>5.4086778872133902E-3</v>
      </c>
      <c r="W643" s="14"/>
      <c r="X643" s="14">
        <v>8.4538207245925395E-2</v>
      </c>
      <c r="Y643" s="14">
        <v>3.6414549936975897E-2</v>
      </c>
      <c r="Z643" s="14">
        <v>6.2951737064283295E-2</v>
      </c>
      <c r="AA643" s="14">
        <v>3.7856411219489398E-2</v>
      </c>
    </row>
    <row r="644" spans="2:27" x14ac:dyDescent="0.3">
      <c r="B644" t="s">
        <v>323</v>
      </c>
      <c r="C644" s="14">
        <v>7.1453694569017503E-3</v>
      </c>
      <c r="D644" s="14">
        <v>9.1663008893529702E-3</v>
      </c>
      <c r="E644" s="14">
        <v>5.1649221787073802E-3</v>
      </c>
      <c r="F644" s="14"/>
      <c r="G644" s="14">
        <v>1.17977232864923E-2</v>
      </c>
      <c r="H644" s="14">
        <v>1.04115991019266E-2</v>
      </c>
      <c r="I644" s="14">
        <v>0</v>
      </c>
      <c r="J644" s="14">
        <v>1.0258863949272499E-2</v>
      </c>
      <c r="K644" s="14">
        <v>1.38747153254613E-2</v>
      </c>
      <c r="L644" s="14">
        <v>0</v>
      </c>
      <c r="M644" s="14">
        <v>4.5577689963122101E-3</v>
      </c>
      <c r="N644" s="14">
        <v>0</v>
      </c>
      <c r="O644" s="14">
        <v>2.6175143011820399E-3</v>
      </c>
      <c r="P644" s="14"/>
      <c r="Q644" s="14">
        <v>5.0349552402917698E-3</v>
      </c>
      <c r="R644" s="14">
        <v>1.21319489276647E-2</v>
      </c>
      <c r="S644" s="14"/>
      <c r="T644" s="14">
        <v>6.6801861292167903E-3</v>
      </c>
      <c r="U644" s="14">
        <v>1.10032941197958E-2</v>
      </c>
      <c r="V644" s="14">
        <v>4.8159187130526497E-3</v>
      </c>
      <c r="W644" s="14"/>
      <c r="X644" s="14">
        <v>1.5175461323715399E-2</v>
      </c>
      <c r="Y644" s="14">
        <v>5.0265781631388499E-3</v>
      </c>
      <c r="Z644" s="14">
        <v>4.0632376181132203E-3</v>
      </c>
      <c r="AA644" s="14">
        <v>5.05590412027432E-3</v>
      </c>
    </row>
    <row r="645" spans="2:27" x14ac:dyDescent="0.3">
      <c r="B645" t="s">
        <v>74</v>
      </c>
      <c r="C645" s="14">
        <v>6.9384721623230894E-2</v>
      </c>
      <c r="D645" s="14">
        <v>5.7730404052735697E-2</v>
      </c>
      <c r="E645" s="14">
        <v>8.1470993556973403E-2</v>
      </c>
      <c r="F645" s="14"/>
      <c r="G645" s="14">
        <v>3.7964225251319803E-2</v>
      </c>
      <c r="H645" s="14">
        <v>9.8139192267376801E-2</v>
      </c>
      <c r="I645" s="14">
        <v>9.3079355886084694E-2</v>
      </c>
      <c r="J645" s="14">
        <v>0.13800003660371801</v>
      </c>
      <c r="K645" s="14">
        <v>7.5218520508799305E-2</v>
      </c>
      <c r="L645" s="14">
        <v>6.3640610440836298E-2</v>
      </c>
      <c r="M645" s="14">
        <v>5.7514014147834802E-2</v>
      </c>
      <c r="N645" s="14">
        <v>2.22063766040013E-2</v>
      </c>
      <c r="O645" s="14">
        <v>5.6225375248631797E-2</v>
      </c>
      <c r="P645" s="14"/>
      <c r="Q645" s="14">
        <v>5.7728667813519298E-2</v>
      </c>
      <c r="R645" s="14">
        <v>9.5389772827459099E-2</v>
      </c>
      <c r="S645" s="14"/>
      <c r="T645" s="14">
        <v>7.3001266155781397E-2</v>
      </c>
      <c r="U645" s="14">
        <v>2.6177316480008601E-2</v>
      </c>
      <c r="V645" s="14">
        <v>9.7422523023000702E-3</v>
      </c>
      <c r="W645" s="14"/>
      <c r="X645" s="14">
        <v>0.110495319041896</v>
      </c>
      <c r="Y645" s="14">
        <v>5.8612054213348301E-2</v>
      </c>
      <c r="Z645" s="14">
        <v>5.53431833226685E-2</v>
      </c>
      <c r="AA645" s="14">
        <v>5.5519549366786498E-2</v>
      </c>
    </row>
    <row r="646" spans="2:27" x14ac:dyDescent="0.3">
      <c r="C646" s="14"/>
      <c r="D646" s="14"/>
      <c r="E646" s="14"/>
      <c r="F646" s="14"/>
      <c r="G646" s="14"/>
      <c r="H646" s="14"/>
      <c r="I646" s="14"/>
      <c r="J646" s="14"/>
      <c r="K646" s="14"/>
      <c r="L646" s="14"/>
      <c r="M646" s="14"/>
      <c r="N646" s="14"/>
      <c r="O646" s="14"/>
      <c r="P646" s="14"/>
      <c r="Q646" s="14"/>
      <c r="R646" s="14"/>
      <c r="S646" s="14"/>
      <c r="T646" s="14"/>
      <c r="U646" s="14"/>
      <c r="V646" s="14"/>
      <c r="W646" s="14"/>
      <c r="X646" s="14"/>
      <c r="Y646" s="14"/>
      <c r="Z646" s="14"/>
      <c r="AA646" s="14"/>
    </row>
    <row r="647" spans="2:27" x14ac:dyDescent="0.3">
      <c r="B647" s="6" t="s">
        <v>326</v>
      </c>
      <c r="C647" s="14"/>
      <c r="D647" s="14"/>
      <c r="E647" s="14"/>
      <c r="F647" s="14"/>
      <c r="G647" s="14"/>
      <c r="H647" s="14"/>
      <c r="I647" s="14"/>
      <c r="J647" s="14"/>
      <c r="K647" s="14"/>
      <c r="L647" s="14"/>
      <c r="M647" s="14"/>
      <c r="N647" s="14"/>
      <c r="O647" s="14"/>
      <c r="P647" s="14"/>
      <c r="Q647" s="14"/>
      <c r="R647" s="14"/>
      <c r="S647" s="14"/>
      <c r="T647" s="14"/>
      <c r="U647" s="14"/>
      <c r="V647" s="14"/>
      <c r="W647" s="14"/>
      <c r="X647" s="14"/>
      <c r="Y647" s="14"/>
      <c r="Z647" s="14"/>
      <c r="AA647" s="14"/>
    </row>
    <row r="648" spans="2:27" x14ac:dyDescent="0.3">
      <c r="B648" s="21" t="s">
        <v>56</v>
      </c>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row>
    <row r="649" spans="2:27" x14ac:dyDescent="0.3">
      <c r="B649" t="s">
        <v>320</v>
      </c>
      <c r="C649" s="14">
        <v>0.49786665130508001</v>
      </c>
      <c r="D649" s="14">
        <v>0.52352463838741503</v>
      </c>
      <c r="E649" s="14">
        <v>0.47353247919316799</v>
      </c>
      <c r="F649" s="14"/>
      <c r="G649" s="14">
        <v>0.58367583609840001</v>
      </c>
      <c r="H649" s="14">
        <v>0.46981522366159101</v>
      </c>
      <c r="I649" s="14">
        <v>0.46297642676034501</v>
      </c>
      <c r="J649" s="14">
        <v>0.42986915977280199</v>
      </c>
      <c r="K649" s="14">
        <v>0.45122457733196403</v>
      </c>
      <c r="L649" s="14">
        <v>0.52017914394090903</v>
      </c>
      <c r="M649" s="14">
        <v>0.46775932320034502</v>
      </c>
      <c r="N649" s="14">
        <v>0.53295955995866096</v>
      </c>
      <c r="O649" s="14">
        <v>0.46891640906168702</v>
      </c>
      <c r="P649" s="14"/>
      <c r="Q649" s="14">
        <v>0.53808482822137804</v>
      </c>
      <c r="R649" s="14">
        <v>0.40894234698705101</v>
      </c>
      <c r="S649" s="14"/>
      <c r="T649" s="14">
        <v>0.48573807354023801</v>
      </c>
      <c r="U649" s="14">
        <v>0.423167272468777</v>
      </c>
      <c r="V649" s="14">
        <v>0.76927271451889201</v>
      </c>
      <c r="W649" s="14"/>
      <c r="X649" s="14">
        <v>0.38931984174619799</v>
      </c>
      <c r="Y649" s="14">
        <v>0.52268472841472502</v>
      </c>
      <c r="Z649" s="14">
        <v>0.46096392907886502</v>
      </c>
      <c r="AA649" s="14">
        <v>0.576596451867598</v>
      </c>
    </row>
    <row r="650" spans="2:27" x14ac:dyDescent="0.3">
      <c r="B650" t="s">
        <v>321</v>
      </c>
      <c r="C650" s="14">
        <v>0.40725394043062002</v>
      </c>
      <c r="D650" s="14">
        <v>0.39806568211612398</v>
      </c>
      <c r="E650" s="14">
        <v>0.414527050358794</v>
      </c>
      <c r="F650" s="14"/>
      <c r="G650" s="14">
        <v>0.35660200291126598</v>
      </c>
      <c r="H650" s="14">
        <v>0.39930890639058803</v>
      </c>
      <c r="I650" s="14">
        <v>0.44700276985286103</v>
      </c>
      <c r="J650" s="14">
        <v>0.433061399590073</v>
      </c>
      <c r="K650" s="14">
        <v>0.45677673757376203</v>
      </c>
      <c r="L650" s="14">
        <v>0.39858480782523997</v>
      </c>
      <c r="M650" s="14">
        <v>0.423712576768842</v>
      </c>
      <c r="N650" s="14">
        <v>0.42175740524397798</v>
      </c>
      <c r="O650" s="14">
        <v>0.41967503851723198</v>
      </c>
      <c r="P650" s="14"/>
      <c r="Q650" s="14">
        <v>0.38085472689669603</v>
      </c>
      <c r="R650" s="14">
        <v>0.46462656897681798</v>
      </c>
      <c r="S650" s="14"/>
      <c r="T650" s="14">
        <v>0.41083234619578801</v>
      </c>
      <c r="U650" s="14">
        <v>0.52022394464968502</v>
      </c>
      <c r="V650" s="14">
        <v>0.20755014837279201</v>
      </c>
      <c r="W650" s="14"/>
      <c r="X650" s="14">
        <v>0.46610907434545301</v>
      </c>
      <c r="Y650" s="14">
        <v>0.39087537150790003</v>
      </c>
      <c r="Z650" s="14">
        <v>0.46069627191284102</v>
      </c>
      <c r="AA650" s="14">
        <v>0.35579571437052698</v>
      </c>
    </row>
    <row r="651" spans="2:27" x14ac:dyDescent="0.3">
      <c r="B651" t="s">
        <v>322</v>
      </c>
      <c r="C651" s="14">
        <v>5.96641022325229E-2</v>
      </c>
      <c r="D651" s="14">
        <v>5.0522975645197803E-2</v>
      </c>
      <c r="E651" s="14">
        <v>6.9175574334029599E-2</v>
      </c>
      <c r="F651" s="14"/>
      <c r="G651" s="14">
        <v>3.8774029662635601E-2</v>
      </c>
      <c r="H651" s="14">
        <v>6.9126314337262906E-2</v>
      </c>
      <c r="I651" s="14">
        <v>6.3660435120402994E-2</v>
      </c>
      <c r="J651" s="14">
        <v>8.3392601187789905E-2</v>
      </c>
      <c r="K651" s="14">
        <v>6.4719554040284205E-2</v>
      </c>
      <c r="L651" s="14">
        <v>3.6159835433641298E-2</v>
      </c>
      <c r="M651" s="14">
        <v>6.8201312147870896E-2</v>
      </c>
      <c r="N651" s="14">
        <v>3.6177094671007201E-2</v>
      </c>
      <c r="O651" s="14">
        <v>8.5450471915480802E-2</v>
      </c>
      <c r="P651" s="14"/>
      <c r="Q651" s="14">
        <v>5.4206395517527102E-2</v>
      </c>
      <c r="R651" s="14">
        <v>7.1293730424367402E-2</v>
      </c>
      <c r="S651" s="14"/>
      <c r="T651" s="14">
        <v>6.3735383492633496E-2</v>
      </c>
      <c r="U651" s="14">
        <v>3.7138747932102402E-2</v>
      </c>
      <c r="V651" s="14">
        <v>4.2853916778767499E-3</v>
      </c>
      <c r="W651" s="14"/>
      <c r="X651" s="14">
        <v>7.9740693612789404E-2</v>
      </c>
      <c r="Y651" s="14">
        <v>5.5763611902175297E-2</v>
      </c>
      <c r="Z651" s="14">
        <v>4.88998320133648E-2</v>
      </c>
      <c r="AA651" s="14">
        <v>5.0312204434726997E-2</v>
      </c>
    </row>
    <row r="652" spans="2:27" x14ac:dyDescent="0.3">
      <c r="B652" t="s">
        <v>323</v>
      </c>
      <c r="C652" s="14">
        <v>1.3002770942272E-2</v>
      </c>
      <c r="D652" s="14">
        <v>1.29511376983745E-2</v>
      </c>
      <c r="E652" s="14">
        <v>1.3132705319993601E-2</v>
      </c>
      <c r="F652" s="14"/>
      <c r="G652" s="14">
        <v>1.0139707793452701E-2</v>
      </c>
      <c r="H652" s="14">
        <v>2.7394655330692099E-2</v>
      </c>
      <c r="I652" s="14">
        <v>5.8806430565641402E-3</v>
      </c>
      <c r="J652" s="14">
        <v>0</v>
      </c>
      <c r="K652" s="14">
        <v>8.3517683598188803E-3</v>
      </c>
      <c r="L652" s="14">
        <v>1.4650546250434399E-2</v>
      </c>
      <c r="M652" s="14">
        <v>2.4203035964458299E-2</v>
      </c>
      <c r="N652" s="14">
        <v>9.1059401263543695E-3</v>
      </c>
      <c r="O652" s="14">
        <v>1.10994805792993E-2</v>
      </c>
      <c r="P652" s="14"/>
      <c r="Q652" s="14">
        <v>1.0203938376272899E-2</v>
      </c>
      <c r="R652" s="14">
        <v>1.97005918410799E-2</v>
      </c>
      <c r="S652" s="14"/>
      <c r="T652" s="14">
        <v>1.44942488019386E-2</v>
      </c>
      <c r="U652" s="14">
        <v>1.19307587452582E-2</v>
      </c>
      <c r="V652" s="14">
        <v>0</v>
      </c>
      <c r="W652" s="14"/>
      <c r="X652" s="14">
        <v>2.2043299806502398E-2</v>
      </c>
      <c r="Y652" s="14">
        <v>1.19865475988523E-2</v>
      </c>
      <c r="Z652" s="14">
        <v>1.34897959592857E-2</v>
      </c>
      <c r="AA652" s="14">
        <v>5.74609872911689E-3</v>
      </c>
    </row>
    <row r="653" spans="2:27" x14ac:dyDescent="0.3">
      <c r="B653" t="s">
        <v>74</v>
      </c>
      <c r="C653" s="14">
        <v>2.2212535089504801E-2</v>
      </c>
      <c r="D653" s="14">
        <v>1.4935566152888401E-2</v>
      </c>
      <c r="E653" s="14">
        <v>2.96321907940146E-2</v>
      </c>
      <c r="F653" s="14"/>
      <c r="G653" s="14">
        <v>1.0808423534245401E-2</v>
      </c>
      <c r="H653" s="14">
        <v>3.4354900279865298E-2</v>
      </c>
      <c r="I653" s="14">
        <v>2.0479725209827701E-2</v>
      </c>
      <c r="J653" s="14">
        <v>5.3676839449334698E-2</v>
      </c>
      <c r="K653" s="14">
        <v>1.8927362694170901E-2</v>
      </c>
      <c r="L653" s="14">
        <v>3.0425666549775299E-2</v>
      </c>
      <c r="M653" s="14">
        <v>1.6123751918483802E-2</v>
      </c>
      <c r="N653" s="14">
        <v>0</v>
      </c>
      <c r="O653" s="14">
        <v>1.48585999263017E-2</v>
      </c>
      <c r="P653" s="14"/>
      <c r="Q653" s="14">
        <v>1.66501109881253E-2</v>
      </c>
      <c r="R653" s="14">
        <v>3.5436761770683597E-2</v>
      </c>
      <c r="S653" s="14"/>
      <c r="T653" s="14">
        <v>2.51999479694025E-2</v>
      </c>
      <c r="U653" s="14">
        <v>7.5392762041779403E-3</v>
      </c>
      <c r="V653" s="14">
        <v>1.8891745430439401E-2</v>
      </c>
      <c r="W653" s="14"/>
      <c r="X653" s="14">
        <v>4.27870904890571E-2</v>
      </c>
      <c r="Y653" s="14">
        <v>1.86897405763474E-2</v>
      </c>
      <c r="Z653" s="14">
        <v>1.5950171035643099E-2</v>
      </c>
      <c r="AA653" s="14">
        <v>1.15495305980312E-2</v>
      </c>
    </row>
    <row r="654" spans="2:27" x14ac:dyDescent="0.3">
      <c r="C654" s="14"/>
      <c r="D654" s="14"/>
      <c r="E654" s="14"/>
      <c r="F654" s="14"/>
      <c r="G654" s="14"/>
      <c r="H654" s="14"/>
      <c r="I654" s="14"/>
      <c r="J654" s="14"/>
      <c r="K654" s="14"/>
      <c r="L654" s="14"/>
      <c r="M654" s="14"/>
      <c r="N654" s="14"/>
      <c r="O654" s="14"/>
      <c r="P654" s="14"/>
      <c r="Q654" s="14"/>
      <c r="R654" s="14"/>
      <c r="S654" s="14"/>
      <c r="T654" s="14"/>
      <c r="U654" s="14"/>
      <c r="V654" s="14"/>
      <c r="W654" s="14"/>
      <c r="X654" s="14"/>
      <c r="Y654" s="14"/>
      <c r="Z654" s="14"/>
      <c r="AA654" s="14"/>
    </row>
    <row r="655" spans="2:27" x14ac:dyDescent="0.3">
      <c r="B655" s="6" t="s">
        <v>327</v>
      </c>
      <c r="C655" s="14"/>
      <c r="D655" s="14"/>
      <c r="E655" s="14"/>
      <c r="F655" s="14"/>
      <c r="G655" s="14"/>
      <c r="H655" s="14"/>
      <c r="I655" s="14"/>
      <c r="J655" s="14"/>
      <c r="K655" s="14"/>
      <c r="L655" s="14"/>
      <c r="M655" s="14"/>
      <c r="N655" s="14"/>
      <c r="O655" s="14"/>
      <c r="P655" s="14"/>
      <c r="Q655" s="14"/>
      <c r="R655" s="14"/>
      <c r="S655" s="14"/>
      <c r="T655" s="14"/>
      <c r="U655" s="14"/>
      <c r="V655" s="14"/>
      <c r="W655" s="14"/>
      <c r="X655" s="14"/>
      <c r="Y655" s="14"/>
      <c r="Z655" s="14"/>
      <c r="AA655" s="14"/>
    </row>
    <row r="656" spans="2:27" x14ac:dyDescent="0.3">
      <c r="B656" s="21" t="s">
        <v>56</v>
      </c>
      <c r="C656" s="14"/>
      <c r="D656" s="14"/>
      <c r="E656" s="14"/>
      <c r="F656" s="14"/>
      <c r="G656" s="14"/>
      <c r="H656" s="14"/>
      <c r="I656" s="14"/>
      <c r="J656" s="14"/>
      <c r="K656" s="14"/>
      <c r="L656" s="14"/>
      <c r="M656" s="14"/>
      <c r="N656" s="14"/>
      <c r="O656" s="14"/>
      <c r="P656" s="14"/>
      <c r="Q656" s="14"/>
      <c r="R656" s="14"/>
      <c r="S656" s="14"/>
      <c r="T656" s="14"/>
      <c r="U656" s="14"/>
      <c r="V656" s="14"/>
      <c r="W656" s="14"/>
      <c r="X656" s="14"/>
      <c r="Y656" s="14"/>
      <c r="Z656" s="14"/>
      <c r="AA656" s="14"/>
    </row>
    <row r="657" spans="2:27" x14ac:dyDescent="0.3">
      <c r="B657" t="s">
        <v>320</v>
      </c>
      <c r="C657" s="14">
        <v>0.35011426659428702</v>
      </c>
      <c r="D657" s="14">
        <v>0.39030473119442499</v>
      </c>
      <c r="E657" s="14">
        <v>0.31123689860694098</v>
      </c>
      <c r="F657" s="14"/>
      <c r="G657" s="14">
        <v>0.493091444243693</v>
      </c>
      <c r="H657" s="14">
        <v>0.30301677069212901</v>
      </c>
      <c r="I657" s="14">
        <v>0.25633896879182699</v>
      </c>
      <c r="J657" s="14">
        <v>0.23198917956951601</v>
      </c>
      <c r="K657" s="14">
        <v>0.34124002438928902</v>
      </c>
      <c r="L657" s="14">
        <v>0.32049320797348402</v>
      </c>
      <c r="M657" s="14">
        <v>0.32501404905936199</v>
      </c>
      <c r="N657" s="14">
        <v>0.354354433278468</v>
      </c>
      <c r="O657" s="14">
        <v>0.33561072408800502</v>
      </c>
      <c r="P657" s="14"/>
      <c r="Q657" s="14">
        <v>0.38015815209787002</v>
      </c>
      <c r="R657" s="14">
        <v>0.281611585369481</v>
      </c>
      <c r="S657" s="14"/>
      <c r="T657" s="14">
        <v>0.314159214585644</v>
      </c>
      <c r="U657" s="14">
        <v>0.33843197680618398</v>
      </c>
      <c r="V657" s="14">
        <v>0.70969313016126701</v>
      </c>
      <c r="W657" s="14"/>
      <c r="X657" s="14">
        <v>0.21516140858147401</v>
      </c>
      <c r="Y657" s="14">
        <v>0.34904659893006901</v>
      </c>
      <c r="Z657" s="14">
        <v>0.45777886290934899</v>
      </c>
      <c r="AA657" s="14">
        <v>0.45796001323451802</v>
      </c>
    </row>
    <row r="658" spans="2:27" x14ac:dyDescent="0.3">
      <c r="B658" t="s">
        <v>321</v>
      </c>
      <c r="C658" s="14">
        <v>0.46450258600783501</v>
      </c>
      <c r="D658" s="14">
        <v>0.44544882709323003</v>
      </c>
      <c r="E658" s="14">
        <v>0.48209767442960499</v>
      </c>
      <c r="F658" s="14"/>
      <c r="G658" s="14">
        <v>0.36451961682071898</v>
      </c>
      <c r="H658" s="14">
        <v>0.45048971563995499</v>
      </c>
      <c r="I658" s="14">
        <v>0.54960580279120796</v>
      </c>
      <c r="J658" s="14">
        <v>0.50422578597866297</v>
      </c>
      <c r="K658" s="14">
        <v>0.47828061305534098</v>
      </c>
      <c r="L658" s="14">
        <v>0.483846800241715</v>
      </c>
      <c r="M658" s="14">
        <v>0.53441852726023098</v>
      </c>
      <c r="N658" s="14">
        <v>0.45000001676058399</v>
      </c>
      <c r="O658" s="14">
        <v>0.51221357834792902</v>
      </c>
      <c r="P658" s="14"/>
      <c r="Q658" s="14">
        <v>0.44775751500370298</v>
      </c>
      <c r="R658" s="14">
        <v>0.50046883031885203</v>
      </c>
      <c r="S658" s="14"/>
      <c r="T658" s="14">
        <v>0.48166206540322298</v>
      </c>
      <c r="U658" s="14">
        <v>0.56083087673268295</v>
      </c>
      <c r="V658" s="14">
        <v>0.249968249988824</v>
      </c>
      <c r="W658" s="14"/>
      <c r="X658" s="14">
        <v>0.52117263939403902</v>
      </c>
      <c r="Y658" s="14">
        <v>0.466013541660945</v>
      </c>
      <c r="Z658" s="14">
        <v>0.44558058387946597</v>
      </c>
      <c r="AA658" s="14">
        <v>0.40210396491467498</v>
      </c>
    </row>
    <row r="659" spans="2:27" x14ac:dyDescent="0.3">
      <c r="B659" t="s">
        <v>322</v>
      </c>
      <c r="C659" s="14">
        <v>8.4522802483134304E-2</v>
      </c>
      <c r="D659" s="14">
        <v>7.2556251688120701E-2</v>
      </c>
      <c r="E659" s="14">
        <v>9.70127803884719E-2</v>
      </c>
      <c r="F659" s="14"/>
      <c r="G659" s="14">
        <v>8.6702162096301799E-2</v>
      </c>
      <c r="H659" s="14">
        <v>0.12696959629961699</v>
      </c>
      <c r="I659" s="14">
        <v>7.4412413588870505E-2</v>
      </c>
      <c r="J659" s="14">
        <v>9.1076787203434206E-2</v>
      </c>
      <c r="K659" s="14">
        <v>6.7236431325388493E-2</v>
      </c>
      <c r="L659" s="14">
        <v>5.9232903608460397E-2</v>
      </c>
      <c r="M659" s="14">
        <v>5.6280207644030897E-2</v>
      </c>
      <c r="N659" s="14">
        <v>8.7130806648820905E-2</v>
      </c>
      <c r="O659" s="14">
        <v>8.5585811839118398E-2</v>
      </c>
      <c r="P659" s="14"/>
      <c r="Q659" s="14">
        <v>8.0249761232238301E-2</v>
      </c>
      <c r="R659" s="14">
        <v>9.6300230408377693E-2</v>
      </c>
      <c r="S659" s="14"/>
      <c r="T659" s="14">
        <v>9.2815101881535703E-2</v>
      </c>
      <c r="U659" s="14">
        <v>6.2461644604729701E-2</v>
      </c>
      <c r="V659" s="14">
        <v>1.1102614469775699E-2</v>
      </c>
      <c r="W659" s="14"/>
      <c r="X659" s="14">
        <v>0.11943050621916999</v>
      </c>
      <c r="Y659" s="14">
        <v>8.2004189789978296E-2</v>
      </c>
      <c r="Z659" s="14">
        <v>3.4979133681527698E-2</v>
      </c>
      <c r="AA659" s="14">
        <v>7.5862394060716806E-2</v>
      </c>
    </row>
    <row r="660" spans="2:27" x14ac:dyDescent="0.3">
      <c r="B660" t="s">
        <v>323</v>
      </c>
      <c r="C660" s="14">
        <v>1.5457419965544301E-2</v>
      </c>
      <c r="D660" s="14">
        <v>1.6940737629095998E-2</v>
      </c>
      <c r="E660" s="14">
        <v>1.3069156619729299E-2</v>
      </c>
      <c r="F660" s="14"/>
      <c r="G660" s="14">
        <v>7.0353624254858999E-3</v>
      </c>
      <c r="H660" s="14">
        <v>2.2782994083637501E-2</v>
      </c>
      <c r="I660" s="14">
        <v>1.50055798225828E-2</v>
      </c>
      <c r="J660" s="14">
        <v>2.3955844102112701E-2</v>
      </c>
      <c r="K660" s="14">
        <v>1.9394152753259199E-2</v>
      </c>
      <c r="L660" s="14">
        <v>1.8873584181354E-2</v>
      </c>
      <c r="M660" s="14">
        <v>1.8695973621489999E-2</v>
      </c>
      <c r="N660" s="14">
        <v>2.18614183862809E-2</v>
      </c>
      <c r="O660" s="14">
        <v>5.77259703152639E-3</v>
      </c>
      <c r="P660" s="14"/>
      <c r="Q660" s="14">
        <v>1.5435127964305601E-2</v>
      </c>
      <c r="R660" s="14">
        <v>1.5879165056091601E-2</v>
      </c>
      <c r="S660" s="14"/>
      <c r="T660" s="14">
        <v>1.7316087443914399E-2</v>
      </c>
      <c r="U660" s="14">
        <v>3.3536407652862499E-3</v>
      </c>
      <c r="V660" s="14">
        <v>4.8159187130526497E-3</v>
      </c>
      <c r="W660" s="14"/>
      <c r="X660" s="14">
        <v>2.0336124816908899E-2</v>
      </c>
      <c r="Y660" s="14">
        <v>1.9490253617865098E-2</v>
      </c>
      <c r="Z660" s="14">
        <v>4.0632376181132203E-3</v>
      </c>
      <c r="AA660" s="14">
        <v>5.2943188157473699E-3</v>
      </c>
    </row>
    <row r="661" spans="2:27" x14ac:dyDescent="0.3">
      <c r="B661" t="s">
        <v>74</v>
      </c>
      <c r="C661" s="14">
        <v>8.5402924949199099E-2</v>
      </c>
      <c r="D661" s="14">
        <v>7.4749452395127494E-2</v>
      </c>
      <c r="E661" s="14">
        <v>9.6583489955251997E-2</v>
      </c>
      <c r="F661" s="14"/>
      <c r="G661" s="14">
        <v>4.8651414413800699E-2</v>
      </c>
      <c r="H661" s="14">
        <v>9.6740923284661495E-2</v>
      </c>
      <c r="I661" s="14">
        <v>0.104637235005512</v>
      </c>
      <c r="J661" s="14">
        <v>0.148752403146275</v>
      </c>
      <c r="K661" s="14">
        <v>9.3848778476722697E-2</v>
      </c>
      <c r="L661" s="14">
        <v>0.117553503994986</v>
      </c>
      <c r="M661" s="14">
        <v>6.5591242414885897E-2</v>
      </c>
      <c r="N661" s="14">
        <v>8.6653324925846806E-2</v>
      </c>
      <c r="O661" s="14">
        <v>6.0817288693421297E-2</v>
      </c>
      <c r="P661" s="14"/>
      <c r="Q661" s="14">
        <v>7.6399443701882799E-2</v>
      </c>
      <c r="R661" s="14">
        <v>0.10574018884719801</v>
      </c>
      <c r="S661" s="14"/>
      <c r="T661" s="14">
        <v>9.4047530685682904E-2</v>
      </c>
      <c r="U661" s="14">
        <v>3.4921861091117203E-2</v>
      </c>
      <c r="V661" s="14">
        <v>2.44200866670806E-2</v>
      </c>
      <c r="W661" s="14"/>
      <c r="X661" s="14">
        <v>0.123899320988408</v>
      </c>
      <c r="Y661" s="14">
        <v>8.34454160011429E-2</v>
      </c>
      <c r="Z661" s="14">
        <v>5.75981819115437E-2</v>
      </c>
      <c r="AA661" s="14">
        <v>5.8779308974342297E-2</v>
      </c>
    </row>
    <row r="662" spans="2:27" x14ac:dyDescent="0.3">
      <c r="C662" s="14"/>
      <c r="D662" s="14"/>
      <c r="E662" s="14"/>
      <c r="F662" s="14"/>
      <c r="G662" s="14"/>
      <c r="H662" s="14"/>
      <c r="I662" s="14"/>
      <c r="J662" s="14"/>
      <c r="K662" s="14"/>
      <c r="L662" s="14"/>
      <c r="M662" s="14"/>
      <c r="N662" s="14"/>
      <c r="O662" s="14"/>
      <c r="P662" s="14"/>
      <c r="Q662" s="14"/>
      <c r="R662" s="14"/>
      <c r="S662" s="14"/>
      <c r="T662" s="14"/>
      <c r="U662" s="14"/>
      <c r="V662" s="14"/>
      <c r="W662" s="14"/>
      <c r="X662" s="14"/>
      <c r="Y662" s="14"/>
      <c r="Z662" s="14"/>
      <c r="AA662" s="14"/>
    </row>
    <row r="663" spans="2:27" x14ac:dyDescent="0.3">
      <c r="B663" s="6" t="s">
        <v>328</v>
      </c>
      <c r="C663" s="14"/>
      <c r="D663" s="14"/>
      <c r="E663" s="14"/>
      <c r="F663" s="14"/>
      <c r="G663" s="14"/>
      <c r="H663" s="14"/>
      <c r="I663" s="14"/>
      <c r="J663" s="14"/>
      <c r="K663" s="14"/>
      <c r="L663" s="14"/>
      <c r="M663" s="14"/>
      <c r="N663" s="14"/>
      <c r="O663" s="14"/>
      <c r="P663" s="14"/>
      <c r="Q663" s="14"/>
      <c r="R663" s="14"/>
      <c r="S663" s="14"/>
      <c r="T663" s="14"/>
      <c r="U663" s="14"/>
      <c r="V663" s="14"/>
      <c r="W663" s="14"/>
      <c r="X663" s="14"/>
      <c r="Y663" s="14"/>
      <c r="Z663" s="14"/>
      <c r="AA663" s="14"/>
    </row>
    <row r="664" spans="2:27" x14ac:dyDescent="0.3">
      <c r="B664" s="21" t="s">
        <v>56</v>
      </c>
      <c r="C664" s="14"/>
      <c r="D664" s="14"/>
      <c r="E664" s="14"/>
      <c r="F664" s="14"/>
      <c r="G664" s="14"/>
      <c r="H664" s="14"/>
      <c r="I664" s="14"/>
      <c r="J664" s="14"/>
      <c r="K664" s="14"/>
      <c r="L664" s="14"/>
      <c r="M664" s="14"/>
      <c r="N664" s="14"/>
      <c r="O664" s="14"/>
      <c r="P664" s="14"/>
      <c r="Q664" s="14"/>
      <c r="R664" s="14"/>
      <c r="S664" s="14"/>
      <c r="T664" s="14"/>
      <c r="U664" s="14"/>
      <c r="V664" s="14"/>
      <c r="W664" s="14"/>
      <c r="X664" s="14"/>
      <c r="Y664" s="14"/>
      <c r="Z664" s="14"/>
      <c r="AA664" s="14"/>
    </row>
    <row r="665" spans="2:27" x14ac:dyDescent="0.3">
      <c r="B665" t="s">
        <v>320</v>
      </c>
      <c r="C665" s="14">
        <v>0.26414539444872998</v>
      </c>
      <c r="D665" s="14">
        <v>0.29853293865679498</v>
      </c>
      <c r="E665" s="14">
        <v>0.23040816069324899</v>
      </c>
      <c r="F665" s="14"/>
      <c r="G665" s="14">
        <v>0.39270118452560399</v>
      </c>
      <c r="H665" s="14">
        <v>0.236100071043335</v>
      </c>
      <c r="I665" s="14">
        <v>0.173362464298424</v>
      </c>
      <c r="J665" s="14">
        <v>0.20515067177167901</v>
      </c>
      <c r="K665" s="14">
        <v>0.31490098781112102</v>
      </c>
      <c r="L665" s="14">
        <v>0.24441745690481401</v>
      </c>
      <c r="M665" s="14">
        <v>0.189635616464149</v>
      </c>
      <c r="N665" s="14">
        <v>0.166749467378488</v>
      </c>
      <c r="O665" s="14">
        <v>0.231026042903583</v>
      </c>
      <c r="P665" s="14"/>
      <c r="Q665" s="14">
        <v>0.28047624292957302</v>
      </c>
      <c r="R665" s="14">
        <v>0.22170832377159</v>
      </c>
      <c r="S665" s="14"/>
      <c r="T665" s="14">
        <v>0.22366733846761799</v>
      </c>
      <c r="U665" s="14">
        <v>0.34452642442669201</v>
      </c>
      <c r="V665" s="14">
        <v>0.46250297162118098</v>
      </c>
      <c r="W665" s="14"/>
      <c r="X665" s="14">
        <v>0.16384224806294001</v>
      </c>
      <c r="Y665" s="14">
        <v>0.249764799734252</v>
      </c>
      <c r="Z665" s="14">
        <v>0.37511813413267597</v>
      </c>
      <c r="AA665" s="14">
        <v>0.35727753362377601</v>
      </c>
    </row>
    <row r="666" spans="2:27" x14ac:dyDescent="0.3">
      <c r="B666" t="s">
        <v>321</v>
      </c>
      <c r="C666" s="14">
        <v>0.425643349243016</v>
      </c>
      <c r="D666" s="14">
        <v>0.42916250225922797</v>
      </c>
      <c r="E666" s="14">
        <v>0.42278906235484698</v>
      </c>
      <c r="F666" s="14"/>
      <c r="G666" s="14">
        <v>0.39812343137240203</v>
      </c>
      <c r="H666" s="14">
        <v>0.45113130330648998</v>
      </c>
      <c r="I666" s="14">
        <v>0.41303341801945098</v>
      </c>
      <c r="J666" s="14">
        <v>0.42677602867570502</v>
      </c>
      <c r="K666" s="14">
        <v>0.40151873847599601</v>
      </c>
      <c r="L666" s="14">
        <v>0.39121107361422502</v>
      </c>
      <c r="M666" s="14">
        <v>0.456250674687319</v>
      </c>
      <c r="N666" s="14">
        <v>0.45557565920151999</v>
      </c>
      <c r="O666" s="14">
        <v>0.46498537703459603</v>
      </c>
      <c r="P666" s="14"/>
      <c r="Q666" s="14">
        <v>0.43459972477627901</v>
      </c>
      <c r="R666" s="14">
        <v>0.40665288941480199</v>
      </c>
      <c r="S666" s="14"/>
      <c r="T666" s="14">
        <v>0.43467067615947502</v>
      </c>
      <c r="U666" s="14">
        <v>0.40983867585526501</v>
      </c>
      <c r="V666" s="14">
        <v>0.40206092345385802</v>
      </c>
      <c r="W666" s="14"/>
      <c r="X666" s="14">
        <v>0.42509668485735203</v>
      </c>
      <c r="Y666" s="14">
        <v>0.44408431479678701</v>
      </c>
      <c r="Z666" s="14">
        <v>0.35775620640097</v>
      </c>
      <c r="AA666" s="14">
        <v>0.41088124464339598</v>
      </c>
    </row>
    <row r="667" spans="2:27" x14ac:dyDescent="0.3">
      <c r="B667" t="s">
        <v>322</v>
      </c>
      <c r="C667" s="14">
        <v>0.12958885551760099</v>
      </c>
      <c r="D667" s="14">
        <v>0.119579060490246</v>
      </c>
      <c r="E667" s="14">
        <v>0.13839858729785101</v>
      </c>
      <c r="F667" s="14"/>
      <c r="G667" s="14">
        <v>0.100431774116345</v>
      </c>
      <c r="H667" s="14">
        <v>0.120118095974501</v>
      </c>
      <c r="I667" s="14">
        <v>0.18288756310474999</v>
      </c>
      <c r="J667" s="14">
        <v>0.16204890744556399</v>
      </c>
      <c r="K667" s="14">
        <v>0.11207230635371999</v>
      </c>
      <c r="L667" s="14">
        <v>0.13882725949227501</v>
      </c>
      <c r="M667" s="14">
        <v>0.14709374790197699</v>
      </c>
      <c r="N667" s="14">
        <v>0.123553386857014</v>
      </c>
      <c r="O667" s="14">
        <v>0.13368235784465099</v>
      </c>
      <c r="P667" s="14"/>
      <c r="Q667" s="14">
        <v>0.12096525872201</v>
      </c>
      <c r="R667" s="14">
        <v>0.152373847851104</v>
      </c>
      <c r="S667" s="14"/>
      <c r="T667" s="14">
        <v>0.14231929715380701</v>
      </c>
      <c r="U667" s="14">
        <v>0.111506953960382</v>
      </c>
      <c r="V667" s="14">
        <v>6.6672239513570195E-2</v>
      </c>
      <c r="W667" s="14"/>
      <c r="X667" s="14">
        <v>0.16230958879885199</v>
      </c>
      <c r="Y667" s="14">
        <v>0.127600768648128</v>
      </c>
      <c r="Z667" s="14">
        <v>0.12603302352658299</v>
      </c>
      <c r="AA667" s="14">
        <v>0.104371583084597</v>
      </c>
    </row>
    <row r="668" spans="2:27" x14ac:dyDescent="0.3">
      <c r="B668" t="s">
        <v>323</v>
      </c>
      <c r="C668" s="14">
        <v>3.3438651855574902E-2</v>
      </c>
      <c r="D668" s="14">
        <v>2.39370377789439E-2</v>
      </c>
      <c r="E668" s="14">
        <v>4.1916715800630402E-2</v>
      </c>
      <c r="F668" s="14"/>
      <c r="G668" s="14">
        <v>1.8865132208683501E-2</v>
      </c>
      <c r="H668" s="14">
        <v>5.1944697758898803E-2</v>
      </c>
      <c r="I668" s="14">
        <v>2.7803259472621099E-2</v>
      </c>
      <c r="J668" s="14">
        <v>2.41954577658837E-2</v>
      </c>
      <c r="K668" s="14">
        <v>2.76165381609834E-2</v>
      </c>
      <c r="L668" s="14">
        <v>2.56447174894083E-2</v>
      </c>
      <c r="M668" s="14">
        <v>4.1305803152515301E-2</v>
      </c>
      <c r="N668" s="14">
        <v>5.68008178165781E-2</v>
      </c>
      <c r="O668" s="14">
        <v>4.4448984713401002E-2</v>
      </c>
      <c r="P668" s="14"/>
      <c r="Q668" s="14">
        <v>3.2289629676317003E-2</v>
      </c>
      <c r="R668" s="14">
        <v>3.50120291499047E-2</v>
      </c>
      <c r="S668" s="14"/>
      <c r="T668" s="14">
        <v>3.5104930920024598E-2</v>
      </c>
      <c r="U668" s="14">
        <v>4.2764676870248403E-2</v>
      </c>
      <c r="V668" s="14">
        <v>1.4075826717386801E-2</v>
      </c>
      <c r="W668" s="14"/>
      <c r="X668" s="14">
        <v>3.83869614533036E-2</v>
      </c>
      <c r="Y668" s="14">
        <v>3.3251716880204799E-2</v>
      </c>
      <c r="Z668" s="14">
        <v>2.6064684469876E-2</v>
      </c>
      <c r="AA668" s="14">
        <v>2.9883701092986301E-2</v>
      </c>
    </row>
    <row r="669" spans="2:27" x14ac:dyDescent="0.3">
      <c r="B669" t="s">
        <v>74</v>
      </c>
      <c r="C669" s="14">
        <v>0.14718374893507899</v>
      </c>
      <c r="D669" s="14">
        <v>0.12878846081478701</v>
      </c>
      <c r="E669" s="14">
        <v>0.166487473853422</v>
      </c>
      <c r="F669" s="14"/>
      <c r="G669" s="14">
        <v>8.9878477776965393E-2</v>
      </c>
      <c r="H669" s="14">
        <v>0.14070583191677499</v>
      </c>
      <c r="I669" s="14">
        <v>0.202913295104754</v>
      </c>
      <c r="J669" s="14">
        <v>0.18182893434116901</v>
      </c>
      <c r="K669" s="14">
        <v>0.14389142919817999</v>
      </c>
      <c r="L669" s="14">
        <v>0.19989949249927799</v>
      </c>
      <c r="M669" s="14">
        <v>0.165714157794039</v>
      </c>
      <c r="N669" s="14">
        <v>0.197320668746401</v>
      </c>
      <c r="O669" s="14">
        <v>0.12585723750376901</v>
      </c>
      <c r="P669" s="14"/>
      <c r="Q669" s="14">
        <v>0.13166914389582099</v>
      </c>
      <c r="R669" s="14">
        <v>0.18425290981259901</v>
      </c>
      <c r="S669" s="14"/>
      <c r="T669" s="14">
        <v>0.164237757299076</v>
      </c>
      <c r="U669" s="14">
        <v>9.1363268887412294E-2</v>
      </c>
      <c r="V669" s="14">
        <v>5.4688038694003301E-2</v>
      </c>
      <c r="W669" s="14"/>
      <c r="X669" s="14">
        <v>0.210364516827552</v>
      </c>
      <c r="Y669" s="14">
        <v>0.14529839994062901</v>
      </c>
      <c r="Z669" s="14">
        <v>0.115027951469894</v>
      </c>
      <c r="AA669" s="14">
        <v>9.7585937555244806E-2</v>
      </c>
    </row>
    <row r="670" spans="2:27" x14ac:dyDescent="0.3">
      <c r="C670" s="14"/>
      <c r="D670" s="14"/>
      <c r="E670" s="14"/>
      <c r="F670" s="14"/>
      <c r="G670" s="14"/>
      <c r="H670" s="14"/>
      <c r="I670" s="14"/>
      <c r="J670" s="14"/>
      <c r="K670" s="14"/>
      <c r="L670" s="14"/>
      <c r="M670" s="14"/>
      <c r="N670" s="14"/>
      <c r="O670" s="14"/>
      <c r="P670" s="14"/>
      <c r="Q670" s="14"/>
      <c r="R670" s="14"/>
      <c r="S670" s="14"/>
      <c r="T670" s="14"/>
      <c r="U670" s="14"/>
      <c r="V670" s="14"/>
      <c r="W670" s="14"/>
      <c r="X670" s="14"/>
      <c r="Y670" s="14"/>
      <c r="Z670" s="14"/>
      <c r="AA670" s="14"/>
    </row>
    <row r="671" spans="2:27" x14ac:dyDescent="0.3">
      <c r="B671" s="6" t="s">
        <v>329</v>
      </c>
      <c r="C671" s="14"/>
      <c r="D671" s="14"/>
      <c r="E671" s="14"/>
      <c r="F671" s="14"/>
      <c r="G671" s="14"/>
      <c r="H671" s="14"/>
      <c r="I671" s="14"/>
      <c r="J671" s="14"/>
      <c r="K671" s="14"/>
      <c r="L671" s="14"/>
      <c r="M671" s="14"/>
      <c r="N671" s="14"/>
      <c r="O671" s="14"/>
      <c r="P671" s="14"/>
      <c r="Q671" s="14"/>
      <c r="R671" s="14"/>
      <c r="S671" s="14"/>
      <c r="T671" s="14"/>
      <c r="U671" s="14"/>
      <c r="V671" s="14"/>
      <c r="W671" s="14"/>
      <c r="X671" s="14"/>
      <c r="Y671" s="14"/>
      <c r="Z671" s="14"/>
      <c r="AA671" s="14"/>
    </row>
    <row r="672" spans="2:27" x14ac:dyDescent="0.3">
      <c r="B672" s="21" t="s">
        <v>56</v>
      </c>
      <c r="C672" s="14"/>
      <c r="D672" s="14"/>
      <c r="E672" s="14"/>
      <c r="F672" s="14"/>
      <c r="G672" s="14"/>
      <c r="H672" s="14"/>
      <c r="I672" s="14"/>
      <c r="J672" s="14"/>
      <c r="K672" s="14"/>
      <c r="L672" s="14"/>
      <c r="M672" s="14"/>
      <c r="N672" s="14"/>
      <c r="O672" s="14"/>
      <c r="P672" s="14"/>
      <c r="Q672" s="14"/>
      <c r="R672" s="14"/>
      <c r="S672" s="14"/>
      <c r="T672" s="14"/>
      <c r="U672" s="14"/>
      <c r="V672" s="14"/>
      <c r="W672" s="14"/>
      <c r="X672" s="14"/>
      <c r="Y672" s="14"/>
      <c r="Z672" s="14"/>
      <c r="AA672" s="14"/>
    </row>
    <row r="673" spans="2:27" x14ac:dyDescent="0.3">
      <c r="B673" t="s">
        <v>320</v>
      </c>
      <c r="C673" s="14">
        <v>0.36644420751088502</v>
      </c>
      <c r="D673" s="14">
        <v>0.41811851544462297</v>
      </c>
      <c r="E673" s="14">
        <v>0.31477772774670798</v>
      </c>
      <c r="F673" s="14"/>
      <c r="G673" s="14">
        <v>0.50568758666554403</v>
      </c>
      <c r="H673" s="14">
        <v>0.28952626160686301</v>
      </c>
      <c r="I673" s="14">
        <v>0.34403351167021101</v>
      </c>
      <c r="J673" s="14">
        <v>0.29778738925311699</v>
      </c>
      <c r="K673" s="14">
        <v>0.29920743185406001</v>
      </c>
      <c r="L673" s="14">
        <v>0.36171564481792201</v>
      </c>
      <c r="M673" s="14">
        <v>0.35915562569114401</v>
      </c>
      <c r="N673" s="14">
        <v>0.28656387712475201</v>
      </c>
      <c r="O673" s="14">
        <v>0.35770894238579598</v>
      </c>
      <c r="P673" s="14"/>
      <c r="Q673" s="14">
        <v>0.41029502038452398</v>
      </c>
      <c r="R673" s="14">
        <v>0.26594613281778301</v>
      </c>
      <c r="S673" s="14"/>
      <c r="T673" s="14">
        <v>0.329126406130612</v>
      </c>
      <c r="U673" s="14">
        <v>0.40994189652166402</v>
      </c>
      <c r="V673" s="14">
        <v>0.67583393023735305</v>
      </c>
      <c r="W673" s="14"/>
      <c r="X673" s="14">
        <v>0.211124989403526</v>
      </c>
      <c r="Y673" s="14">
        <v>0.37868533223481399</v>
      </c>
      <c r="Z673" s="14">
        <v>0.41128346755088402</v>
      </c>
      <c r="AA673" s="14">
        <v>0.48934258688601501</v>
      </c>
    </row>
    <row r="674" spans="2:27" x14ac:dyDescent="0.3">
      <c r="B674" t="s">
        <v>321</v>
      </c>
      <c r="C674" s="14">
        <v>0.36650183582203899</v>
      </c>
      <c r="D674" s="14">
        <v>0.378143865823234</v>
      </c>
      <c r="E674" s="14">
        <v>0.35316651401979099</v>
      </c>
      <c r="F674" s="14"/>
      <c r="G674" s="14">
        <v>0.35062045775494599</v>
      </c>
      <c r="H674" s="14">
        <v>0.35633128997576402</v>
      </c>
      <c r="I674" s="14">
        <v>0.30182701780876597</v>
      </c>
      <c r="J674" s="14">
        <v>0.35820305017769</v>
      </c>
      <c r="K674" s="14">
        <v>0.410283481338236</v>
      </c>
      <c r="L674" s="14">
        <v>0.34023976702441699</v>
      </c>
      <c r="M674" s="14">
        <v>0.41703833240011301</v>
      </c>
      <c r="N674" s="14">
        <v>0.39121121358910199</v>
      </c>
      <c r="O674" s="14">
        <v>0.393938166346334</v>
      </c>
      <c r="P674" s="14"/>
      <c r="Q674" s="14">
        <v>0.37030606218030498</v>
      </c>
      <c r="R674" s="14">
        <v>0.35186221278262902</v>
      </c>
      <c r="S674" s="14"/>
      <c r="T674" s="14">
        <v>0.35457390065991701</v>
      </c>
      <c r="U674" s="14">
        <v>0.478815602008273</v>
      </c>
      <c r="V674" s="14">
        <v>0.24774403616962601</v>
      </c>
      <c r="W674" s="14"/>
      <c r="X674" s="14">
        <v>0.33586920229600697</v>
      </c>
      <c r="Y674" s="14">
        <v>0.36937589770970902</v>
      </c>
      <c r="Z674" s="14">
        <v>0.394261575030875</v>
      </c>
      <c r="AA674" s="14">
        <v>0.37263216035307201</v>
      </c>
    </row>
    <row r="675" spans="2:27" x14ac:dyDescent="0.3">
      <c r="B675" t="s">
        <v>322</v>
      </c>
      <c r="C675" s="14">
        <v>0.107516827889691</v>
      </c>
      <c r="D675" s="14">
        <v>9.2867896026442798E-2</v>
      </c>
      <c r="E675" s="14">
        <v>0.122830871201928</v>
      </c>
      <c r="F675" s="14"/>
      <c r="G675" s="14">
        <v>6.2070381679209398E-2</v>
      </c>
      <c r="H675" s="14">
        <v>0.15912434369480599</v>
      </c>
      <c r="I675" s="14">
        <v>0.12618209791472501</v>
      </c>
      <c r="J675" s="14">
        <v>0.125562373706229</v>
      </c>
      <c r="K675" s="14">
        <v>0.12160424452452299</v>
      </c>
      <c r="L675" s="14">
        <v>0.102324247851897</v>
      </c>
      <c r="M675" s="14">
        <v>8.17826159978286E-2</v>
      </c>
      <c r="N675" s="14">
        <v>0.13664770022848299</v>
      </c>
      <c r="O675" s="14">
        <v>0.106902310329686</v>
      </c>
      <c r="P675" s="14"/>
      <c r="Q675" s="14">
        <v>8.4071676342799107E-2</v>
      </c>
      <c r="R675" s="14">
        <v>0.16358917887371199</v>
      </c>
      <c r="S675" s="14"/>
      <c r="T675" s="14">
        <v>0.12833692609366801</v>
      </c>
      <c r="U675" s="14">
        <v>5.3294207024875903E-2</v>
      </c>
      <c r="V675" s="14">
        <v>3.8385498508272498E-2</v>
      </c>
      <c r="W675" s="14"/>
      <c r="X675" s="14">
        <v>0.18638500789866599</v>
      </c>
      <c r="Y675" s="14">
        <v>9.7207038401128598E-2</v>
      </c>
      <c r="Z675" s="14">
        <v>0.103154740130197</v>
      </c>
      <c r="AA675" s="14">
        <v>5.1223569746198697E-2</v>
      </c>
    </row>
    <row r="676" spans="2:27" x14ac:dyDescent="0.3">
      <c r="B676" t="s">
        <v>323</v>
      </c>
      <c r="C676" s="14">
        <v>5.5813331444152098E-2</v>
      </c>
      <c r="D676" s="14">
        <v>3.2685964348237499E-2</v>
      </c>
      <c r="E676" s="14">
        <v>7.9305239405033104E-2</v>
      </c>
      <c r="F676" s="14"/>
      <c r="G676" s="14">
        <v>3.01128158203979E-2</v>
      </c>
      <c r="H676" s="14">
        <v>7.6822354700015902E-2</v>
      </c>
      <c r="I676" s="14">
        <v>6.7904822200289705E-2</v>
      </c>
      <c r="J676" s="14">
        <v>7.3051825577910498E-2</v>
      </c>
      <c r="K676" s="14">
        <v>6.0283552417928703E-2</v>
      </c>
      <c r="L676" s="14">
        <v>6.7598947297702106E-2</v>
      </c>
      <c r="M676" s="14">
        <v>6.4416916588463102E-2</v>
      </c>
      <c r="N676" s="14">
        <v>5.6278937629930102E-2</v>
      </c>
      <c r="O676" s="14">
        <v>3.9194998470877998E-2</v>
      </c>
      <c r="P676" s="14"/>
      <c r="Q676" s="14">
        <v>4.3668323338456397E-2</v>
      </c>
      <c r="R676" s="14">
        <v>8.4862636644528894E-2</v>
      </c>
      <c r="S676" s="14"/>
      <c r="T676" s="14">
        <v>7.0110737043214105E-2</v>
      </c>
      <c r="U676" s="14">
        <v>1.9386209698199101E-2</v>
      </c>
      <c r="V676" s="14">
        <v>9.7422523023000702E-3</v>
      </c>
      <c r="W676" s="14"/>
      <c r="X676" s="14">
        <v>0.10902183212618</v>
      </c>
      <c r="Y676" s="14">
        <v>5.2514012803321602E-2</v>
      </c>
      <c r="Z676" s="14">
        <v>2.0813752182806899E-2</v>
      </c>
      <c r="AA676" s="14">
        <v>2.1547566470695698E-2</v>
      </c>
    </row>
    <row r="677" spans="2:27" x14ac:dyDescent="0.3">
      <c r="B677" t="s">
        <v>74</v>
      </c>
      <c r="C677" s="14">
        <v>0.103723797333233</v>
      </c>
      <c r="D677" s="14">
        <v>7.8183758357462801E-2</v>
      </c>
      <c r="E677" s="14">
        <v>0.12991964762653899</v>
      </c>
      <c r="F677" s="14"/>
      <c r="G677" s="14">
        <v>5.1508758079902503E-2</v>
      </c>
      <c r="H677" s="14">
        <v>0.118195750022551</v>
      </c>
      <c r="I677" s="14">
        <v>0.16005255040600999</v>
      </c>
      <c r="J677" s="14">
        <v>0.14539536128505401</v>
      </c>
      <c r="K677" s="14">
        <v>0.108621289865253</v>
      </c>
      <c r="L677" s="14">
        <v>0.128121393008061</v>
      </c>
      <c r="M677" s="14">
        <v>7.7606509322451195E-2</v>
      </c>
      <c r="N677" s="14">
        <v>0.12929827142773301</v>
      </c>
      <c r="O677" s="14">
        <v>0.102255582467307</v>
      </c>
      <c r="P677" s="14"/>
      <c r="Q677" s="14">
        <v>9.1658917753915201E-2</v>
      </c>
      <c r="R677" s="14">
        <v>0.13373983888134799</v>
      </c>
      <c r="S677" s="14"/>
      <c r="T677" s="14">
        <v>0.117852030072589</v>
      </c>
      <c r="U677" s="14">
        <v>3.8562084746987697E-2</v>
      </c>
      <c r="V677" s="14">
        <v>2.8294282782447999E-2</v>
      </c>
      <c r="W677" s="14"/>
      <c r="X677" s="14">
        <v>0.157598968275621</v>
      </c>
      <c r="Y677" s="14">
        <v>0.102217718851026</v>
      </c>
      <c r="Z677" s="14">
        <v>7.0486465105235693E-2</v>
      </c>
      <c r="AA677" s="14">
        <v>6.5254116544018706E-2</v>
      </c>
    </row>
    <row r="678" spans="2:27" x14ac:dyDescent="0.3">
      <c r="C678" s="14"/>
      <c r="D678" s="14"/>
      <c r="E678" s="14"/>
      <c r="F678" s="14"/>
      <c r="G678" s="14"/>
      <c r="H678" s="14"/>
      <c r="I678" s="14"/>
      <c r="J678" s="14"/>
      <c r="K678" s="14"/>
      <c r="L678" s="14"/>
      <c r="M678" s="14"/>
      <c r="N678" s="14"/>
      <c r="O678" s="14"/>
      <c r="P678" s="14"/>
      <c r="Q678" s="14"/>
      <c r="R678" s="14"/>
      <c r="S678" s="14"/>
      <c r="T678" s="14"/>
      <c r="U678" s="14"/>
      <c r="V678" s="14"/>
      <c r="W678" s="14"/>
      <c r="X678" s="14"/>
      <c r="Y678" s="14"/>
      <c r="Z678" s="14"/>
      <c r="AA678" s="14"/>
    </row>
    <row r="679" spans="2:27" x14ac:dyDescent="0.3">
      <c r="B679" s="6" t="s">
        <v>330</v>
      </c>
      <c r="C679" s="14"/>
      <c r="D679" s="14"/>
      <c r="E679" s="14"/>
      <c r="F679" s="14"/>
      <c r="G679" s="14"/>
      <c r="H679" s="14"/>
      <c r="I679" s="14"/>
      <c r="J679" s="14"/>
      <c r="K679" s="14"/>
      <c r="L679" s="14"/>
      <c r="M679" s="14"/>
      <c r="N679" s="14"/>
      <c r="O679" s="14"/>
      <c r="P679" s="14"/>
      <c r="Q679" s="14"/>
      <c r="R679" s="14"/>
      <c r="S679" s="14"/>
      <c r="T679" s="14"/>
      <c r="U679" s="14"/>
      <c r="V679" s="14"/>
      <c r="W679" s="14"/>
      <c r="X679" s="14"/>
      <c r="Y679" s="14"/>
      <c r="Z679" s="14"/>
      <c r="AA679" s="14"/>
    </row>
    <row r="680" spans="2:27" x14ac:dyDescent="0.3">
      <c r="B680" s="21" t="s">
        <v>56</v>
      </c>
      <c r="C680" s="14"/>
      <c r="D680" s="14"/>
      <c r="E680" s="14"/>
      <c r="F680" s="14"/>
      <c r="G680" s="14"/>
      <c r="H680" s="14"/>
      <c r="I680" s="14"/>
      <c r="J680" s="14"/>
      <c r="K680" s="14"/>
      <c r="L680" s="14"/>
      <c r="M680" s="14"/>
      <c r="N680" s="14"/>
      <c r="O680" s="14"/>
      <c r="P680" s="14"/>
      <c r="Q680" s="14"/>
      <c r="R680" s="14"/>
      <c r="S680" s="14"/>
      <c r="T680" s="14"/>
      <c r="U680" s="14"/>
      <c r="V680" s="14"/>
      <c r="W680" s="14"/>
      <c r="X680" s="14"/>
      <c r="Y680" s="14"/>
      <c r="Z680" s="14"/>
      <c r="AA680" s="14"/>
    </row>
    <row r="681" spans="2:27" x14ac:dyDescent="0.3">
      <c r="B681" t="s">
        <v>320</v>
      </c>
      <c r="C681" s="14">
        <v>0.26142353280598601</v>
      </c>
      <c r="D681" s="14">
        <v>0.30694377844410697</v>
      </c>
      <c r="E681" s="14">
        <v>0.21667611861546501</v>
      </c>
      <c r="F681" s="14"/>
      <c r="G681" s="14">
        <v>0.389686239043117</v>
      </c>
      <c r="H681" s="14">
        <v>0.228009590036857</v>
      </c>
      <c r="I681" s="14">
        <v>0.171193259092666</v>
      </c>
      <c r="J681" s="14">
        <v>0.18866590399128</v>
      </c>
      <c r="K681" s="14">
        <v>0.23113680918288201</v>
      </c>
      <c r="L681" s="14">
        <v>0.243130193589563</v>
      </c>
      <c r="M681" s="14">
        <v>0.196796624051323</v>
      </c>
      <c r="N681" s="14">
        <v>0.19943958110606799</v>
      </c>
      <c r="O681" s="14">
        <v>0.28077712906389302</v>
      </c>
      <c r="P681" s="14"/>
      <c r="Q681" s="14">
        <v>0.29135733428882499</v>
      </c>
      <c r="R681" s="14">
        <v>0.194612918231794</v>
      </c>
      <c r="S681" s="14"/>
      <c r="T681" s="14">
        <v>0.21431412093890201</v>
      </c>
      <c r="U681" s="14">
        <v>0.33065894662267298</v>
      </c>
      <c r="V681" s="14">
        <v>0.62705758113487198</v>
      </c>
      <c r="W681" s="14"/>
      <c r="X681" s="14">
        <v>0.125868581113603</v>
      </c>
      <c r="Y681" s="14">
        <v>0.24537877104608699</v>
      </c>
      <c r="Z681" s="14">
        <v>0.37686228613084899</v>
      </c>
      <c r="AA681" s="14">
        <v>0.406337701015624</v>
      </c>
    </row>
    <row r="682" spans="2:27" x14ac:dyDescent="0.3">
      <c r="B682" t="s">
        <v>321</v>
      </c>
      <c r="C682" s="14">
        <v>0.341831287790544</v>
      </c>
      <c r="D682" s="14">
        <v>0.37230694945494702</v>
      </c>
      <c r="E682" s="14">
        <v>0.31033389904159803</v>
      </c>
      <c r="F682" s="14"/>
      <c r="G682" s="14">
        <v>0.37376800804170301</v>
      </c>
      <c r="H682" s="14">
        <v>0.28077866250641498</v>
      </c>
      <c r="I682" s="14">
        <v>0.34965735865802899</v>
      </c>
      <c r="J682" s="14">
        <v>0.31074895880463699</v>
      </c>
      <c r="K682" s="14">
        <v>0.36087647591732502</v>
      </c>
      <c r="L682" s="14">
        <v>0.36783260393740802</v>
      </c>
      <c r="M682" s="14">
        <v>0.35389063767484502</v>
      </c>
      <c r="N682" s="14">
        <v>0.34097103141912999</v>
      </c>
      <c r="O682" s="14">
        <v>0.32932124520616701</v>
      </c>
      <c r="P682" s="14"/>
      <c r="Q682" s="14">
        <v>0.35397680516730001</v>
      </c>
      <c r="R682" s="14">
        <v>0.31262006820883198</v>
      </c>
      <c r="S682" s="14"/>
      <c r="T682" s="14">
        <v>0.32556466781256799</v>
      </c>
      <c r="U682" s="14">
        <v>0.48610273437916801</v>
      </c>
      <c r="V682" s="14">
        <v>0.289372364126389</v>
      </c>
      <c r="W682" s="14"/>
      <c r="X682" s="14">
        <v>0.28196757513611698</v>
      </c>
      <c r="Y682" s="14">
        <v>0.34718306289036099</v>
      </c>
      <c r="Z682" s="14">
        <v>0.39388345252844098</v>
      </c>
      <c r="AA682" s="14">
        <v>0.37096617854823699</v>
      </c>
    </row>
    <row r="683" spans="2:27" x14ac:dyDescent="0.3">
      <c r="B683" t="s">
        <v>322</v>
      </c>
      <c r="C683" s="14">
        <v>0.169575857131056</v>
      </c>
      <c r="D683" s="14">
        <v>0.15817927687526201</v>
      </c>
      <c r="E683" s="14">
        <v>0.17977426030138799</v>
      </c>
      <c r="F683" s="14"/>
      <c r="G683" s="14">
        <v>0.109015970611458</v>
      </c>
      <c r="H683" s="14">
        <v>0.188755168236653</v>
      </c>
      <c r="I683" s="14">
        <v>0.17575748818818901</v>
      </c>
      <c r="J683" s="14">
        <v>0.157254307375222</v>
      </c>
      <c r="K683" s="14">
        <v>0.19406270760727201</v>
      </c>
      <c r="L683" s="14">
        <v>0.154731476731051</v>
      </c>
      <c r="M683" s="14">
        <v>0.22833717491609401</v>
      </c>
      <c r="N683" s="14">
        <v>0.20013982166598099</v>
      </c>
      <c r="O683" s="14">
        <v>0.20316429071870001</v>
      </c>
      <c r="P683" s="14"/>
      <c r="Q683" s="14">
        <v>0.155258650532972</v>
      </c>
      <c r="R683" s="14">
        <v>0.201313374050302</v>
      </c>
      <c r="S683" s="14"/>
      <c r="T683" s="14">
        <v>0.19755633421159099</v>
      </c>
      <c r="U683" s="14">
        <v>8.8255817385604896E-2</v>
      </c>
      <c r="V683" s="14">
        <v>3.03963069894914E-2</v>
      </c>
      <c r="W683" s="14"/>
      <c r="X683" s="14">
        <v>0.22724942840397999</v>
      </c>
      <c r="Y683" s="14">
        <v>0.18723989761589699</v>
      </c>
      <c r="Z683" s="14">
        <v>0.13255382657475501</v>
      </c>
      <c r="AA683" s="14">
        <v>7.5281912274283005E-2</v>
      </c>
    </row>
    <row r="684" spans="2:27" x14ac:dyDescent="0.3">
      <c r="B684" t="s">
        <v>323</v>
      </c>
      <c r="C684" s="14">
        <v>9.30313771693176E-2</v>
      </c>
      <c r="D684" s="14">
        <v>6.3291019188236194E-2</v>
      </c>
      <c r="E684" s="14">
        <v>0.12336842580278801</v>
      </c>
      <c r="F684" s="14"/>
      <c r="G684" s="14">
        <v>4.7631711264602E-2</v>
      </c>
      <c r="H684" s="14">
        <v>0.14322551265834499</v>
      </c>
      <c r="I684" s="14">
        <v>0.11111988557975699</v>
      </c>
      <c r="J684" s="14">
        <v>0.16646444991792</v>
      </c>
      <c r="K684" s="14">
        <v>8.8560310560972702E-2</v>
      </c>
      <c r="L684" s="14">
        <v>8.1427768277893206E-2</v>
      </c>
      <c r="M684" s="14">
        <v>0.106715342483991</v>
      </c>
      <c r="N684" s="14">
        <v>7.5844868018281206E-2</v>
      </c>
      <c r="O684" s="14">
        <v>6.3183635421124207E-2</v>
      </c>
      <c r="P684" s="14"/>
      <c r="Q684" s="14">
        <v>7.2950787914359799E-2</v>
      </c>
      <c r="R684" s="14">
        <v>0.13882527636789499</v>
      </c>
      <c r="S684" s="14"/>
      <c r="T684" s="14">
        <v>0.112765531356832</v>
      </c>
      <c r="U684" s="14">
        <v>3.5093303866917502E-2</v>
      </c>
      <c r="V684" s="14">
        <v>9.7422523023000702E-3</v>
      </c>
      <c r="W684" s="14"/>
      <c r="X684" s="14">
        <v>0.17995802037255501</v>
      </c>
      <c r="Y684" s="14">
        <v>8.3038379385564395E-2</v>
      </c>
      <c r="Z684" s="14">
        <v>2.97775073579962E-2</v>
      </c>
      <c r="AA684" s="14">
        <v>4.7724358792905701E-2</v>
      </c>
    </row>
    <row r="685" spans="2:27" x14ac:dyDescent="0.3">
      <c r="B685" t="s">
        <v>74</v>
      </c>
      <c r="C685" s="14">
        <v>0.13413794510309601</v>
      </c>
      <c r="D685" s="14">
        <v>9.9278976037447494E-2</v>
      </c>
      <c r="E685" s="14">
        <v>0.16984729623876099</v>
      </c>
      <c r="F685" s="14"/>
      <c r="G685" s="14">
        <v>7.98980710391195E-2</v>
      </c>
      <c r="H685" s="14">
        <v>0.159231066561729</v>
      </c>
      <c r="I685" s="14">
        <v>0.192272008481359</v>
      </c>
      <c r="J685" s="14">
        <v>0.17686637991094101</v>
      </c>
      <c r="K685" s="14">
        <v>0.12536369673154901</v>
      </c>
      <c r="L685" s="14">
        <v>0.152877957464086</v>
      </c>
      <c r="M685" s="14">
        <v>0.114260220873748</v>
      </c>
      <c r="N685" s="14">
        <v>0.18360469779053901</v>
      </c>
      <c r="O685" s="14">
        <v>0.123553699590116</v>
      </c>
      <c r="P685" s="14"/>
      <c r="Q685" s="14">
        <v>0.12645642209654301</v>
      </c>
      <c r="R685" s="14">
        <v>0.152628363141178</v>
      </c>
      <c r="S685" s="14"/>
      <c r="T685" s="14">
        <v>0.149799345680108</v>
      </c>
      <c r="U685" s="14">
        <v>5.9889197745635898E-2</v>
      </c>
      <c r="V685" s="14">
        <v>4.3431495446947702E-2</v>
      </c>
      <c r="W685" s="14"/>
      <c r="X685" s="14">
        <v>0.184956394973745</v>
      </c>
      <c r="Y685" s="14">
        <v>0.13715988906209101</v>
      </c>
      <c r="Z685" s="14">
        <v>6.6922927407959201E-2</v>
      </c>
      <c r="AA685" s="14">
        <v>9.9689849368950895E-2</v>
      </c>
    </row>
    <row r="686" spans="2:27" x14ac:dyDescent="0.3">
      <c r="C686" s="14"/>
      <c r="D686" s="14"/>
      <c r="E686" s="14"/>
      <c r="F686" s="14"/>
      <c r="G686" s="14"/>
      <c r="H686" s="14"/>
      <c r="I686" s="14"/>
      <c r="J686" s="14"/>
      <c r="K686" s="14"/>
      <c r="L686" s="14"/>
      <c r="M686" s="14"/>
      <c r="N686" s="14"/>
      <c r="O686" s="14"/>
      <c r="P686" s="14"/>
      <c r="Q686" s="14"/>
      <c r="R686" s="14"/>
      <c r="S686" s="14"/>
      <c r="T686" s="14"/>
      <c r="U686" s="14"/>
      <c r="V686" s="14"/>
      <c r="W686" s="14"/>
      <c r="X686" s="14"/>
      <c r="Y686" s="14"/>
      <c r="Z686" s="14"/>
      <c r="AA686" s="14"/>
    </row>
    <row r="687" spans="2:27" x14ac:dyDescent="0.3">
      <c r="B687" s="6" t="s">
        <v>331</v>
      </c>
      <c r="C687" s="14"/>
      <c r="D687" s="14"/>
      <c r="E687" s="14"/>
      <c r="F687" s="14"/>
      <c r="G687" s="14"/>
      <c r="H687" s="14"/>
      <c r="I687" s="14"/>
      <c r="J687" s="14"/>
      <c r="K687" s="14"/>
      <c r="L687" s="14"/>
      <c r="M687" s="14"/>
      <c r="N687" s="14"/>
      <c r="O687" s="14"/>
      <c r="P687" s="14"/>
      <c r="Q687" s="14"/>
      <c r="R687" s="14"/>
      <c r="S687" s="14"/>
      <c r="T687" s="14"/>
      <c r="U687" s="14"/>
      <c r="V687" s="14"/>
      <c r="W687" s="14"/>
      <c r="X687" s="14"/>
      <c r="Y687" s="14"/>
      <c r="Z687" s="14"/>
      <c r="AA687" s="14"/>
    </row>
    <row r="688" spans="2:27" x14ac:dyDescent="0.3">
      <c r="B688" s="21" t="s">
        <v>56</v>
      </c>
      <c r="C688" s="14"/>
      <c r="D688" s="14"/>
      <c r="E688" s="14"/>
      <c r="F688" s="14"/>
      <c r="G688" s="14"/>
      <c r="H688" s="14"/>
      <c r="I688" s="14"/>
      <c r="J688" s="14"/>
      <c r="K688" s="14"/>
      <c r="L688" s="14"/>
      <c r="M688" s="14"/>
      <c r="N688" s="14"/>
      <c r="O688" s="14"/>
      <c r="P688" s="14"/>
      <c r="Q688" s="14"/>
      <c r="R688" s="14"/>
      <c r="S688" s="14"/>
      <c r="T688" s="14"/>
      <c r="U688" s="14"/>
      <c r="V688" s="14"/>
      <c r="W688" s="14"/>
      <c r="X688" s="14"/>
      <c r="Y688" s="14"/>
      <c r="Z688" s="14"/>
      <c r="AA688" s="14"/>
    </row>
    <row r="689" spans="2:27" x14ac:dyDescent="0.3">
      <c r="B689" t="s">
        <v>320</v>
      </c>
      <c r="C689" s="14">
        <v>0.20537946005549901</v>
      </c>
      <c r="D689" s="14">
        <v>0.22268031255655199</v>
      </c>
      <c r="E689" s="14">
        <v>0.18929288490080401</v>
      </c>
      <c r="F689" s="14"/>
      <c r="G689" s="14">
        <v>0.26844318180878401</v>
      </c>
      <c r="H689" s="14">
        <v>0.176225217202718</v>
      </c>
      <c r="I689" s="14">
        <v>0.186823720134281</v>
      </c>
      <c r="J689" s="14">
        <v>0.15404892369616899</v>
      </c>
      <c r="K689" s="14">
        <v>0.195643919019243</v>
      </c>
      <c r="L689" s="14">
        <v>0.23055134261643501</v>
      </c>
      <c r="M689" s="14">
        <v>0.21673066335760599</v>
      </c>
      <c r="N689" s="14">
        <v>0.12299339907564499</v>
      </c>
      <c r="O689" s="14">
        <v>0.18470831787209699</v>
      </c>
      <c r="P689" s="14"/>
      <c r="Q689" s="14">
        <v>0.19431570186431399</v>
      </c>
      <c r="R689" s="14">
        <v>0.227017545949556</v>
      </c>
      <c r="S689" s="14"/>
      <c r="T689" s="14">
        <v>0.19010770679040101</v>
      </c>
      <c r="U689" s="14">
        <v>0.22953537401558599</v>
      </c>
      <c r="V689" s="14">
        <v>0.38366358758776098</v>
      </c>
      <c r="W689" s="14"/>
      <c r="X689" s="14">
        <v>0.19644705840975099</v>
      </c>
      <c r="Y689" s="14">
        <v>0.18178841771732901</v>
      </c>
      <c r="Z689" s="14">
        <v>0.30806352390285902</v>
      </c>
      <c r="AA689" s="14">
        <v>0.22564316457137601</v>
      </c>
    </row>
    <row r="690" spans="2:27" x14ac:dyDescent="0.3">
      <c r="B690" t="s">
        <v>321</v>
      </c>
      <c r="C690" s="14">
        <v>0.41818876201552302</v>
      </c>
      <c r="D690" s="14">
        <v>0.41268181668669701</v>
      </c>
      <c r="E690" s="14">
        <v>0.42143836144430302</v>
      </c>
      <c r="F690" s="14"/>
      <c r="G690" s="14">
        <v>0.41053084532407502</v>
      </c>
      <c r="H690" s="14">
        <v>0.37675018354928003</v>
      </c>
      <c r="I690" s="14">
        <v>0.41773281118567601</v>
      </c>
      <c r="J690" s="14">
        <v>0.45475926075091599</v>
      </c>
      <c r="K690" s="14">
        <v>0.49353569010607401</v>
      </c>
      <c r="L690" s="14">
        <v>0.38365825631829298</v>
      </c>
      <c r="M690" s="14">
        <v>0.41584592365742301</v>
      </c>
      <c r="N690" s="14">
        <v>0.438491455219991</v>
      </c>
      <c r="O690" s="14">
        <v>0.42044179787387098</v>
      </c>
      <c r="P690" s="14"/>
      <c r="Q690" s="14">
        <v>0.40768293921701199</v>
      </c>
      <c r="R690" s="14">
        <v>0.44232748920063097</v>
      </c>
      <c r="S690" s="14"/>
      <c r="T690" s="14">
        <v>0.41081860309184798</v>
      </c>
      <c r="U690" s="14">
        <v>0.48841437303913898</v>
      </c>
      <c r="V690" s="14">
        <v>0.39474176023429203</v>
      </c>
      <c r="W690" s="14"/>
      <c r="X690" s="14">
        <v>0.44367619244171203</v>
      </c>
      <c r="Y690" s="14">
        <v>0.40144908121523798</v>
      </c>
      <c r="Z690" s="14">
        <v>0.43875191740120001</v>
      </c>
      <c r="AA690" s="14">
        <v>0.42327218839347203</v>
      </c>
    </row>
    <row r="691" spans="2:27" x14ac:dyDescent="0.3">
      <c r="B691" t="s">
        <v>322</v>
      </c>
      <c r="C691" s="14">
        <v>0.16395068927628301</v>
      </c>
      <c r="D691" s="14">
        <v>0.16702246767319201</v>
      </c>
      <c r="E691" s="14">
        <v>0.16186158011999699</v>
      </c>
      <c r="F691" s="14"/>
      <c r="G691" s="14">
        <v>0.166487702667313</v>
      </c>
      <c r="H691" s="14">
        <v>0.199990019799097</v>
      </c>
      <c r="I691" s="14">
        <v>0.14314877886569699</v>
      </c>
      <c r="J691" s="14">
        <v>0.14372704523382199</v>
      </c>
      <c r="K691" s="14">
        <v>0.12899468609397999</v>
      </c>
      <c r="L691" s="14">
        <v>0.134971656532273</v>
      </c>
      <c r="M691" s="14">
        <v>0.17818334089643301</v>
      </c>
      <c r="N691" s="14">
        <v>0.17002888048585599</v>
      </c>
      <c r="O691" s="14">
        <v>0.18225533150116999</v>
      </c>
      <c r="P691" s="14"/>
      <c r="Q691" s="14">
        <v>0.177142605618543</v>
      </c>
      <c r="R691" s="14">
        <v>0.13593518179400799</v>
      </c>
      <c r="S691" s="14"/>
      <c r="T691" s="14">
        <v>0.17325191230646</v>
      </c>
      <c r="U691" s="14">
        <v>0.13934505909874001</v>
      </c>
      <c r="V691" s="14">
        <v>0.13057480448924899</v>
      </c>
      <c r="W691" s="14"/>
      <c r="X691" s="14">
        <v>0.15051642388716099</v>
      </c>
      <c r="Y691" s="14">
        <v>0.184475728175899</v>
      </c>
      <c r="Z691" s="14">
        <v>9.7278584522709502E-2</v>
      </c>
      <c r="AA691" s="14">
        <v>0.15880438316374501</v>
      </c>
    </row>
    <row r="692" spans="2:27" x14ac:dyDescent="0.3">
      <c r="B692" t="s">
        <v>323</v>
      </c>
      <c r="C692" s="14">
        <v>5.5873538139082302E-2</v>
      </c>
      <c r="D692" s="14">
        <v>6.6150065309196204E-2</v>
      </c>
      <c r="E692" s="14">
        <v>4.59204399844493E-2</v>
      </c>
      <c r="F692" s="14"/>
      <c r="G692" s="14">
        <v>4.40111048366051E-2</v>
      </c>
      <c r="H692" s="14">
        <v>8.1262737512273003E-2</v>
      </c>
      <c r="I692" s="14">
        <v>5.6719848734777603E-2</v>
      </c>
      <c r="J692" s="14">
        <v>3.7903863035076001E-2</v>
      </c>
      <c r="K692" s="14">
        <v>5.3996561703625899E-2</v>
      </c>
      <c r="L692" s="14">
        <v>5.6934357710270299E-2</v>
      </c>
      <c r="M692" s="14">
        <v>5.2824520121126997E-2</v>
      </c>
      <c r="N692" s="14">
        <v>7.84665134051655E-2</v>
      </c>
      <c r="O692" s="14">
        <v>5.4803565607961999E-2</v>
      </c>
      <c r="P692" s="14"/>
      <c r="Q692" s="14">
        <v>6.4192561336628901E-2</v>
      </c>
      <c r="R692" s="14">
        <v>3.6742689204026999E-2</v>
      </c>
      <c r="S692" s="14"/>
      <c r="T692" s="14">
        <v>6.0159457056845202E-2</v>
      </c>
      <c r="U692" s="14">
        <v>3.9594269835981501E-2</v>
      </c>
      <c r="V692" s="14">
        <v>2.1161615724120598E-2</v>
      </c>
      <c r="W692" s="14"/>
      <c r="X692" s="14">
        <v>3.6560194091614102E-2</v>
      </c>
      <c r="Y692" s="14">
        <v>6.8111155683772406E-2</v>
      </c>
      <c r="Z692" s="14">
        <v>3.7226505330215598E-2</v>
      </c>
      <c r="AA692" s="14">
        <v>5.4393181292728097E-2</v>
      </c>
    </row>
    <row r="693" spans="2:27" x14ac:dyDescent="0.3">
      <c r="B693" t="s">
        <v>74</v>
      </c>
      <c r="C693" s="14">
        <v>0.156607550513613</v>
      </c>
      <c r="D693" s="14">
        <v>0.13146533777436301</v>
      </c>
      <c r="E693" s="14">
        <v>0.181486733550447</v>
      </c>
      <c r="F693" s="14"/>
      <c r="G693" s="14">
        <v>0.110527165363223</v>
      </c>
      <c r="H693" s="14">
        <v>0.165771841936632</v>
      </c>
      <c r="I693" s="14">
        <v>0.19557484107956799</v>
      </c>
      <c r="J693" s="14">
        <v>0.20956090728401799</v>
      </c>
      <c r="K693" s="14">
        <v>0.12782914307707799</v>
      </c>
      <c r="L693" s="14">
        <v>0.19388438682272899</v>
      </c>
      <c r="M693" s="14">
        <v>0.13641555196741201</v>
      </c>
      <c r="N693" s="14">
        <v>0.19001975181334299</v>
      </c>
      <c r="O693" s="14">
        <v>0.1577909871449</v>
      </c>
      <c r="P693" s="14"/>
      <c r="Q693" s="14">
        <v>0.15666619196350201</v>
      </c>
      <c r="R693" s="14">
        <v>0.15797709385177899</v>
      </c>
      <c r="S693" s="14"/>
      <c r="T693" s="14">
        <v>0.16566232075444601</v>
      </c>
      <c r="U693" s="14">
        <v>0.10311092401055399</v>
      </c>
      <c r="V693" s="14">
        <v>6.9858231964577494E-2</v>
      </c>
      <c r="W693" s="14"/>
      <c r="X693" s="14">
        <v>0.17280013116976201</v>
      </c>
      <c r="Y693" s="14">
        <v>0.164175617207762</v>
      </c>
      <c r="Z693" s="14">
        <v>0.118679468843016</v>
      </c>
      <c r="AA693" s="14">
        <v>0.13788708257867899</v>
      </c>
    </row>
    <row r="694" spans="2:27" x14ac:dyDescent="0.3">
      <c r="C694" s="14"/>
      <c r="D694" s="14"/>
      <c r="E694" s="14"/>
      <c r="F694" s="14"/>
      <c r="G694" s="14"/>
      <c r="H694" s="14"/>
      <c r="I694" s="14"/>
      <c r="J694" s="14"/>
      <c r="K694" s="14"/>
      <c r="L694" s="14"/>
      <c r="M694" s="14"/>
      <c r="N694" s="14"/>
      <c r="O694" s="14"/>
      <c r="P694" s="14"/>
      <c r="Q694" s="14"/>
      <c r="R694" s="14"/>
      <c r="S694" s="14"/>
      <c r="T694" s="14"/>
      <c r="U694" s="14"/>
      <c r="V694" s="14"/>
      <c r="W694" s="14"/>
      <c r="X694" s="14"/>
      <c r="Y694" s="14"/>
      <c r="Z694" s="14"/>
      <c r="AA694" s="14"/>
    </row>
    <row r="695" spans="2:27" x14ac:dyDescent="0.3">
      <c r="B695" s="6" t="s">
        <v>332</v>
      </c>
      <c r="C695" s="14"/>
      <c r="D695" s="14"/>
      <c r="E695" s="14"/>
      <c r="F695" s="14"/>
      <c r="G695" s="14"/>
      <c r="H695" s="14"/>
      <c r="I695" s="14"/>
      <c r="J695" s="14"/>
      <c r="K695" s="14"/>
      <c r="L695" s="14"/>
      <c r="M695" s="14"/>
      <c r="N695" s="14"/>
      <c r="O695" s="14"/>
      <c r="P695" s="14"/>
      <c r="Q695" s="14"/>
      <c r="R695" s="14"/>
      <c r="S695" s="14"/>
      <c r="T695" s="14"/>
      <c r="U695" s="14"/>
      <c r="V695" s="14"/>
      <c r="W695" s="14"/>
      <c r="X695" s="14"/>
      <c r="Y695" s="14"/>
      <c r="Z695" s="14"/>
      <c r="AA695" s="14"/>
    </row>
    <row r="696" spans="2:27" x14ac:dyDescent="0.3">
      <c r="B696" s="21" t="s">
        <v>56</v>
      </c>
      <c r="C696" s="14"/>
      <c r="D696" s="14"/>
      <c r="E696" s="14"/>
      <c r="F696" s="14"/>
      <c r="G696" s="14"/>
      <c r="H696" s="14"/>
      <c r="I696" s="14"/>
      <c r="J696" s="14"/>
      <c r="K696" s="14"/>
      <c r="L696" s="14"/>
      <c r="M696" s="14"/>
      <c r="N696" s="14"/>
      <c r="O696" s="14"/>
      <c r="P696" s="14"/>
      <c r="Q696" s="14"/>
      <c r="R696" s="14"/>
      <c r="S696" s="14"/>
      <c r="T696" s="14"/>
      <c r="U696" s="14"/>
      <c r="V696" s="14"/>
      <c r="W696" s="14"/>
      <c r="X696" s="14"/>
      <c r="Y696" s="14"/>
      <c r="Z696" s="14"/>
      <c r="AA696" s="14"/>
    </row>
    <row r="697" spans="2:27" x14ac:dyDescent="0.3">
      <c r="B697" t="s">
        <v>320</v>
      </c>
      <c r="C697" s="14">
        <v>0.41148215087076001</v>
      </c>
      <c r="D697" s="14">
        <v>0.45957104052416098</v>
      </c>
      <c r="E697" s="14">
        <v>0.36416945484595797</v>
      </c>
      <c r="F697" s="14"/>
      <c r="G697" s="14">
        <v>0.52519538952618305</v>
      </c>
      <c r="H697" s="14">
        <v>0.346886548408259</v>
      </c>
      <c r="I697" s="14">
        <v>0.34159186022764498</v>
      </c>
      <c r="J697" s="14">
        <v>0.28791964296467398</v>
      </c>
      <c r="K697" s="14">
        <v>0.42279460828211701</v>
      </c>
      <c r="L697" s="14">
        <v>0.42757169662220401</v>
      </c>
      <c r="M697" s="14">
        <v>0.40234096085633902</v>
      </c>
      <c r="N697" s="14">
        <v>0.41191596138222902</v>
      </c>
      <c r="O697" s="14">
        <v>0.397044022933704</v>
      </c>
      <c r="P697" s="14"/>
      <c r="Q697" s="14">
        <v>0.45560945323341701</v>
      </c>
      <c r="R697" s="14">
        <v>0.30957330225528101</v>
      </c>
      <c r="S697" s="14"/>
      <c r="T697" s="14">
        <v>0.38522345473325098</v>
      </c>
      <c r="U697" s="14">
        <v>0.42304030812726201</v>
      </c>
      <c r="V697" s="14">
        <v>0.77293776423508798</v>
      </c>
      <c r="W697" s="14"/>
      <c r="X697" s="14">
        <v>0.25147334997701998</v>
      </c>
      <c r="Y697" s="14">
        <v>0.43674541708684</v>
      </c>
      <c r="Z697" s="14">
        <v>0.46360314706232802</v>
      </c>
      <c r="AA697" s="14">
        <v>0.50278347610642604</v>
      </c>
    </row>
    <row r="698" spans="2:27" x14ac:dyDescent="0.3">
      <c r="B698" t="s">
        <v>321</v>
      </c>
      <c r="C698" s="14">
        <v>0.39212674572742801</v>
      </c>
      <c r="D698" s="14">
        <v>0.36758506699683302</v>
      </c>
      <c r="E698" s="14">
        <v>0.41691397574833</v>
      </c>
      <c r="F698" s="14"/>
      <c r="G698" s="14">
        <v>0.33288962288781099</v>
      </c>
      <c r="H698" s="14">
        <v>0.41125062816596503</v>
      </c>
      <c r="I698" s="14">
        <v>0.38553528964661399</v>
      </c>
      <c r="J698" s="14">
        <v>0.45275286640182399</v>
      </c>
      <c r="K698" s="14">
        <v>0.36872340547934002</v>
      </c>
      <c r="L698" s="14">
        <v>0.36796169515015198</v>
      </c>
      <c r="M698" s="14">
        <v>0.44159062161998203</v>
      </c>
      <c r="N698" s="14">
        <v>0.41094774379203503</v>
      </c>
      <c r="O698" s="14">
        <v>0.42994716969169899</v>
      </c>
      <c r="P698" s="14"/>
      <c r="Q698" s="14">
        <v>0.38034857534605199</v>
      </c>
      <c r="R698" s="14">
        <v>0.41776970996176099</v>
      </c>
      <c r="S698" s="14"/>
      <c r="T698" s="14">
        <v>0.41302677368084401</v>
      </c>
      <c r="U698" s="14">
        <v>0.44158893953026901</v>
      </c>
      <c r="V698" s="14">
        <v>0.138721093155243</v>
      </c>
      <c r="W698" s="14"/>
      <c r="X698" s="14">
        <v>0.42365560695090398</v>
      </c>
      <c r="Y698" s="14">
        <v>0.40596589452661702</v>
      </c>
      <c r="Z698" s="14">
        <v>0.40216550093511999</v>
      </c>
      <c r="AA698" s="14">
        <v>0.31628635708167402</v>
      </c>
    </row>
    <row r="699" spans="2:27" x14ac:dyDescent="0.3">
      <c r="B699" t="s">
        <v>322</v>
      </c>
      <c r="C699" s="14">
        <v>8.0157602573119005E-2</v>
      </c>
      <c r="D699" s="14">
        <v>7.2657756849171598E-2</v>
      </c>
      <c r="E699" s="14">
        <v>8.7152953847871403E-2</v>
      </c>
      <c r="F699" s="14"/>
      <c r="G699" s="14">
        <v>6.7119930908812894E-2</v>
      </c>
      <c r="H699" s="14">
        <v>8.6276316346107398E-2</v>
      </c>
      <c r="I699" s="14">
        <v>9.9825961049956793E-2</v>
      </c>
      <c r="J699" s="14">
        <v>8.9297790859677401E-2</v>
      </c>
      <c r="K699" s="14">
        <v>0.10770114653608601</v>
      </c>
      <c r="L699" s="14">
        <v>8.1628997464300093E-2</v>
      </c>
      <c r="M699" s="14">
        <v>7.5078936710379504E-2</v>
      </c>
      <c r="N699" s="14">
        <v>4.7553451097267503E-2</v>
      </c>
      <c r="O699" s="14">
        <v>7.3938391031362599E-2</v>
      </c>
      <c r="P699" s="14"/>
      <c r="Q699" s="14">
        <v>6.5507628011992294E-2</v>
      </c>
      <c r="R699" s="14">
        <v>0.11550636853563701</v>
      </c>
      <c r="S699" s="14"/>
      <c r="T699" s="14">
        <v>8.4331993972487904E-2</v>
      </c>
      <c r="U699" s="14">
        <v>6.9594686140646303E-2</v>
      </c>
      <c r="V699" s="14">
        <v>4.4151292642639201E-2</v>
      </c>
      <c r="W699" s="14"/>
      <c r="X699" s="14">
        <v>0.13956135742447801</v>
      </c>
      <c r="Y699" s="14">
        <v>6.2401274374685602E-2</v>
      </c>
      <c r="Z699" s="14">
        <v>5.1733748075676302E-2</v>
      </c>
      <c r="AA699" s="14">
        <v>7.3275806380572794E-2</v>
      </c>
    </row>
    <row r="700" spans="2:27" x14ac:dyDescent="0.3">
      <c r="B700" t="s">
        <v>323</v>
      </c>
      <c r="C700" s="14">
        <v>3.0539419883259301E-2</v>
      </c>
      <c r="D700" s="14">
        <v>2.8322765255776199E-2</v>
      </c>
      <c r="E700" s="14">
        <v>3.1706034874863599E-2</v>
      </c>
      <c r="F700" s="14"/>
      <c r="G700" s="14">
        <v>2.3908485655022599E-2</v>
      </c>
      <c r="H700" s="14">
        <v>5.7092738091742701E-2</v>
      </c>
      <c r="I700" s="14">
        <v>1.9473590062172301E-2</v>
      </c>
      <c r="J700" s="14">
        <v>4.5756248153909197E-2</v>
      </c>
      <c r="K700" s="14">
        <v>2.2043915994548802E-2</v>
      </c>
      <c r="L700" s="14">
        <v>8.0017884508375298E-3</v>
      </c>
      <c r="M700" s="14">
        <v>1.37245521964509E-2</v>
      </c>
      <c r="N700" s="14">
        <v>6.4223878705497894E-2</v>
      </c>
      <c r="O700" s="14">
        <v>3.07635213983583E-2</v>
      </c>
      <c r="P700" s="14"/>
      <c r="Q700" s="14">
        <v>2.77363182444373E-2</v>
      </c>
      <c r="R700" s="14">
        <v>3.7667753422123598E-2</v>
      </c>
      <c r="S700" s="14"/>
      <c r="T700" s="14">
        <v>3.09752731019966E-2</v>
      </c>
      <c r="U700" s="14">
        <v>2.4446097870571299E-2</v>
      </c>
      <c r="V700" s="14">
        <v>0</v>
      </c>
      <c r="W700" s="14"/>
      <c r="X700" s="14">
        <v>5.1876004290623799E-2</v>
      </c>
      <c r="Y700" s="14">
        <v>2.3738859293673101E-2</v>
      </c>
      <c r="Z700" s="14">
        <v>0</v>
      </c>
      <c r="AA700" s="14">
        <v>3.7732918044819201E-2</v>
      </c>
    </row>
    <row r="701" spans="2:27" x14ac:dyDescent="0.3">
      <c r="B701" t="s">
        <v>74</v>
      </c>
      <c r="C701" s="14">
        <v>8.5694080945433501E-2</v>
      </c>
      <c r="D701" s="14">
        <v>7.18633703740576E-2</v>
      </c>
      <c r="E701" s="14">
        <v>0.100057580682977</v>
      </c>
      <c r="F701" s="14"/>
      <c r="G701" s="14">
        <v>5.088657102217E-2</v>
      </c>
      <c r="H701" s="14">
        <v>9.8493768987925195E-2</v>
      </c>
      <c r="I701" s="14">
        <v>0.153573299013612</v>
      </c>
      <c r="J701" s="14">
        <v>0.124273451619915</v>
      </c>
      <c r="K701" s="14">
        <v>7.8736923707908496E-2</v>
      </c>
      <c r="L701" s="14">
        <v>0.114835822312506</v>
      </c>
      <c r="M701" s="14">
        <v>6.7264928616848102E-2</v>
      </c>
      <c r="N701" s="14">
        <v>6.5358965022970894E-2</v>
      </c>
      <c r="O701" s="14">
        <v>6.8306894944875796E-2</v>
      </c>
      <c r="P701" s="14"/>
      <c r="Q701" s="14">
        <v>7.0798025164100997E-2</v>
      </c>
      <c r="R701" s="14">
        <v>0.119482865825197</v>
      </c>
      <c r="S701" s="14"/>
      <c r="T701" s="14">
        <v>8.6442504511420798E-2</v>
      </c>
      <c r="U701" s="14">
        <v>4.1329968331251202E-2</v>
      </c>
      <c r="V701" s="14">
        <v>4.4189849967029599E-2</v>
      </c>
      <c r="W701" s="14"/>
      <c r="X701" s="14">
        <v>0.133433681356974</v>
      </c>
      <c r="Y701" s="14">
        <v>7.1148554718184195E-2</v>
      </c>
      <c r="Z701" s="14">
        <v>8.2497603926876106E-2</v>
      </c>
      <c r="AA701" s="14">
        <v>6.9921442386507798E-2</v>
      </c>
    </row>
    <row r="702" spans="2:27" x14ac:dyDescent="0.3">
      <c r="C702" s="14"/>
      <c r="D702" s="14"/>
      <c r="E702" s="14"/>
      <c r="F702" s="14"/>
      <c r="G702" s="14"/>
      <c r="H702" s="14"/>
      <c r="I702" s="14"/>
      <c r="J702" s="14"/>
      <c r="K702" s="14"/>
      <c r="L702" s="14"/>
      <c r="M702" s="14"/>
      <c r="N702" s="14"/>
      <c r="O702" s="14"/>
      <c r="P702" s="14"/>
      <c r="Q702" s="14"/>
      <c r="R702" s="14"/>
      <c r="S702" s="14"/>
      <c r="T702" s="14"/>
      <c r="U702" s="14"/>
      <c r="V702" s="14"/>
      <c r="W702" s="14"/>
      <c r="X702" s="14"/>
      <c r="Y702" s="14"/>
      <c r="Z702" s="14"/>
      <c r="AA702" s="14"/>
    </row>
    <row r="703" spans="2:27" x14ac:dyDescent="0.3">
      <c r="B703" s="6" t="s">
        <v>333</v>
      </c>
      <c r="C703" s="14"/>
      <c r="D703" s="14"/>
      <c r="E703" s="14"/>
      <c r="F703" s="14"/>
      <c r="G703" s="14"/>
      <c r="H703" s="14"/>
      <c r="I703" s="14"/>
      <c r="J703" s="14"/>
      <c r="K703" s="14"/>
      <c r="L703" s="14"/>
      <c r="M703" s="14"/>
      <c r="N703" s="14"/>
      <c r="O703" s="14"/>
      <c r="P703" s="14"/>
      <c r="Q703" s="14"/>
      <c r="R703" s="14"/>
      <c r="S703" s="14"/>
      <c r="T703" s="14"/>
      <c r="U703" s="14"/>
      <c r="V703" s="14"/>
      <c r="W703" s="14"/>
      <c r="X703" s="14"/>
      <c r="Y703" s="14"/>
      <c r="Z703" s="14"/>
      <c r="AA703" s="14"/>
    </row>
    <row r="704" spans="2:27" x14ac:dyDescent="0.3">
      <c r="B704" s="21" t="s">
        <v>56</v>
      </c>
      <c r="C704" s="14"/>
      <c r="D704" s="14"/>
      <c r="E704" s="14"/>
      <c r="F704" s="14"/>
      <c r="G704" s="14"/>
      <c r="H704" s="14"/>
      <c r="I704" s="14"/>
      <c r="J704" s="14"/>
      <c r="K704" s="14"/>
      <c r="L704" s="14"/>
      <c r="M704" s="14"/>
      <c r="N704" s="14"/>
      <c r="O704" s="14"/>
      <c r="P704" s="14"/>
      <c r="Q704" s="14"/>
      <c r="R704" s="14"/>
      <c r="S704" s="14"/>
      <c r="T704" s="14"/>
      <c r="U704" s="14"/>
      <c r="V704" s="14"/>
      <c r="W704" s="14"/>
      <c r="X704" s="14"/>
      <c r="Y704" s="14"/>
      <c r="Z704" s="14"/>
      <c r="AA704" s="14"/>
    </row>
    <row r="705" spans="2:27" x14ac:dyDescent="0.3">
      <c r="B705" t="s">
        <v>320</v>
      </c>
      <c r="C705" s="14">
        <v>0.304326959867741</v>
      </c>
      <c r="D705" s="14">
        <v>0.33965110285509198</v>
      </c>
      <c r="E705" s="14">
        <v>0.27004645554610501</v>
      </c>
      <c r="F705" s="14"/>
      <c r="G705" s="14">
        <v>0.43475903231713497</v>
      </c>
      <c r="H705" s="14">
        <v>0.269185350705201</v>
      </c>
      <c r="I705" s="14">
        <v>0.212776625050841</v>
      </c>
      <c r="J705" s="14">
        <v>0.222733440274274</v>
      </c>
      <c r="K705" s="14">
        <v>0.25079557883562997</v>
      </c>
      <c r="L705" s="14">
        <v>0.29791450909686901</v>
      </c>
      <c r="M705" s="14">
        <v>0.279957539621773</v>
      </c>
      <c r="N705" s="14">
        <v>0.31167273293993802</v>
      </c>
      <c r="O705" s="14">
        <v>0.281409080142412</v>
      </c>
      <c r="P705" s="14"/>
      <c r="Q705" s="14">
        <v>0.33721717887212499</v>
      </c>
      <c r="R705" s="14">
        <v>0.228826940599063</v>
      </c>
      <c r="S705" s="14"/>
      <c r="T705" s="14">
        <v>0.2603472040168</v>
      </c>
      <c r="U705" s="14">
        <v>0.33986625170525198</v>
      </c>
      <c r="V705" s="14">
        <v>0.66987484785018003</v>
      </c>
      <c r="W705" s="14"/>
      <c r="X705" s="14">
        <v>0.15420500665081899</v>
      </c>
      <c r="Y705" s="14">
        <v>0.29893940693830301</v>
      </c>
      <c r="Z705" s="14">
        <v>0.42665851282137801</v>
      </c>
      <c r="AA705" s="14">
        <v>0.43293987971425701</v>
      </c>
    </row>
    <row r="706" spans="2:27" x14ac:dyDescent="0.3">
      <c r="B706" t="s">
        <v>321</v>
      </c>
      <c r="C706" s="14">
        <v>0.42486612676858998</v>
      </c>
      <c r="D706" s="14">
        <v>0.43784639243935503</v>
      </c>
      <c r="E706" s="14">
        <v>0.40915281618404098</v>
      </c>
      <c r="F706" s="14"/>
      <c r="G706" s="14">
        <v>0.36429258135451098</v>
      </c>
      <c r="H706" s="14">
        <v>0.40314795214073001</v>
      </c>
      <c r="I706" s="14">
        <v>0.47166367802123699</v>
      </c>
      <c r="J706" s="14">
        <v>0.44878238862310199</v>
      </c>
      <c r="K706" s="14">
        <v>0.48893288229717602</v>
      </c>
      <c r="L706" s="14">
        <v>0.43767652200930401</v>
      </c>
      <c r="M706" s="14">
        <v>0.47508668521879099</v>
      </c>
      <c r="N706" s="14">
        <v>0.41542129819257601</v>
      </c>
      <c r="O706" s="14">
        <v>0.42555370963668898</v>
      </c>
      <c r="P706" s="14"/>
      <c r="Q706" s="14">
        <v>0.42382620688836298</v>
      </c>
      <c r="R706" s="14">
        <v>0.425707160771295</v>
      </c>
      <c r="S706" s="14"/>
      <c r="T706" s="14">
        <v>0.43874176526146402</v>
      </c>
      <c r="U706" s="14">
        <v>0.487838756134715</v>
      </c>
      <c r="V706" s="14">
        <v>0.23684215395993799</v>
      </c>
      <c r="W706" s="14"/>
      <c r="X706" s="14">
        <v>0.438812450288463</v>
      </c>
      <c r="Y706" s="14">
        <v>0.442955771760419</v>
      </c>
      <c r="Z706" s="14">
        <v>0.39096348833567701</v>
      </c>
      <c r="AA706" s="14">
        <v>0.37598816608876201</v>
      </c>
    </row>
    <row r="707" spans="2:27" x14ac:dyDescent="0.3">
      <c r="B707" t="s">
        <v>322</v>
      </c>
      <c r="C707" s="14">
        <v>9.3524477068366099E-2</v>
      </c>
      <c r="D707" s="14">
        <v>8.3730224395733993E-2</v>
      </c>
      <c r="E707" s="14">
        <v>0.10389362236510299</v>
      </c>
      <c r="F707" s="14"/>
      <c r="G707" s="14">
        <v>8.5986919507630599E-2</v>
      </c>
      <c r="H707" s="14">
        <v>0.11135268537215801</v>
      </c>
      <c r="I707" s="14">
        <v>5.2681809148240201E-2</v>
      </c>
      <c r="J707" s="14">
        <v>0.10999337043823899</v>
      </c>
      <c r="K707" s="14">
        <v>9.2619146898411095E-2</v>
      </c>
      <c r="L707" s="14">
        <v>8.1244042760859406E-2</v>
      </c>
      <c r="M707" s="14">
        <v>0.100805773111781</v>
      </c>
      <c r="N707" s="14">
        <v>9.1303788909143493E-2</v>
      </c>
      <c r="O707" s="14">
        <v>0.103927013251152</v>
      </c>
      <c r="P707" s="14"/>
      <c r="Q707" s="14">
        <v>8.5706784201434905E-2</v>
      </c>
      <c r="R707" s="14">
        <v>0.11135110632809</v>
      </c>
      <c r="S707" s="14"/>
      <c r="T707" s="14">
        <v>0.100910399078784</v>
      </c>
      <c r="U707" s="14">
        <v>8.12632670514115E-2</v>
      </c>
      <c r="V707" s="14">
        <v>4.8294054972841498E-2</v>
      </c>
      <c r="W707" s="14"/>
      <c r="X707" s="14">
        <v>0.121085510967956</v>
      </c>
      <c r="Y707" s="14">
        <v>8.9983678671512093E-2</v>
      </c>
      <c r="Z707" s="14">
        <v>8.5544048367243594E-2</v>
      </c>
      <c r="AA707" s="14">
        <v>7.5011389218666305E-2</v>
      </c>
    </row>
    <row r="708" spans="2:27" x14ac:dyDescent="0.3">
      <c r="B708" t="s">
        <v>323</v>
      </c>
      <c r="C708" s="14">
        <v>2.27608059703307E-2</v>
      </c>
      <c r="D708" s="14">
        <v>1.4999145647363999E-2</v>
      </c>
      <c r="E708" s="14">
        <v>3.0669053770251802E-2</v>
      </c>
      <c r="F708" s="14"/>
      <c r="G708" s="14">
        <v>1.5987972301257501E-2</v>
      </c>
      <c r="H708" s="14">
        <v>2.5729203164679401E-2</v>
      </c>
      <c r="I708" s="14">
        <v>2.4213971707461101E-2</v>
      </c>
      <c r="J708" s="14">
        <v>1.0306872538907099E-2</v>
      </c>
      <c r="K708" s="14">
        <v>2.4855692973157598E-2</v>
      </c>
      <c r="L708" s="14">
        <v>2.1633110756301099E-2</v>
      </c>
      <c r="M708" s="14">
        <v>2.3455582460659201E-2</v>
      </c>
      <c r="N708" s="14">
        <v>2.0609436568319602E-2</v>
      </c>
      <c r="O708" s="14">
        <v>3.9452748956195501E-2</v>
      </c>
      <c r="P708" s="14"/>
      <c r="Q708" s="14">
        <v>1.9373193248848598E-2</v>
      </c>
      <c r="R708" s="14">
        <v>3.1036124512445602E-2</v>
      </c>
      <c r="S708" s="14"/>
      <c r="T708" s="14">
        <v>2.47479233627587E-2</v>
      </c>
      <c r="U708" s="14">
        <v>1.6350184382010999E-2</v>
      </c>
      <c r="V708" s="14">
        <v>1.0224596600266001E-2</v>
      </c>
      <c r="W708" s="14"/>
      <c r="X708" s="14">
        <v>3.8670529936608598E-2</v>
      </c>
      <c r="Y708" s="14">
        <v>2.04087986884453E-2</v>
      </c>
      <c r="Z708" s="14">
        <v>1.0796412833407E-2</v>
      </c>
      <c r="AA708" s="14">
        <v>1.67834147775104E-2</v>
      </c>
    </row>
    <row r="709" spans="2:27" x14ac:dyDescent="0.3">
      <c r="B709" t="s">
        <v>74</v>
      </c>
      <c r="C709" s="14">
        <v>0.15452163032497199</v>
      </c>
      <c r="D709" s="14">
        <v>0.123773134662455</v>
      </c>
      <c r="E709" s="14">
        <v>0.18623805213449901</v>
      </c>
      <c r="F709" s="14"/>
      <c r="G709" s="14">
        <v>9.8973494519466104E-2</v>
      </c>
      <c r="H709" s="14">
        <v>0.19058480861723201</v>
      </c>
      <c r="I709" s="14">
        <v>0.23866391607222101</v>
      </c>
      <c r="J709" s="14">
        <v>0.20818392812547701</v>
      </c>
      <c r="K709" s="14">
        <v>0.142796698995626</v>
      </c>
      <c r="L709" s="14">
        <v>0.161531815376666</v>
      </c>
      <c r="M709" s="14">
        <v>0.12069441958699501</v>
      </c>
      <c r="N709" s="14">
        <v>0.16099274339002301</v>
      </c>
      <c r="O709" s="14">
        <v>0.14965744801355099</v>
      </c>
      <c r="P709" s="14"/>
      <c r="Q709" s="14">
        <v>0.13387663678922901</v>
      </c>
      <c r="R709" s="14">
        <v>0.20307866778910599</v>
      </c>
      <c r="S709" s="14"/>
      <c r="T709" s="14">
        <v>0.17525270828019399</v>
      </c>
      <c r="U709" s="14">
        <v>7.4681540726610096E-2</v>
      </c>
      <c r="V709" s="14">
        <v>3.4764346616774397E-2</v>
      </c>
      <c r="W709" s="14"/>
      <c r="X709" s="14">
        <v>0.24722650215615299</v>
      </c>
      <c r="Y709" s="14">
        <v>0.14771234394132099</v>
      </c>
      <c r="Z709" s="14">
        <v>8.6037537642294604E-2</v>
      </c>
      <c r="AA709" s="14">
        <v>9.9277150200804201E-2</v>
      </c>
    </row>
    <row r="710" spans="2:27" x14ac:dyDescent="0.3">
      <c r="C710" s="14"/>
      <c r="D710" s="14"/>
      <c r="E710" s="14"/>
      <c r="F710" s="14"/>
      <c r="G710" s="14"/>
      <c r="H710" s="14"/>
      <c r="I710" s="14"/>
      <c r="J710" s="14"/>
      <c r="K710" s="14"/>
      <c r="L710" s="14"/>
      <c r="M710" s="14"/>
      <c r="N710" s="14"/>
      <c r="O710" s="14"/>
      <c r="P710" s="14"/>
      <c r="Q710" s="14"/>
      <c r="R710" s="14"/>
      <c r="S710" s="14"/>
      <c r="T710" s="14"/>
      <c r="U710" s="14"/>
      <c r="V710" s="14"/>
      <c r="W710" s="14"/>
      <c r="X710" s="14"/>
      <c r="Y710" s="14"/>
      <c r="Z710" s="14"/>
      <c r="AA710" s="14"/>
    </row>
    <row r="711" spans="2:27" x14ac:dyDescent="0.3">
      <c r="B711" s="6" t="s">
        <v>334</v>
      </c>
      <c r="C711" s="14"/>
      <c r="D711" s="14"/>
      <c r="E711" s="14"/>
      <c r="F711" s="14"/>
      <c r="G711" s="14"/>
      <c r="H711" s="14"/>
      <c r="I711" s="14"/>
      <c r="J711" s="14"/>
      <c r="K711" s="14"/>
      <c r="L711" s="14"/>
      <c r="M711" s="14"/>
      <c r="N711" s="14"/>
      <c r="O711" s="14"/>
      <c r="P711" s="14"/>
      <c r="Q711" s="14"/>
      <c r="R711" s="14"/>
      <c r="S711" s="14"/>
      <c r="T711" s="14"/>
      <c r="U711" s="14"/>
      <c r="V711" s="14"/>
      <c r="W711" s="14"/>
      <c r="X711" s="14"/>
      <c r="Y711" s="14"/>
      <c r="Z711" s="14"/>
      <c r="AA711" s="14"/>
    </row>
    <row r="712" spans="2:27" x14ac:dyDescent="0.3">
      <c r="B712" s="21" t="s">
        <v>56</v>
      </c>
      <c r="C712" s="14"/>
      <c r="D712" s="14"/>
      <c r="E712" s="14"/>
      <c r="F712" s="14"/>
      <c r="G712" s="14"/>
      <c r="H712" s="14"/>
      <c r="I712" s="14"/>
      <c r="J712" s="14"/>
      <c r="K712" s="14"/>
      <c r="L712" s="14"/>
      <c r="M712" s="14"/>
      <c r="N712" s="14"/>
      <c r="O712" s="14"/>
      <c r="P712" s="14"/>
      <c r="Q712" s="14"/>
      <c r="R712" s="14"/>
      <c r="S712" s="14"/>
      <c r="T712" s="14"/>
      <c r="U712" s="14"/>
      <c r="V712" s="14"/>
      <c r="W712" s="14"/>
      <c r="X712" s="14"/>
      <c r="Y712" s="14"/>
      <c r="Z712" s="14"/>
      <c r="AA712" s="14"/>
    </row>
    <row r="713" spans="2:27" x14ac:dyDescent="0.3">
      <c r="B713" t="s">
        <v>320</v>
      </c>
      <c r="C713" s="14">
        <v>0.188169869199662</v>
      </c>
      <c r="D713" s="14">
        <v>0.21967332911271401</v>
      </c>
      <c r="E713" s="14">
        <v>0.15577933426021701</v>
      </c>
      <c r="F713" s="14"/>
      <c r="G713" s="14">
        <v>0.32555303124931301</v>
      </c>
      <c r="H713" s="14">
        <v>0.118062262250343</v>
      </c>
      <c r="I713" s="14">
        <v>9.1316760332414496E-2</v>
      </c>
      <c r="J713" s="14">
        <v>0.114487570920195</v>
      </c>
      <c r="K713" s="14">
        <v>0.19556101189333</v>
      </c>
      <c r="L713" s="14">
        <v>0.15310555735669301</v>
      </c>
      <c r="M713" s="14">
        <v>0.15135917243882699</v>
      </c>
      <c r="N713" s="14">
        <v>0.15058630719399699</v>
      </c>
      <c r="O713" s="14">
        <v>0.19556642400885399</v>
      </c>
      <c r="P713" s="14"/>
      <c r="Q713" s="14">
        <v>0.20097501997206901</v>
      </c>
      <c r="R713" s="14">
        <v>0.15868245172059001</v>
      </c>
      <c r="S713" s="14"/>
      <c r="T713" s="14">
        <v>0.14852620606356201</v>
      </c>
      <c r="U713" s="14">
        <v>0.21608624612328001</v>
      </c>
      <c r="V713" s="14">
        <v>0.58179632612148702</v>
      </c>
      <c r="W713" s="14"/>
      <c r="X713" s="14">
        <v>8.9340585828497604E-2</v>
      </c>
      <c r="Y713" s="14">
        <v>0.17124638343205301</v>
      </c>
      <c r="Z713" s="14">
        <v>0.34251593906729699</v>
      </c>
      <c r="AA713" s="14">
        <v>0.275318568151528</v>
      </c>
    </row>
    <row r="714" spans="2:27" x14ac:dyDescent="0.3">
      <c r="B714" t="s">
        <v>321</v>
      </c>
      <c r="C714" s="14">
        <v>0.219791436689078</v>
      </c>
      <c r="D714" s="14">
        <v>0.26474723931241201</v>
      </c>
      <c r="E714" s="14">
        <v>0.17610229130940799</v>
      </c>
      <c r="F714" s="14"/>
      <c r="G714" s="14">
        <v>0.288293142582495</v>
      </c>
      <c r="H714" s="14">
        <v>0.20516316162620901</v>
      </c>
      <c r="I714" s="14">
        <v>0.14012653169453601</v>
      </c>
      <c r="J714" s="14">
        <v>0.22286100754186799</v>
      </c>
      <c r="K714" s="14">
        <v>0.22525983782119099</v>
      </c>
      <c r="L714" s="14">
        <v>0.246071197227759</v>
      </c>
      <c r="M714" s="14">
        <v>0.151155074607013</v>
      </c>
      <c r="N714" s="14">
        <v>0.21050240500299799</v>
      </c>
      <c r="O714" s="14">
        <v>0.181903039334182</v>
      </c>
      <c r="P714" s="14"/>
      <c r="Q714" s="14">
        <v>0.22969437540687701</v>
      </c>
      <c r="R714" s="14">
        <v>0.19657773790144301</v>
      </c>
      <c r="S714" s="14"/>
      <c r="T714" s="14">
        <v>0.19394242338518899</v>
      </c>
      <c r="U714" s="14">
        <v>0.36718169948574197</v>
      </c>
      <c r="V714" s="14">
        <v>0.271021941864029</v>
      </c>
      <c r="W714" s="14"/>
      <c r="X714" s="14">
        <v>0.16503749210205601</v>
      </c>
      <c r="Y714" s="14">
        <v>0.20217971567006099</v>
      </c>
      <c r="Z714" s="14">
        <v>0.28019465969146901</v>
      </c>
      <c r="AA714" s="14">
        <v>0.29850134639029002</v>
      </c>
    </row>
    <row r="715" spans="2:27" x14ac:dyDescent="0.3">
      <c r="B715" t="s">
        <v>322</v>
      </c>
      <c r="C715" s="14">
        <v>0.202227958851638</v>
      </c>
      <c r="D715" s="14">
        <v>0.21634120385417899</v>
      </c>
      <c r="E715" s="14">
        <v>0.18931398648713901</v>
      </c>
      <c r="F715" s="14"/>
      <c r="G715" s="14">
        <v>0.14897458374894301</v>
      </c>
      <c r="H715" s="14">
        <v>0.194383434110837</v>
      </c>
      <c r="I715" s="14">
        <v>0.286915864544524</v>
      </c>
      <c r="J715" s="14">
        <v>0.219676116628433</v>
      </c>
      <c r="K715" s="14">
        <v>0.211079896704015</v>
      </c>
      <c r="L715" s="14">
        <v>0.20944606439070401</v>
      </c>
      <c r="M715" s="14">
        <v>0.25672116589745497</v>
      </c>
      <c r="N715" s="14">
        <v>0.158056965488763</v>
      </c>
      <c r="O715" s="14">
        <v>0.21289001140667399</v>
      </c>
      <c r="P715" s="14"/>
      <c r="Q715" s="14">
        <v>0.19626305485089701</v>
      </c>
      <c r="R715" s="14">
        <v>0.213733773351757</v>
      </c>
      <c r="S715" s="14"/>
      <c r="T715" s="14">
        <v>0.22554765367916099</v>
      </c>
      <c r="U715" s="14">
        <v>0.16427173976861101</v>
      </c>
      <c r="V715" s="14">
        <v>6.8045095099107097E-2</v>
      </c>
      <c r="W715" s="14"/>
      <c r="X715" s="14">
        <v>0.246858259682326</v>
      </c>
      <c r="Y715" s="14">
        <v>0.21471510779188699</v>
      </c>
      <c r="Z715" s="14">
        <v>0.12591684254990901</v>
      </c>
      <c r="AA715" s="14">
        <v>0.150119294272373</v>
      </c>
    </row>
    <row r="716" spans="2:27" x14ac:dyDescent="0.3">
      <c r="B716" t="s">
        <v>323</v>
      </c>
      <c r="C716" s="14">
        <v>0.21434832363392101</v>
      </c>
      <c r="D716" s="14">
        <v>0.15425639742080299</v>
      </c>
      <c r="E716" s="14">
        <v>0.27176780184595101</v>
      </c>
      <c r="F716" s="14"/>
      <c r="G716" s="14">
        <v>9.4328791333907896E-2</v>
      </c>
      <c r="H716" s="14">
        <v>0.31535126881391401</v>
      </c>
      <c r="I716" s="14">
        <v>0.244788077543624</v>
      </c>
      <c r="J716" s="14">
        <v>0.241206340519274</v>
      </c>
      <c r="K716" s="14">
        <v>0.216976785898569</v>
      </c>
      <c r="L716" s="14">
        <v>0.196292392108423</v>
      </c>
      <c r="M716" s="14">
        <v>0.25151904211067699</v>
      </c>
      <c r="N716" s="14">
        <v>0.28514373788123598</v>
      </c>
      <c r="O716" s="14">
        <v>0.23647614001002701</v>
      </c>
      <c r="P716" s="14"/>
      <c r="Q716" s="14">
        <v>0.20141396734626199</v>
      </c>
      <c r="R716" s="14">
        <v>0.24489763543922299</v>
      </c>
      <c r="S716" s="14"/>
      <c r="T716" s="14">
        <v>0.25416832264393502</v>
      </c>
      <c r="U716" s="14">
        <v>0.113995817031889</v>
      </c>
      <c r="V716" s="14">
        <v>1.5895567184581599E-2</v>
      </c>
      <c r="W716" s="14"/>
      <c r="X716" s="14">
        <v>0.30172138973770801</v>
      </c>
      <c r="Y716" s="14">
        <v>0.23508960187501601</v>
      </c>
      <c r="Z716" s="14">
        <v>9.4251142408895705E-2</v>
      </c>
      <c r="AA716" s="14">
        <v>0.117200009040694</v>
      </c>
    </row>
    <row r="717" spans="2:27" x14ac:dyDescent="0.3">
      <c r="B717" t="s">
        <v>74</v>
      </c>
      <c r="C717" s="14">
        <v>0.175462411625702</v>
      </c>
      <c r="D717" s="14">
        <v>0.14498183029989301</v>
      </c>
      <c r="E717" s="14">
        <v>0.20703658609728501</v>
      </c>
      <c r="F717" s="14"/>
      <c r="G717" s="14">
        <v>0.142850451085341</v>
      </c>
      <c r="H717" s="14">
        <v>0.16703987319869701</v>
      </c>
      <c r="I717" s="14">
        <v>0.23685276588490201</v>
      </c>
      <c r="J717" s="14">
        <v>0.20176896439023001</v>
      </c>
      <c r="K717" s="14">
        <v>0.151122467682895</v>
      </c>
      <c r="L717" s="14">
        <v>0.195084788916421</v>
      </c>
      <c r="M717" s="14">
        <v>0.18924554494602699</v>
      </c>
      <c r="N717" s="14">
        <v>0.19571058443300501</v>
      </c>
      <c r="O717" s="14">
        <v>0.17316438524026301</v>
      </c>
      <c r="P717" s="14"/>
      <c r="Q717" s="14">
        <v>0.171653582423896</v>
      </c>
      <c r="R717" s="14">
        <v>0.18610840158698699</v>
      </c>
      <c r="S717" s="14"/>
      <c r="T717" s="14">
        <v>0.17781539422815301</v>
      </c>
      <c r="U717" s="14">
        <v>0.13846449759047799</v>
      </c>
      <c r="V717" s="14">
        <v>6.3241069730795907E-2</v>
      </c>
      <c r="W717" s="14"/>
      <c r="X717" s="14">
        <v>0.19704227264941199</v>
      </c>
      <c r="Y717" s="14">
        <v>0.176769191230982</v>
      </c>
      <c r="Z717" s="14">
        <v>0.15712141628242901</v>
      </c>
      <c r="AA717" s="14">
        <v>0.15886078214511501</v>
      </c>
    </row>
    <row r="718" spans="2:27" x14ac:dyDescent="0.3">
      <c r="C718" s="14"/>
      <c r="D718" s="14"/>
      <c r="E718" s="14"/>
      <c r="F718" s="14"/>
      <c r="G718" s="14"/>
      <c r="H718" s="14"/>
      <c r="I718" s="14"/>
      <c r="J718" s="14"/>
      <c r="K718" s="14"/>
      <c r="L718" s="14"/>
      <c r="M718" s="14"/>
      <c r="N718" s="14"/>
      <c r="O718" s="14"/>
      <c r="P718" s="14"/>
      <c r="Q718" s="14"/>
      <c r="R718" s="14"/>
      <c r="S718" s="14"/>
      <c r="T718" s="14"/>
      <c r="U718" s="14"/>
      <c r="V718" s="14"/>
      <c r="W718" s="14"/>
      <c r="X718" s="14"/>
      <c r="Y718" s="14"/>
      <c r="Z718" s="14"/>
      <c r="AA718" s="14"/>
    </row>
    <row r="719" spans="2:27" x14ac:dyDescent="0.3">
      <c r="B719" s="6" t="s">
        <v>341</v>
      </c>
      <c r="C719" s="14"/>
      <c r="D719" s="14"/>
      <c r="E719" s="14"/>
      <c r="F719" s="14"/>
      <c r="G719" s="14"/>
      <c r="H719" s="14"/>
      <c r="I719" s="14"/>
      <c r="J719" s="14"/>
      <c r="K719" s="14"/>
      <c r="L719" s="14"/>
      <c r="M719" s="14"/>
      <c r="N719" s="14"/>
      <c r="O719" s="14"/>
      <c r="P719" s="14"/>
      <c r="Q719" s="14"/>
      <c r="R719" s="14"/>
      <c r="S719" s="14"/>
      <c r="T719" s="14"/>
      <c r="U719" s="14"/>
      <c r="V719" s="14"/>
      <c r="W719" s="14"/>
      <c r="X719" s="14"/>
      <c r="Y719" s="14"/>
      <c r="Z719" s="14"/>
      <c r="AA719" s="14"/>
    </row>
    <row r="720" spans="2:27" x14ac:dyDescent="0.3">
      <c r="B720" s="21" t="s">
        <v>340</v>
      </c>
      <c r="C720" s="14"/>
      <c r="D720" s="14"/>
      <c r="E720" s="14"/>
      <c r="F720" s="14"/>
      <c r="G720" s="14"/>
      <c r="H720" s="14"/>
      <c r="I720" s="14"/>
      <c r="J720" s="14"/>
      <c r="K720" s="14"/>
      <c r="L720" s="14"/>
      <c r="M720" s="14"/>
      <c r="N720" s="14"/>
      <c r="O720" s="14"/>
      <c r="P720" s="14"/>
      <c r="Q720" s="14"/>
      <c r="R720" s="14"/>
      <c r="S720" s="14"/>
      <c r="T720" s="14"/>
      <c r="U720" s="14"/>
      <c r="V720" s="14"/>
      <c r="W720" s="14"/>
      <c r="X720" s="14"/>
      <c r="Y720" s="14"/>
      <c r="Z720" s="14"/>
      <c r="AA720" s="14"/>
    </row>
    <row r="721" spans="2:27" x14ac:dyDescent="0.3">
      <c r="B721" t="s">
        <v>223</v>
      </c>
      <c r="C721" s="14">
        <v>1.21520982132739E-2</v>
      </c>
      <c r="D721" s="14">
        <v>1.34349942974878E-2</v>
      </c>
      <c r="E721" s="14">
        <v>1.1009494786796701E-2</v>
      </c>
      <c r="F721" s="14"/>
      <c r="G721" s="14">
        <v>1.90754974682757E-2</v>
      </c>
      <c r="H721" s="14">
        <v>7.3402107281172599E-3</v>
      </c>
      <c r="I721" s="14">
        <v>0</v>
      </c>
      <c r="J721" s="14">
        <v>1.9782471399255298E-2</v>
      </c>
      <c r="K721" s="14">
        <v>8.7037444764145704E-3</v>
      </c>
      <c r="L721" s="14">
        <v>7.93723887994475E-3</v>
      </c>
      <c r="M721" s="14">
        <v>1.0923514887781E-2</v>
      </c>
      <c r="N721" s="14">
        <v>0</v>
      </c>
      <c r="O721" s="14">
        <v>1.7479674385576599E-2</v>
      </c>
      <c r="P721" s="14"/>
      <c r="Q721" s="14">
        <v>1.02904279876676E-2</v>
      </c>
      <c r="R721" s="14">
        <v>1.7110381297473502E-2</v>
      </c>
      <c r="S721" s="14"/>
      <c r="T721" s="14">
        <v>1.6074545644752102E-2</v>
      </c>
      <c r="U721" s="14">
        <v>8.8825280628088404E-3</v>
      </c>
      <c r="V721" s="14">
        <v>0</v>
      </c>
      <c r="W721" s="14"/>
      <c r="X721" s="14">
        <v>1.7532804008957299E-2</v>
      </c>
      <c r="Y721" s="14">
        <v>1.4794361843556E-2</v>
      </c>
      <c r="Z721" s="14">
        <v>1.5824406373825699E-2</v>
      </c>
      <c r="AA721" s="14">
        <v>0</v>
      </c>
    </row>
    <row r="722" spans="2:27" x14ac:dyDescent="0.3">
      <c r="B722" t="s">
        <v>224</v>
      </c>
      <c r="C722" s="14">
        <v>6.6608252933956405E-2</v>
      </c>
      <c r="D722" s="14">
        <v>7.9926449471109107E-2</v>
      </c>
      <c r="E722" s="14">
        <v>5.43495236719461E-2</v>
      </c>
      <c r="F722" s="14"/>
      <c r="G722" s="14">
        <v>7.0467074845533703E-2</v>
      </c>
      <c r="H722" s="14">
        <v>8.1644596705591405E-2</v>
      </c>
      <c r="I722" s="14">
        <v>5.7673180300908698E-2</v>
      </c>
      <c r="J722" s="14">
        <v>5.9679638801367202E-2</v>
      </c>
      <c r="K722" s="14">
        <v>6.6457836853243593E-2</v>
      </c>
      <c r="L722" s="14">
        <v>7.7372330209013601E-2</v>
      </c>
      <c r="M722" s="14">
        <v>4.5603868935723997E-2</v>
      </c>
      <c r="N722" s="14">
        <v>6.16167817865549E-2</v>
      </c>
      <c r="O722" s="14">
        <v>6.1089122900048698E-2</v>
      </c>
      <c r="P722" s="14"/>
      <c r="Q722" s="14">
        <v>6.2461880946843101E-2</v>
      </c>
      <c r="R722" s="14">
        <v>7.8438793414428901E-2</v>
      </c>
      <c r="S722" s="14"/>
      <c r="T722" s="14">
        <v>5.5757814424418101E-2</v>
      </c>
      <c r="U722" s="14">
        <v>0.139462836028698</v>
      </c>
      <c r="V722" s="14">
        <v>4.0033238983711403E-2</v>
      </c>
      <c r="W722" s="14"/>
      <c r="X722" s="14">
        <v>5.9027050475326102E-2</v>
      </c>
      <c r="Y722" s="14">
        <v>5.4579637210969097E-2</v>
      </c>
      <c r="Z722" s="14">
        <v>0.13753366205039999</v>
      </c>
      <c r="AA722" s="14">
        <v>8.0470951270824501E-2</v>
      </c>
    </row>
    <row r="723" spans="2:27" x14ac:dyDescent="0.3">
      <c r="B723" t="s">
        <v>225</v>
      </c>
      <c r="C723" s="14">
        <v>0.10775239077439699</v>
      </c>
      <c r="D723" s="14">
        <v>0.11621299541672001</v>
      </c>
      <c r="E723" s="14">
        <v>0.10040106480340701</v>
      </c>
      <c r="F723" s="14"/>
      <c r="G723" s="14">
        <v>8.6410203565869703E-2</v>
      </c>
      <c r="H723" s="14">
        <v>9.9170287898611598E-2</v>
      </c>
      <c r="I723" s="14">
        <v>9.1904999509679897E-2</v>
      </c>
      <c r="J723" s="14">
        <v>0.16188415320110799</v>
      </c>
      <c r="K723" s="14">
        <v>5.68989254937598E-2</v>
      </c>
      <c r="L723" s="14">
        <v>0.157304000310971</v>
      </c>
      <c r="M723" s="14">
        <v>0.10759537872533199</v>
      </c>
      <c r="N723" s="14">
        <v>0.21715514321596899</v>
      </c>
      <c r="O723" s="14">
        <v>7.8864964321032599E-2</v>
      </c>
      <c r="P723" s="14"/>
      <c r="Q723" s="14">
        <v>0.10382036265295901</v>
      </c>
      <c r="R723" s="14">
        <v>0.111237905414316</v>
      </c>
      <c r="S723" s="14"/>
      <c r="T723" s="14">
        <v>0.109280841864882</v>
      </c>
      <c r="U723" s="14">
        <v>7.9411198266013699E-2</v>
      </c>
      <c r="V723" s="14">
        <v>9.70908745136419E-2</v>
      </c>
      <c r="W723" s="14"/>
      <c r="X723" s="14">
        <v>0.116341865587062</v>
      </c>
      <c r="Y723" s="14">
        <v>0.10537839291029499</v>
      </c>
      <c r="Z723" s="14">
        <v>9.5699998443371695E-2</v>
      </c>
      <c r="AA723" s="14">
        <v>0.100260630499086</v>
      </c>
    </row>
    <row r="724" spans="2:27" x14ac:dyDescent="0.3">
      <c r="B724" t="s">
        <v>226</v>
      </c>
      <c r="C724" s="14">
        <v>0.47832510781974003</v>
      </c>
      <c r="D724" s="14">
        <v>0.47468501236681698</v>
      </c>
      <c r="E724" s="14">
        <v>0.48058336291984599</v>
      </c>
      <c r="F724" s="14"/>
      <c r="G724" s="14">
        <v>0.48929498988165598</v>
      </c>
      <c r="H724" s="14">
        <v>0.49896633290790798</v>
      </c>
      <c r="I724" s="14">
        <v>0.48716487368406503</v>
      </c>
      <c r="J724" s="14">
        <v>0.478954729624188</v>
      </c>
      <c r="K724" s="14">
        <v>0.48151201155269802</v>
      </c>
      <c r="L724" s="14">
        <v>0.40181440518254602</v>
      </c>
      <c r="M724" s="14">
        <v>0.47754484607674702</v>
      </c>
      <c r="N724" s="14">
        <v>0.52295361411895902</v>
      </c>
      <c r="O724" s="14">
        <v>0.47106453826510802</v>
      </c>
      <c r="P724" s="14"/>
      <c r="Q724" s="14">
        <v>0.49415500403130402</v>
      </c>
      <c r="R724" s="14">
        <v>0.44451013830824798</v>
      </c>
      <c r="S724" s="14"/>
      <c r="T724" s="14">
        <v>0.47687480525247999</v>
      </c>
      <c r="U724" s="14">
        <v>0.467098652922598</v>
      </c>
      <c r="V724" s="14">
        <v>0.444941106697955</v>
      </c>
      <c r="W724" s="14"/>
      <c r="X724" s="14">
        <v>0.44271313267722801</v>
      </c>
      <c r="Y724" s="14">
        <v>0.49784544956181498</v>
      </c>
      <c r="Z724" s="14">
        <v>0.44998073474239603</v>
      </c>
      <c r="AA724" s="14">
        <v>0.48572320525510998</v>
      </c>
    </row>
    <row r="725" spans="2:27" x14ac:dyDescent="0.3">
      <c r="B725" t="s">
        <v>149</v>
      </c>
      <c r="C725" s="14">
        <v>0.335162150258633</v>
      </c>
      <c r="D725" s="14">
        <v>0.31574054844786698</v>
      </c>
      <c r="E725" s="14">
        <v>0.35365655381800398</v>
      </c>
      <c r="F725" s="14"/>
      <c r="G725" s="14">
        <v>0.33475223423866501</v>
      </c>
      <c r="H725" s="14">
        <v>0.31287857175977202</v>
      </c>
      <c r="I725" s="14">
        <v>0.36325694650534601</v>
      </c>
      <c r="J725" s="14">
        <v>0.27969900697408201</v>
      </c>
      <c r="K725" s="14">
        <v>0.38642748162388402</v>
      </c>
      <c r="L725" s="14">
        <v>0.35557202541752397</v>
      </c>
      <c r="M725" s="14">
        <v>0.35833239137441603</v>
      </c>
      <c r="N725" s="14">
        <v>0.19827446087851699</v>
      </c>
      <c r="O725" s="14">
        <v>0.37150170012823402</v>
      </c>
      <c r="P725" s="14"/>
      <c r="Q725" s="14">
        <v>0.329272324381227</v>
      </c>
      <c r="R725" s="14">
        <v>0.34870278156553303</v>
      </c>
      <c r="S725" s="14"/>
      <c r="T725" s="14">
        <v>0.342011992813468</v>
      </c>
      <c r="U725" s="14">
        <v>0.30514478471988199</v>
      </c>
      <c r="V725" s="14">
        <v>0.41793477980469201</v>
      </c>
      <c r="W725" s="14"/>
      <c r="X725" s="14">
        <v>0.36438514725142601</v>
      </c>
      <c r="Y725" s="14">
        <v>0.32740215847336501</v>
      </c>
      <c r="Z725" s="14">
        <v>0.30096119839000701</v>
      </c>
      <c r="AA725" s="14">
        <v>0.33354521297498002</v>
      </c>
    </row>
    <row r="726" spans="2:27" x14ac:dyDescent="0.3">
      <c r="C726" s="14"/>
      <c r="D726" s="14"/>
      <c r="E726" s="14"/>
      <c r="F726" s="14"/>
      <c r="G726" s="14"/>
      <c r="H726" s="14"/>
      <c r="I726" s="14"/>
      <c r="J726" s="14"/>
      <c r="K726" s="14"/>
      <c r="L726" s="14"/>
      <c r="M726" s="14"/>
      <c r="N726" s="14"/>
      <c r="O726" s="14"/>
      <c r="P726" s="14"/>
      <c r="Q726" s="14"/>
      <c r="R726" s="14"/>
      <c r="S726" s="14"/>
      <c r="T726" s="14"/>
      <c r="U726" s="14"/>
      <c r="V726" s="14"/>
      <c r="W726" s="14"/>
      <c r="X726" s="14"/>
      <c r="Y726" s="14"/>
      <c r="Z726" s="14"/>
      <c r="AA726" s="14"/>
    </row>
    <row r="727" spans="2:27" x14ac:dyDescent="0.3">
      <c r="B727" s="6" t="s">
        <v>342</v>
      </c>
      <c r="C727" s="14"/>
      <c r="D727" s="14"/>
      <c r="E727" s="14"/>
      <c r="F727" s="14"/>
      <c r="G727" s="14"/>
      <c r="H727" s="14"/>
      <c r="I727" s="14"/>
      <c r="J727" s="14"/>
      <c r="K727" s="14"/>
      <c r="L727" s="14"/>
      <c r="M727" s="14"/>
      <c r="N727" s="14"/>
      <c r="O727" s="14"/>
      <c r="P727" s="14"/>
      <c r="Q727" s="14"/>
      <c r="R727" s="14"/>
      <c r="S727" s="14"/>
      <c r="T727" s="14"/>
      <c r="U727" s="14"/>
      <c r="V727" s="14"/>
      <c r="W727" s="14"/>
      <c r="X727" s="14"/>
      <c r="Y727" s="14"/>
      <c r="Z727" s="14"/>
      <c r="AA727" s="14"/>
    </row>
    <row r="728" spans="2:27" x14ac:dyDescent="0.3">
      <c r="B728" s="21" t="s">
        <v>340</v>
      </c>
      <c r="C728" s="14"/>
      <c r="D728" s="14"/>
      <c r="E728" s="14"/>
      <c r="F728" s="14"/>
      <c r="G728" s="14"/>
      <c r="H728" s="14"/>
      <c r="I728" s="14"/>
      <c r="J728" s="14"/>
      <c r="K728" s="14"/>
      <c r="L728" s="14"/>
      <c r="M728" s="14"/>
      <c r="N728" s="14"/>
      <c r="O728" s="14"/>
      <c r="P728" s="14"/>
      <c r="Q728" s="14"/>
      <c r="R728" s="14"/>
      <c r="S728" s="14"/>
      <c r="T728" s="14"/>
      <c r="U728" s="14"/>
      <c r="V728" s="14"/>
      <c r="W728" s="14"/>
      <c r="X728" s="14"/>
      <c r="Y728" s="14"/>
      <c r="Z728" s="14"/>
      <c r="AA728" s="14"/>
    </row>
    <row r="729" spans="2:27" x14ac:dyDescent="0.3">
      <c r="B729" t="s">
        <v>223</v>
      </c>
      <c r="C729" s="14">
        <v>1.47180296195387E-2</v>
      </c>
      <c r="D729" s="14">
        <v>1.5172519189128E-2</v>
      </c>
      <c r="E729" s="14">
        <v>1.43826574003802E-2</v>
      </c>
      <c r="F729" s="14"/>
      <c r="G729" s="14">
        <v>1.9458844862932999E-2</v>
      </c>
      <c r="H729" s="14">
        <v>1.9691830322308701E-2</v>
      </c>
      <c r="I729" s="14">
        <v>0</v>
      </c>
      <c r="J729" s="14">
        <v>0</v>
      </c>
      <c r="K729" s="14">
        <v>8.7037444764145704E-3</v>
      </c>
      <c r="L729" s="14">
        <v>7.93723887994475E-3</v>
      </c>
      <c r="M729" s="14">
        <v>8.4325254958087601E-3</v>
      </c>
      <c r="N729" s="14">
        <v>3.6779085519972901E-2</v>
      </c>
      <c r="O729" s="14">
        <v>2.5160404791114501E-2</v>
      </c>
      <c r="P729" s="14"/>
      <c r="Q729" s="14">
        <v>1.1998448747365499E-2</v>
      </c>
      <c r="R729" s="14">
        <v>2.1900821985141799E-2</v>
      </c>
      <c r="S729" s="14"/>
      <c r="T729" s="14">
        <v>1.8708931632808502E-2</v>
      </c>
      <c r="U729" s="14">
        <v>8.8825280628088404E-3</v>
      </c>
      <c r="V729" s="14">
        <v>1.0723747482943399E-2</v>
      </c>
      <c r="W729" s="14"/>
      <c r="X729" s="14">
        <v>2.3896829769922901E-2</v>
      </c>
      <c r="Y729" s="14">
        <v>1.5727829768677998E-2</v>
      </c>
      <c r="Z729" s="14">
        <v>1.5824406373825699E-2</v>
      </c>
      <c r="AA729" s="14">
        <v>3.4776915456989901E-3</v>
      </c>
    </row>
    <row r="730" spans="2:27" x14ac:dyDescent="0.3">
      <c r="B730" t="s">
        <v>224</v>
      </c>
      <c r="C730" s="14">
        <v>7.6042875479738994E-2</v>
      </c>
      <c r="D730" s="14">
        <v>9.8169080681016194E-2</v>
      </c>
      <c r="E730" s="14">
        <v>5.3007852651387598E-2</v>
      </c>
      <c r="F730" s="14"/>
      <c r="G730" s="14">
        <v>8.2750564908100704E-2</v>
      </c>
      <c r="H730" s="14">
        <v>4.2781713914460201E-2</v>
      </c>
      <c r="I730" s="14">
        <v>4.70690053217033E-2</v>
      </c>
      <c r="J730" s="14">
        <v>9.2172998545691498E-2</v>
      </c>
      <c r="K730" s="14">
        <v>8.7691839544279906E-2</v>
      </c>
      <c r="L730" s="14">
        <v>8.6328067587576302E-2</v>
      </c>
      <c r="M730" s="14">
        <v>0.107233170670819</v>
      </c>
      <c r="N730" s="14">
        <v>8.5345681668505494E-2</v>
      </c>
      <c r="O730" s="14">
        <v>5.84403038653242E-2</v>
      </c>
      <c r="P730" s="14"/>
      <c r="Q730" s="14">
        <v>7.8213085974264504E-2</v>
      </c>
      <c r="R730" s="14">
        <v>7.2058895242007606E-2</v>
      </c>
      <c r="S730" s="14"/>
      <c r="T730" s="14">
        <v>6.2119956941987901E-2</v>
      </c>
      <c r="U730" s="14">
        <v>0.140575474002852</v>
      </c>
      <c r="V730" s="14">
        <v>3.1584409147274402E-2</v>
      </c>
      <c r="W730" s="14"/>
      <c r="X730" s="14">
        <v>5.55389093687087E-2</v>
      </c>
      <c r="Y730" s="14">
        <v>6.7387599782793198E-2</v>
      </c>
      <c r="Z730" s="14">
        <v>0.122350432592018</v>
      </c>
      <c r="AA730" s="14">
        <v>0.102946772047204</v>
      </c>
    </row>
    <row r="731" spans="2:27" x14ac:dyDescent="0.3">
      <c r="B731" t="s">
        <v>225</v>
      </c>
      <c r="C731" s="14">
        <v>0.155223930008272</v>
      </c>
      <c r="D731" s="14">
        <v>0.16070185581816601</v>
      </c>
      <c r="E731" s="14">
        <v>0.14906980312989401</v>
      </c>
      <c r="F731" s="14"/>
      <c r="G731" s="14">
        <v>0.13240236854120799</v>
      </c>
      <c r="H731" s="14">
        <v>0.16739030414981099</v>
      </c>
      <c r="I731" s="14">
        <v>0.21240799940053301</v>
      </c>
      <c r="J731" s="14">
        <v>0.181239835313214</v>
      </c>
      <c r="K731" s="14">
        <v>0.149668548168054</v>
      </c>
      <c r="L731" s="14">
        <v>0.168928092625383</v>
      </c>
      <c r="M731" s="14">
        <v>0.13283512933224301</v>
      </c>
      <c r="N731" s="14">
        <v>0.170675780725948</v>
      </c>
      <c r="O731" s="14">
        <v>0.13871501282506499</v>
      </c>
      <c r="P731" s="14"/>
      <c r="Q731" s="14">
        <v>0.14857479864824399</v>
      </c>
      <c r="R731" s="14">
        <v>0.166538080195162</v>
      </c>
      <c r="S731" s="14"/>
      <c r="T731" s="14">
        <v>0.147925983440376</v>
      </c>
      <c r="U731" s="14">
        <v>0.16869680419549199</v>
      </c>
      <c r="V731" s="14">
        <v>0.14458377022011201</v>
      </c>
      <c r="W731" s="14"/>
      <c r="X731" s="14">
        <v>0.15513459359323001</v>
      </c>
      <c r="Y731" s="14">
        <v>0.140413487829777</v>
      </c>
      <c r="Z731" s="14">
        <v>0.20125353799033599</v>
      </c>
      <c r="AA731" s="14">
        <v>0.167221471523472</v>
      </c>
    </row>
    <row r="732" spans="2:27" x14ac:dyDescent="0.3">
      <c r="B732" t="s">
        <v>226</v>
      </c>
      <c r="C732" s="14">
        <v>0.47972190372884099</v>
      </c>
      <c r="D732" s="14">
        <v>0.47561124687720902</v>
      </c>
      <c r="E732" s="14">
        <v>0.48684059610055003</v>
      </c>
      <c r="F732" s="14"/>
      <c r="G732" s="14">
        <v>0.48006958800446897</v>
      </c>
      <c r="H732" s="14">
        <v>0.48129457978110501</v>
      </c>
      <c r="I732" s="14">
        <v>0.52262754969425995</v>
      </c>
      <c r="J732" s="14">
        <v>0.56036699731830197</v>
      </c>
      <c r="K732" s="14">
        <v>0.38315721977815198</v>
      </c>
      <c r="L732" s="14">
        <v>0.39538199551290099</v>
      </c>
      <c r="M732" s="14">
        <v>0.40237749369228298</v>
      </c>
      <c r="N732" s="14">
        <v>0.55816462838606196</v>
      </c>
      <c r="O732" s="14">
        <v>0.57088568296757103</v>
      </c>
      <c r="P732" s="14"/>
      <c r="Q732" s="14">
        <v>0.49546513080781202</v>
      </c>
      <c r="R732" s="14">
        <v>0.44615431098764702</v>
      </c>
      <c r="S732" s="14"/>
      <c r="T732" s="14">
        <v>0.49434685942825002</v>
      </c>
      <c r="U732" s="14">
        <v>0.42929675353116298</v>
      </c>
      <c r="V732" s="14">
        <v>0.45103900016280601</v>
      </c>
      <c r="W732" s="14"/>
      <c r="X732" s="14">
        <v>0.479382782169886</v>
      </c>
      <c r="Y732" s="14">
        <v>0.507523131189069</v>
      </c>
      <c r="Z732" s="14">
        <v>0.344997390372699</v>
      </c>
      <c r="AA732" s="14">
        <v>0.46791544012210801</v>
      </c>
    </row>
    <row r="733" spans="2:27" x14ac:dyDescent="0.3">
      <c r="B733" t="s">
        <v>149</v>
      </c>
      <c r="C733" s="14">
        <v>0.27429326116360903</v>
      </c>
      <c r="D733" s="14">
        <v>0.25034529743448097</v>
      </c>
      <c r="E733" s="14">
        <v>0.29669909071778799</v>
      </c>
      <c r="F733" s="14"/>
      <c r="G733" s="14">
        <v>0.28531863368328902</v>
      </c>
      <c r="H733" s="14">
        <v>0.28884157183231501</v>
      </c>
      <c r="I733" s="14">
        <v>0.21789544558350399</v>
      </c>
      <c r="J733" s="14">
        <v>0.166220168822792</v>
      </c>
      <c r="K733" s="14">
        <v>0.37077864803309901</v>
      </c>
      <c r="L733" s="14">
        <v>0.341424605394195</v>
      </c>
      <c r="M733" s="14">
        <v>0.34912168080884598</v>
      </c>
      <c r="N733" s="14">
        <v>0.14903482369951199</v>
      </c>
      <c r="O733" s="14">
        <v>0.206798595550925</v>
      </c>
      <c r="P733" s="14"/>
      <c r="Q733" s="14">
        <v>0.265748535822314</v>
      </c>
      <c r="R733" s="14">
        <v>0.29334789159004199</v>
      </c>
      <c r="S733" s="14"/>
      <c r="T733" s="14">
        <v>0.27689826855657701</v>
      </c>
      <c r="U733" s="14">
        <v>0.25254844020768402</v>
      </c>
      <c r="V733" s="14">
        <v>0.36206907298686403</v>
      </c>
      <c r="W733" s="14"/>
      <c r="X733" s="14">
        <v>0.28604688509825199</v>
      </c>
      <c r="Y733" s="14">
        <v>0.26894795142968297</v>
      </c>
      <c r="Z733" s="14">
        <v>0.315574232671121</v>
      </c>
      <c r="AA733" s="14">
        <v>0.25843862476151802</v>
      </c>
    </row>
    <row r="734" spans="2:27" x14ac:dyDescent="0.3">
      <c r="C734" s="14"/>
      <c r="D734" s="14"/>
      <c r="E734" s="14"/>
      <c r="F734" s="14"/>
      <c r="G734" s="14"/>
      <c r="H734" s="14"/>
      <c r="I734" s="14"/>
      <c r="J734" s="14"/>
      <c r="K734" s="14"/>
      <c r="L734" s="14"/>
      <c r="M734" s="14"/>
      <c r="N734" s="14"/>
      <c r="O734" s="14"/>
      <c r="P734" s="14"/>
      <c r="Q734" s="14"/>
      <c r="R734" s="14"/>
      <c r="S734" s="14"/>
      <c r="T734" s="14"/>
      <c r="U734" s="14"/>
      <c r="V734" s="14"/>
      <c r="W734" s="14"/>
      <c r="X734" s="14"/>
      <c r="Y734" s="14"/>
      <c r="Z734" s="14"/>
      <c r="AA734" s="14"/>
    </row>
    <row r="735" spans="2:27" x14ac:dyDescent="0.3">
      <c r="B735" s="6" t="s">
        <v>343</v>
      </c>
      <c r="C735" s="14"/>
      <c r="D735" s="14"/>
      <c r="E735" s="14"/>
      <c r="F735" s="14"/>
      <c r="G735" s="14"/>
      <c r="H735" s="14"/>
      <c r="I735" s="14"/>
      <c r="J735" s="14"/>
      <c r="K735" s="14"/>
      <c r="L735" s="14"/>
      <c r="M735" s="14"/>
      <c r="N735" s="14"/>
      <c r="O735" s="14"/>
      <c r="P735" s="14"/>
      <c r="Q735" s="14"/>
      <c r="R735" s="14"/>
      <c r="S735" s="14"/>
      <c r="T735" s="14"/>
      <c r="U735" s="14"/>
      <c r="V735" s="14"/>
      <c r="W735" s="14"/>
      <c r="X735" s="14"/>
      <c r="Y735" s="14"/>
      <c r="Z735" s="14"/>
      <c r="AA735" s="14"/>
    </row>
    <row r="736" spans="2:27" x14ac:dyDescent="0.3">
      <c r="B736" s="21" t="s">
        <v>340</v>
      </c>
      <c r="C736" s="14"/>
      <c r="D736" s="14"/>
      <c r="E736" s="14"/>
      <c r="F736" s="14"/>
      <c r="G736" s="14"/>
      <c r="H736" s="14"/>
      <c r="I736" s="14"/>
      <c r="J736" s="14"/>
      <c r="K736" s="14"/>
      <c r="L736" s="14"/>
      <c r="M736" s="14"/>
      <c r="N736" s="14"/>
      <c r="O736" s="14"/>
      <c r="P736" s="14"/>
      <c r="Q736" s="14"/>
      <c r="R736" s="14"/>
      <c r="S736" s="14"/>
      <c r="T736" s="14"/>
      <c r="U736" s="14"/>
      <c r="V736" s="14"/>
      <c r="W736" s="14"/>
      <c r="X736" s="14"/>
      <c r="Y736" s="14"/>
      <c r="Z736" s="14"/>
      <c r="AA736" s="14"/>
    </row>
    <row r="737" spans="2:27" x14ac:dyDescent="0.3">
      <c r="B737" t="s">
        <v>223</v>
      </c>
      <c r="C737" s="14">
        <v>3.7575519861943199E-2</v>
      </c>
      <c r="D737" s="14">
        <v>4.1196993645622598E-2</v>
      </c>
      <c r="E737" s="14">
        <v>3.4371885602799697E-2</v>
      </c>
      <c r="F737" s="14"/>
      <c r="G737" s="14">
        <v>3.7633048821437698E-2</v>
      </c>
      <c r="H737" s="14">
        <v>3.14496190768958E-2</v>
      </c>
      <c r="I737" s="14">
        <v>6.9215483940382697E-2</v>
      </c>
      <c r="J737" s="14">
        <v>3.1462489742164902E-2</v>
      </c>
      <c r="K737" s="14">
        <v>1.78483029530782E-2</v>
      </c>
      <c r="L737" s="14">
        <v>2.89164893402214E-2</v>
      </c>
      <c r="M737" s="14">
        <v>4.3885613185702603E-2</v>
      </c>
      <c r="N737" s="14">
        <v>5.6831702746665602E-2</v>
      </c>
      <c r="O737" s="14">
        <v>4.2465011571035098E-2</v>
      </c>
      <c r="P737" s="14"/>
      <c r="Q737" s="14">
        <v>3.9688166737371001E-2</v>
      </c>
      <c r="R737" s="14">
        <v>3.2971488438939101E-2</v>
      </c>
      <c r="S737" s="14"/>
      <c r="T737" s="14">
        <v>3.4856121587097597E-2</v>
      </c>
      <c r="U737" s="14">
        <v>3.30252621085989E-2</v>
      </c>
      <c r="V737" s="14">
        <v>3.1344485888045601E-2</v>
      </c>
      <c r="W737" s="14"/>
      <c r="X737" s="14">
        <v>3.8604037539844899E-2</v>
      </c>
      <c r="Y737" s="14">
        <v>3.5030077142464602E-2</v>
      </c>
      <c r="Z737" s="14">
        <v>1.5824406373825699E-2</v>
      </c>
      <c r="AA737" s="14">
        <v>5.03308042782886E-2</v>
      </c>
    </row>
    <row r="738" spans="2:27" x14ac:dyDescent="0.3">
      <c r="B738" t="s">
        <v>224</v>
      </c>
      <c r="C738" s="14">
        <v>0.136112640915561</v>
      </c>
      <c r="D738" s="14">
        <v>0.125926714626523</v>
      </c>
      <c r="E738" s="14">
        <v>0.146735248466455</v>
      </c>
      <c r="F738" s="14"/>
      <c r="G738" s="14">
        <v>0.15222964171306699</v>
      </c>
      <c r="H738" s="14">
        <v>0.166359863808066</v>
      </c>
      <c r="I738" s="14">
        <v>2.9705583827507799E-2</v>
      </c>
      <c r="J738" s="14">
        <v>0.13848046391985999</v>
      </c>
      <c r="K738" s="14">
        <v>0.14540333015590501</v>
      </c>
      <c r="L738" s="14">
        <v>0.12416634248034</v>
      </c>
      <c r="M738" s="14">
        <v>0.13035979589392499</v>
      </c>
      <c r="N738" s="14">
        <v>0.10697237280533101</v>
      </c>
      <c r="O738" s="14">
        <v>0.143649637117197</v>
      </c>
      <c r="P738" s="14"/>
      <c r="Q738" s="14">
        <v>0.145176420157521</v>
      </c>
      <c r="R738" s="14">
        <v>0.115860551054835</v>
      </c>
      <c r="S738" s="14"/>
      <c r="T738" s="14">
        <v>0.13007373423819299</v>
      </c>
      <c r="U738" s="14">
        <v>0.14808490344268699</v>
      </c>
      <c r="V738" s="14">
        <v>9.9521929404692996E-2</v>
      </c>
      <c r="W738" s="14"/>
      <c r="X738" s="14">
        <v>0.11597042767743899</v>
      </c>
      <c r="Y738" s="14">
        <v>0.13191882265541199</v>
      </c>
      <c r="Z738" s="14">
        <v>0.115526055352962</v>
      </c>
      <c r="AA738" s="14">
        <v>0.175466907706883</v>
      </c>
    </row>
    <row r="739" spans="2:27" x14ac:dyDescent="0.3">
      <c r="B739" t="s">
        <v>225</v>
      </c>
      <c r="C739" s="14">
        <v>0.18125576535225801</v>
      </c>
      <c r="D739" s="14">
        <v>0.18975259979855399</v>
      </c>
      <c r="E739" s="14">
        <v>0.17239577069885501</v>
      </c>
      <c r="F739" s="14"/>
      <c r="G739" s="14">
        <v>0.16852541417985101</v>
      </c>
      <c r="H739" s="14">
        <v>0.20047472608019101</v>
      </c>
      <c r="I739" s="14">
        <v>0.21066534913486101</v>
      </c>
      <c r="J739" s="14">
        <v>0.24085308892303001</v>
      </c>
      <c r="K739" s="14">
        <v>0.10917819295310301</v>
      </c>
      <c r="L739" s="14">
        <v>0.13684030826167101</v>
      </c>
      <c r="M739" s="14">
        <v>0.184711517065483</v>
      </c>
      <c r="N739" s="14">
        <v>0.23524576446238801</v>
      </c>
      <c r="O739" s="14">
        <v>0.19169798038983901</v>
      </c>
      <c r="P739" s="14"/>
      <c r="Q739" s="14">
        <v>0.18046742278630601</v>
      </c>
      <c r="R739" s="14">
        <v>0.17824054703520301</v>
      </c>
      <c r="S739" s="14"/>
      <c r="T739" s="14">
        <v>0.176253852925669</v>
      </c>
      <c r="U739" s="14">
        <v>0.180074283494225</v>
      </c>
      <c r="V739" s="14">
        <v>0.179959384464939</v>
      </c>
      <c r="W739" s="14"/>
      <c r="X739" s="14">
        <v>0.15578062896148301</v>
      </c>
      <c r="Y739" s="14">
        <v>0.18344916616818599</v>
      </c>
      <c r="Z739" s="14">
        <v>0.24661492806347801</v>
      </c>
      <c r="AA739" s="14">
        <v>0.17365484148944199</v>
      </c>
    </row>
    <row r="740" spans="2:27" x14ac:dyDescent="0.3">
      <c r="B740" t="s">
        <v>226</v>
      </c>
      <c r="C740" s="14">
        <v>0.39744898354152702</v>
      </c>
      <c r="D740" s="14">
        <v>0.40908650284064002</v>
      </c>
      <c r="E740" s="14">
        <v>0.386560566493442</v>
      </c>
      <c r="F740" s="14"/>
      <c r="G740" s="14">
        <v>0.36611744041268601</v>
      </c>
      <c r="H740" s="14">
        <v>0.39724427554659902</v>
      </c>
      <c r="I740" s="14">
        <v>0.44116132790659601</v>
      </c>
      <c r="J740" s="14">
        <v>0.40202138754983602</v>
      </c>
      <c r="K740" s="14">
        <v>0.44422649799889302</v>
      </c>
      <c r="L740" s="14">
        <v>0.39736681373652699</v>
      </c>
      <c r="M740" s="14">
        <v>0.36155587279719298</v>
      </c>
      <c r="N740" s="14">
        <v>0.40445727356727001</v>
      </c>
      <c r="O740" s="14">
        <v>0.42082928582012802</v>
      </c>
      <c r="P740" s="14"/>
      <c r="Q740" s="14">
        <v>0.40295061717561997</v>
      </c>
      <c r="R740" s="14">
        <v>0.38818928764739002</v>
      </c>
      <c r="S740" s="14"/>
      <c r="T740" s="14">
        <v>0.39961062495881999</v>
      </c>
      <c r="U740" s="14">
        <v>0.435940886392853</v>
      </c>
      <c r="V740" s="14">
        <v>0.39479933054183303</v>
      </c>
      <c r="W740" s="14"/>
      <c r="X740" s="14">
        <v>0.40098705373392102</v>
      </c>
      <c r="Y740" s="14">
        <v>0.41120467244569803</v>
      </c>
      <c r="Z740" s="14">
        <v>0.34922924639349701</v>
      </c>
      <c r="AA740" s="14">
        <v>0.38409204507382799</v>
      </c>
    </row>
    <row r="741" spans="2:27" x14ac:dyDescent="0.3">
      <c r="B741" t="s">
        <v>149</v>
      </c>
      <c r="C741" s="14">
        <v>0.247607090328712</v>
      </c>
      <c r="D741" s="14">
        <v>0.23403718908866</v>
      </c>
      <c r="E741" s="14">
        <v>0.25993652873844902</v>
      </c>
      <c r="F741" s="14"/>
      <c r="G741" s="14">
        <v>0.27549445487295898</v>
      </c>
      <c r="H741" s="14">
        <v>0.20447151548824899</v>
      </c>
      <c r="I741" s="14">
        <v>0.249252255190652</v>
      </c>
      <c r="J741" s="14">
        <v>0.18718256986511</v>
      </c>
      <c r="K741" s="14">
        <v>0.28334367593901999</v>
      </c>
      <c r="L741" s="14">
        <v>0.31271004618124099</v>
      </c>
      <c r="M741" s="14">
        <v>0.27948720105769598</v>
      </c>
      <c r="N741" s="14">
        <v>0.196492886418346</v>
      </c>
      <c r="O741" s="14">
        <v>0.201358085101801</v>
      </c>
      <c r="P741" s="14"/>
      <c r="Q741" s="14">
        <v>0.231717373143182</v>
      </c>
      <c r="R741" s="14">
        <v>0.284738125823633</v>
      </c>
      <c r="S741" s="14"/>
      <c r="T741" s="14">
        <v>0.25920566629022102</v>
      </c>
      <c r="U741" s="14">
        <v>0.202874664561636</v>
      </c>
      <c r="V741" s="14">
        <v>0.29437486970048998</v>
      </c>
      <c r="W741" s="14"/>
      <c r="X741" s="14">
        <v>0.28865785208731098</v>
      </c>
      <c r="Y741" s="14">
        <v>0.23839726158823901</v>
      </c>
      <c r="Z741" s="14">
        <v>0.27280536381623699</v>
      </c>
      <c r="AA741" s="14">
        <v>0.216455401451559</v>
      </c>
    </row>
    <row r="742" spans="2:27" x14ac:dyDescent="0.3">
      <c r="C742" s="14"/>
      <c r="D742" s="14"/>
      <c r="E742" s="14"/>
      <c r="F742" s="14"/>
      <c r="G742" s="14"/>
      <c r="H742" s="14"/>
      <c r="I742" s="14"/>
      <c r="J742" s="14"/>
      <c r="K742" s="14"/>
      <c r="L742" s="14"/>
      <c r="M742" s="14"/>
      <c r="N742" s="14"/>
      <c r="O742" s="14"/>
      <c r="P742" s="14"/>
      <c r="Q742" s="14"/>
      <c r="R742" s="14"/>
      <c r="S742" s="14"/>
      <c r="T742" s="14"/>
      <c r="U742" s="14"/>
      <c r="V742" s="14"/>
      <c r="W742" s="14"/>
      <c r="X742" s="14"/>
      <c r="Y742" s="14"/>
      <c r="Z742" s="14"/>
      <c r="AA742" s="14"/>
    </row>
    <row r="743" spans="2:27" x14ac:dyDescent="0.3">
      <c r="B743" s="6" t="s">
        <v>344</v>
      </c>
      <c r="C743" s="14"/>
      <c r="D743" s="14"/>
      <c r="E743" s="14"/>
      <c r="F743" s="14"/>
      <c r="G743" s="14"/>
      <c r="H743" s="14"/>
      <c r="I743" s="14"/>
      <c r="J743" s="14"/>
      <c r="K743" s="14"/>
      <c r="L743" s="14"/>
      <c r="M743" s="14"/>
      <c r="N743" s="14"/>
      <c r="O743" s="14"/>
      <c r="P743" s="14"/>
      <c r="Q743" s="14"/>
      <c r="R743" s="14"/>
      <c r="S743" s="14"/>
      <c r="T743" s="14"/>
      <c r="U743" s="14"/>
      <c r="V743" s="14"/>
      <c r="W743" s="14"/>
      <c r="X743" s="14"/>
      <c r="Y743" s="14"/>
      <c r="Z743" s="14"/>
      <c r="AA743" s="14"/>
    </row>
    <row r="744" spans="2:27" x14ac:dyDescent="0.3">
      <c r="B744" s="21" t="s">
        <v>340</v>
      </c>
      <c r="C744" s="14"/>
      <c r="D744" s="14"/>
      <c r="E744" s="14"/>
      <c r="F744" s="14"/>
      <c r="G744" s="14"/>
      <c r="H744" s="14"/>
      <c r="I744" s="14"/>
      <c r="J744" s="14"/>
      <c r="K744" s="14"/>
      <c r="L744" s="14"/>
      <c r="M744" s="14"/>
      <c r="N744" s="14"/>
      <c r="O744" s="14"/>
      <c r="P744" s="14"/>
      <c r="Q744" s="14"/>
      <c r="R744" s="14"/>
      <c r="S744" s="14"/>
      <c r="T744" s="14"/>
      <c r="U744" s="14"/>
      <c r="V744" s="14"/>
      <c r="W744" s="14"/>
      <c r="X744" s="14"/>
      <c r="Y744" s="14"/>
      <c r="Z744" s="14"/>
      <c r="AA744" s="14"/>
    </row>
    <row r="745" spans="2:27" x14ac:dyDescent="0.3">
      <c r="B745" t="s">
        <v>223</v>
      </c>
      <c r="C745" s="14">
        <v>0.27157266689682602</v>
      </c>
      <c r="D745" s="14">
        <v>0.26703147633625102</v>
      </c>
      <c r="E745" s="14">
        <v>0.27545037414504597</v>
      </c>
      <c r="F745" s="14"/>
      <c r="G745" s="14">
        <v>0.25757973390067102</v>
      </c>
      <c r="H745" s="14">
        <v>0.29271804428447801</v>
      </c>
      <c r="I745" s="14">
        <v>0.300178491056459</v>
      </c>
      <c r="J745" s="14">
        <v>0.20610377922971301</v>
      </c>
      <c r="K745" s="14">
        <v>0.31366563699920702</v>
      </c>
      <c r="L745" s="14">
        <v>0.26743329760194601</v>
      </c>
      <c r="M745" s="14">
        <v>0.29004418164989698</v>
      </c>
      <c r="N745" s="14">
        <v>0.23861995461931501</v>
      </c>
      <c r="O745" s="14">
        <v>0.27795493387130699</v>
      </c>
      <c r="P745" s="14"/>
      <c r="Q745" s="14">
        <v>0.25736222277524401</v>
      </c>
      <c r="R745" s="14">
        <v>0.304926602626792</v>
      </c>
      <c r="S745" s="14"/>
      <c r="T745" s="14">
        <v>0.28337466796916799</v>
      </c>
      <c r="U745" s="14">
        <v>0.227712325093302</v>
      </c>
      <c r="V745" s="14">
        <v>0.34817910604366298</v>
      </c>
      <c r="W745" s="14"/>
      <c r="X745" s="14">
        <v>0.30853532305047798</v>
      </c>
      <c r="Y745" s="14">
        <v>0.26885485311361002</v>
      </c>
      <c r="Z745" s="14">
        <v>0.29394063088532102</v>
      </c>
      <c r="AA745" s="14">
        <v>0.23110426946821999</v>
      </c>
    </row>
    <row r="746" spans="2:27" x14ac:dyDescent="0.3">
      <c r="B746" t="s">
        <v>224</v>
      </c>
      <c r="C746" s="14">
        <v>0.41582417025025398</v>
      </c>
      <c r="D746" s="14">
        <v>0.39877134558715799</v>
      </c>
      <c r="E746" s="14">
        <v>0.43242281118835901</v>
      </c>
      <c r="F746" s="14"/>
      <c r="G746" s="14">
        <v>0.44393912401055802</v>
      </c>
      <c r="H746" s="14">
        <v>0.39326423897185703</v>
      </c>
      <c r="I746" s="14">
        <v>0.387416014382787</v>
      </c>
      <c r="J746" s="14">
        <v>0.39539861972963303</v>
      </c>
      <c r="K746" s="14">
        <v>0.37182356858653298</v>
      </c>
      <c r="L746" s="14">
        <v>0.40989649493855801</v>
      </c>
      <c r="M746" s="14">
        <v>0.41188404539236401</v>
      </c>
      <c r="N746" s="14">
        <v>0.43176604642416899</v>
      </c>
      <c r="O746" s="14">
        <v>0.45569725754235402</v>
      </c>
      <c r="P746" s="14"/>
      <c r="Q746" s="14">
        <v>0.44210949773578201</v>
      </c>
      <c r="R746" s="14">
        <v>0.35427713242415299</v>
      </c>
      <c r="S746" s="14"/>
      <c r="T746" s="14">
        <v>0.42242945255197201</v>
      </c>
      <c r="U746" s="14">
        <v>0.35424972071032901</v>
      </c>
      <c r="V746" s="14">
        <v>0.36933957365002701</v>
      </c>
      <c r="W746" s="14"/>
      <c r="X746" s="14">
        <v>0.37213488426461799</v>
      </c>
      <c r="Y746" s="14">
        <v>0.45190988412578698</v>
      </c>
      <c r="Z746" s="14">
        <v>0.29991305484200798</v>
      </c>
      <c r="AA746" s="14">
        <v>0.41971792325343799</v>
      </c>
    </row>
    <row r="747" spans="2:27" x14ac:dyDescent="0.3">
      <c r="B747" t="s">
        <v>225</v>
      </c>
      <c r="C747" s="14">
        <v>0.13865493683351701</v>
      </c>
      <c r="D747" s="14">
        <v>0.14745246049007399</v>
      </c>
      <c r="E747" s="14">
        <v>0.12922415624056199</v>
      </c>
      <c r="F747" s="14"/>
      <c r="G747" s="14">
        <v>0.122009477544161</v>
      </c>
      <c r="H747" s="14">
        <v>0.13258070912613901</v>
      </c>
      <c r="I747" s="14">
        <v>0.133393941486777</v>
      </c>
      <c r="J747" s="14">
        <v>0.217744271315502</v>
      </c>
      <c r="K747" s="14">
        <v>0.120090042593686</v>
      </c>
      <c r="L747" s="14">
        <v>0.13449169489923499</v>
      </c>
      <c r="M747" s="14">
        <v>0.15506277227503301</v>
      </c>
      <c r="N747" s="14">
        <v>0.15611277887747901</v>
      </c>
      <c r="O747" s="14">
        <v>0.11814536992961901</v>
      </c>
      <c r="P747" s="14"/>
      <c r="Q747" s="14">
        <v>0.13192399019380799</v>
      </c>
      <c r="R747" s="14">
        <v>0.14984646953814601</v>
      </c>
      <c r="S747" s="14"/>
      <c r="T747" s="14">
        <v>0.12672801234856201</v>
      </c>
      <c r="U747" s="14">
        <v>0.142985700483446</v>
      </c>
      <c r="V747" s="14">
        <v>0.11769231410731899</v>
      </c>
      <c r="W747" s="14"/>
      <c r="X747" s="14">
        <v>0.148019946596506</v>
      </c>
      <c r="Y747" s="14">
        <v>0.112761474976398</v>
      </c>
      <c r="Z747" s="14">
        <v>0.15540692506423801</v>
      </c>
      <c r="AA747" s="14">
        <v>0.175705823856736</v>
      </c>
    </row>
    <row r="748" spans="2:27" x14ac:dyDescent="0.3">
      <c r="B748" t="s">
        <v>226</v>
      </c>
      <c r="C748" s="14">
        <v>0.13965838656427901</v>
      </c>
      <c r="D748" s="14">
        <v>0.15717338570001499</v>
      </c>
      <c r="E748" s="14">
        <v>0.123883765996831</v>
      </c>
      <c r="F748" s="14"/>
      <c r="G748" s="14">
        <v>0.13679439317804201</v>
      </c>
      <c r="H748" s="14">
        <v>0.13251636074614201</v>
      </c>
      <c r="I748" s="14">
        <v>0.17901155307397601</v>
      </c>
      <c r="J748" s="14">
        <v>0.14275825273616</v>
      </c>
      <c r="K748" s="14">
        <v>0.14902692010472801</v>
      </c>
      <c r="L748" s="14">
        <v>0.16910851137840299</v>
      </c>
      <c r="M748" s="14">
        <v>0.102015674398589</v>
      </c>
      <c r="N748" s="14">
        <v>0.157377111600707</v>
      </c>
      <c r="O748" s="14">
        <v>0.120027240461633</v>
      </c>
      <c r="P748" s="14"/>
      <c r="Q748" s="14">
        <v>0.144130565509584</v>
      </c>
      <c r="R748" s="14">
        <v>0.131109203953132</v>
      </c>
      <c r="S748" s="14"/>
      <c r="T748" s="14">
        <v>0.12628871003496001</v>
      </c>
      <c r="U748" s="14">
        <v>0.24333346080791299</v>
      </c>
      <c r="V748" s="14">
        <v>0.13569669267349099</v>
      </c>
      <c r="W748" s="14"/>
      <c r="X748" s="14">
        <v>0.103460739072913</v>
      </c>
      <c r="Y748" s="14">
        <v>0.13837105770015601</v>
      </c>
      <c r="Z748" s="14">
        <v>0.21527899773251999</v>
      </c>
      <c r="AA748" s="14">
        <v>0.15728968423861101</v>
      </c>
    </row>
    <row r="749" spans="2:27" x14ac:dyDescent="0.3">
      <c r="B749" t="s">
        <v>149</v>
      </c>
      <c r="C749" s="14">
        <v>3.4289839455123497E-2</v>
      </c>
      <c r="D749" s="14">
        <v>2.9571331886502301E-2</v>
      </c>
      <c r="E749" s="14">
        <v>3.9018892429201202E-2</v>
      </c>
      <c r="F749" s="14"/>
      <c r="G749" s="14">
        <v>3.9677271366568498E-2</v>
      </c>
      <c r="H749" s="14">
        <v>4.8920646871383602E-2</v>
      </c>
      <c r="I749" s="14">
        <v>0</v>
      </c>
      <c r="J749" s="14">
        <v>3.7995076988990302E-2</v>
      </c>
      <c r="K749" s="14">
        <v>4.5393831715845899E-2</v>
      </c>
      <c r="L749" s="14">
        <v>1.9070001181859399E-2</v>
      </c>
      <c r="M749" s="14">
        <v>4.0993326284116997E-2</v>
      </c>
      <c r="N749" s="14">
        <v>1.61241084783297E-2</v>
      </c>
      <c r="O749" s="14">
        <v>2.8175198195088302E-2</v>
      </c>
      <c r="P749" s="14"/>
      <c r="Q749" s="14">
        <v>2.44737237855828E-2</v>
      </c>
      <c r="R749" s="14">
        <v>5.9840591457777099E-2</v>
      </c>
      <c r="S749" s="14"/>
      <c r="T749" s="14">
        <v>4.1179157095337898E-2</v>
      </c>
      <c r="U749" s="14">
        <v>3.17187929050095E-2</v>
      </c>
      <c r="V749" s="14">
        <v>2.90923135255001E-2</v>
      </c>
      <c r="W749" s="14"/>
      <c r="X749" s="14">
        <v>6.7849107015484397E-2</v>
      </c>
      <c r="Y749" s="14">
        <v>2.81027300840474E-2</v>
      </c>
      <c r="Z749" s="14">
        <v>3.5460391475914101E-2</v>
      </c>
      <c r="AA749" s="14">
        <v>1.6182299182994801E-2</v>
      </c>
    </row>
    <row r="750" spans="2:27" x14ac:dyDescent="0.3">
      <c r="C750" s="14"/>
      <c r="D750" s="14"/>
      <c r="E750" s="14"/>
      <c r="F750" s="14"/>
      <c r="G750" s="14"/>
      <c r="H750" s="14"/>
      <c r="I750" s="14"/>
      <c r="J750" s="14"/>
      <c r="K750" s="14"/>
      <c r="L750" s="14"/>
      <c r="M750" s="14"/>
      <c r="N750" s="14"/>
      <c r="O750" s="14"/>
      <c r="P750" s="14"/>
      <c r="Q750" s="14"/>
      <c r="R750" s="14"/>
      <c r="S750" s="14"/>
      <c r="T750" s="14"/>
      <c r="U750" s="14"/>
      <c r="V750" s="14"/>
      <c r="W750" s="14"/>
      <c r="X750" s="14"/>
      <c r="Y750" s="14"/>
      <c r="Z750" s="14"/>
      <c r="AA750" s="14"/>
    </row>
    <row r="751" spans="2:27" x14ac:dyDescent="0.3">
      <c r="B751" s="6" t="s">
        <v>346</v>
      </c>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row>
    <row r="752" spans="2:27" x14ac:dyDescent="0.3">
      <c r="B752" s="21" t="s">
        <v>340</v>
      </c>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row>
    <row r="753" spans="2:27" x14ac:dyDescent="0.3">
      <c r="B753" t="s">
        <v>223</v>
      </c>
      <c r="C753" s="14">
        <v>0.199138694116545</v>
      </c>
      <c r="D753" s="14">
        <v>0.23715927844759799</v>
      </c>
      <c r="E753" s="14">
        <v>0.15877066923355701</v>
      </c>
      <c r="F753" s="14"/>
      <c r="G753" s="14">
        <v>0.24836518658725601</v>
      </c>
      <c r="H753" s="14">
        <v>0.168513885748487</v>
      </c>
      <c r="I753" s="14">
        <v>0.16580697127455199</v>
      </c>
      <c r="J753" s="14">
        <v>0.17620907887222501</v>
      </c>
      <c r="K753" s="14">
        <v>0.174557930641246</v>
      </c>
      <c r="L753" s="14">
        <v>0.16031266364720301</v>
      </c>
      <c r="M753" s="14">
        <v>0.17378373825843901</v>
      </c>
      <c r="N753" s="14">
        <v>0.13137883026753799</v>
      </c>
      <c r="O753" s="14">
        <v>0.27353607028829402</v>
      </c>
      <c r="P753" s="14"/>
      <c r="Q753" s="14">
        <v>0.23086568878218899</v>
      </c>
      <c r="R753" s="14">
        <v>0.136986233409708</v>
      </c>
      <c r="S753" s="14"/>
      <c r="T753" s="14">
        <v>0.167925074197427</v>
      </c>
      <c r="U753" s="14">
        <v>0.22682486721437001</v>
      </c>
      <c r="V753" s="14">
        <v>0.50498489282915004</v>
      </c>
      <c r="W753" s="14"/>
      <c r="X753" s="14">
        <v>7.7197421449080206E-2</v>
      </c>
      <c r="Y753" s="14">
        <v>0.20531688335948201</v>
      </c>
      <c r="Z753" s="14">
        <v>0.27874846667393999</v>
      </c>
      <c r="AA753" s="14">
        <v>0.30137373453343003</v>
      </c>
    </row>
    <row r="754" spans="2:27" x14ac:dyDescent="0.3">
      <c r="B754" t="s">
        <v>224</v>
      </c>
      <c r="C754" s="14">
        <v>0.28957296220549</v>
      </c>
      <c r="D754" s="14">
        <v>0.29715460901122998</v>
      </c>
      <c r="E754" s="14">
        <v>0.28134181724628399</v>
      </c>
      <c r="F754" s="14"/>
      <c r="G754" s="14">
        <v>0.33217958160102601</v>
      </c>
      <c r="H754" s="14">
        <v>0.27283930901624398</v>
      </c>
      <c r="I754" s="14">
        <v>0.31308273846529999</v>
      </c>
      <c r="J754" s="14">
        <v>0.25696712019449802</v>
      </c>
      <c r="K754" s="14">
        <v>0.27052344023477898</v>
      </c>
      <c r="L754" s="14">
        <v>0.25545323049385499</v>
      </c>
      <c r="M754" s="14">
        <v>0.36941320813818301</v>
      </c>
      <c r="N754" s="14">
        <v>0.26953343568355098</v>
      </c>
      <c r="O754" s="14">
        <v>0.25029228375034202</v>
      </c>
      <c r="P754" s="14"/>
      <c r="Q754" s="14">
        <v>0.29693820559432799</v>
      </c>
      <c r="R754" s="14">
        <v>0.27118205882313501</v>
      </c>
      <c r="S754" s="14"/>
      <c r="T754" s="14">
        <v>0.296790604680922</v>
      </c>
      <c r="U754" s="14">
        <v>0.30121118172954398</v>
      </c>
      <c r="V754" s="14">
        <v>0.30298783278168001</v>
      </c>
      <c r="W754" s="14"/>
      <c r="X754" s="14">
        <v>0.29463390058079902</v>
      </c>
      <c r="Y754" s="14">
        <v>0.29939682777305698</v>
      </c>
      <c r="Z754" s="14">
        <v>0.21557658093012699</v>
      </c>
      <c r="AA754" s="14">
        <v>0.29015304902067601</v>
      </c>
    </row>
    <row r="755" spans="2:27" x14ac:dyDescent="0.3">
      <c r="B755" t="s">
        <v>225</v>
      </c>
      <c r="C755" s="14">
        <v>0.16955509962773299</v>
      </c>
      <c r="D755" s="14">
        <v>0.159840527255632</v>
      </c>
      <c r="E755" s="14">
        <v>0.18066299170851</v>
      </c>
      <c r="F755" s="14"/>
      <c r="G755" s="14">
        <v>0.13685667384997599</v>
      </c>
      <c r="H755" s="14">
        <v>0.18301442402656301</v>
      </c>
      <c r="I755" s="14">
        <v>0.208703233891399</v>
      </c>
      <c r="J755" s="14">
        <v>0.16237607991261299</v>
      </c>
      <c r="K755" s="14">
        <v>0.24266682203534601</v>
      </c>
      <c r="L755" s="14">
        <v>0.21851118720072299</v>
      </c>
      <c r="M755" s="14">
        <v>0.122373923452036</v>
      </c>
      <c r="N755" s="14">
        <v>0.20200162250055401</v>
      </c>
      <c r="O755" s="14">
        <v>0.12036219360708</v>
      </c>
      <c r="P755" s="14"/>
      <c r="Q755" s="14">
        <v>0.15422616506289</v>
      </c>
      <c r="R755" s="14">
        <v>0.200477208774655</v>
      </c>
      <c r="S755" s="14"/>
      <c r="T755" s="14">
        <v>0.17518976337367101</v>
      </c>
      <c r="U755" s="14">
        <v>0.201615269313</v>
      </c>
      <c r="V755" s="14">
        <v>1.3822659241441999E-2</v>
      </c>
      <c r="W755" s="14"/>
      <c r="X755" s="14">
        <v>0.197932042416337</v>
      </c>
      <c r="Y755" s="14">
        <v>0.16561357672278501</v>
      </c>
      <c r="Z755" s="14">
        <v>0.20651192421977599</v>
      </c>
      <c r="AA755" s="14">
        <v>0.122799876083038</v>
      </c>
    </row>
    <row r="756" spans="2:27" x14ac:dyDescent="0.3">
      <c r="B756" t="s">
        <v>226</v>
      </c>
      <c r="C756" s="14">
        <v>0.23100092502171099</v>
      </c>
      <c r="D756" s="14">
        <v>0.204689378116134</v>
      </c>
      <c r="E756" s="14">
        <v>0.25784432971458099</v>
      </c>
      <c r="F756" s="14"/>
      <c r="G756" s="14">
        <v>0.19568233327357001</v>
      </c>
      <c r="H756" s="14">
        <v>0.265824163973993</v>
      </c>
      <c r="I756" s="14">
        <v>0.218461385219127</v>
      </c>
      <c r="J756" s="14">
        <v>0.217143919091704</v>
      </c>
      <c r="K756" s="14">
        <v>0.22093519862800501</v>
      </c>
      <c r="L756" s="14">
        <v>0.240958208779289</v>
      </c>
      <c r="M756" s="14">
        <v>0.23272387452656601</v>
      </c>
      <c r="N756" s="14">
        <v>0.27666386888967198</v>
      </c>
      <c r="O756" s="14">
        <v>0.24759221505554499</v>
      </c>
      <c r="P756" s="14"/>
      <c r="Q756" s="14">
        <v>0.22230812237192099</v>
      </c>
      <c r="R756" s="14">
        <v>0.25113204238579501</v>
      </c>
      <c r="S756" s="14"/>
      <c r="T756" s="14">
        <v>0.23542785877421399</v>
      </c>
      <c r="U756" s="14">
        <v>0.20652666926023999</v>
      </c>
      <c r="V756" s="14">
        <v>8.2951736480783106E-2</v>
      </c>
      <c r="W756" s="14"/>
      <c r="X756" s="14">
        <v>0.261661309287818</v>
      </c>
      <c r="Y756" s="14">
        <v>0.23018681586026599</v>
      </c>
      <c r="Z756" s="14">
        <v>0.22616662926387399</v>
      </c>
      <c r="AA756" s="14">
        <v>0.20056498128390499</v>
      </c>
    </row>
    <row r="757" spans="2:27" x14ac:dyDescent="0.3">
      <c r="B757" t="s">
        <v>149</v>
      </c>
      <c r="C757" s="14">
        <v>0.11073231902852</v>
      </c>
      <c r="D757" s="14">
        <v>0.101156207169406</v>
      </c>
      <c r="E757" s="14">
        <v>0.12138019209706701</v>
      </c>
      <c r="F757" s="14"/>
      <c r="G757" s="14">
        <v>8.6916224688172505E-2</v>
      </c>
      <c r="H757" s="14">
        <v>0.109808217234714</v>
      </c>
      <c r="I757" s="14">
        <v>9.3945671149622198E-2</v>
      </c>
      <c r="J757" s="14">
        <v>0.18730380192896001</v>
      </c>
      <c r="K757" s="14">
        <v>9.1316608460624699E-2</v>
      </c>
      <c r="L757" s="14">
        <v>0.12476470987893</v>
      </c>
      <c r="M757" s="14">
        <v>0.101705255624776</v>
      </c>
      <c r="N757" s="14">
        <v>0.12042224265868499</v>
      </c>
      <c r="O757" s="14">
        <v>0.108217237298739</v>
      </c>
      <c r="P757" s="14"/>
      <c r="Q757" s="14">
        <v>9.5661818188670797E-2</v>
      </c>
      <c r="R757" s="14">
        <v>0.14022245660670801</v>
      </c>
      <c r="S757" s="14"/>
      <c r="T757" s="14">
        <v>0.124666698973767</v>
      </c>
      <c r="U757" s="14">
        <v>6.3822012482846302E-2</v>
      </c>
      <c r="V757" s="14">
        <v>9.5252878666944596E-2</v>
      </c>
      <c r="W757" s="14"/>
      <c r="X757" s="14">
        <v>0.168575326265967</v>
      </c>
      <c r="Y757" s="14">
        <v>9.9485896284410402E-2</v>
      </c>
      <c r="Z757" s="14">
        <v>7.2996398912283503E-2</v>
      </c>
      <c r="AA757" s="14">
        <v>8.5108359078951201E-2</v>
      </c>
    </row>
    <row r="758" spans="2:27" x14ac:dyDescent="0.3">
      <c r="C758" s="14"/>
      <c r="D758" s="14"/>
      <c r="E758" s="14"/>
      <c r="F758" s="14"/>
      <c r="G758" s="14"/>
      <c r="H758" s="14"/>
      <c r="I758" s="14"/>
      <c r="J758" s="14"/>
      <c r="K758" s="14"/>
      <c r="L758" s="14"/>
      <c r="M758" s="14"/>
      <c r="N758" s="14"/>
      <c r="O758" s="14"/>
      <c r="P758" s="14"/>
      <c r="Q758" s="14"/>
      <c r="R758" s="14"/>
      <c r="S758" s="14"/>
      <c r="T758" s="14"/>
      <c r="U758" s="14"/>
      <c r="V758" s="14"/>
      <c r="W758" s="14"/>
      <c r="X758" s="14"/>
      <c r="Y758" s="14"/>
      <c r="Z758" s="14"/>
      <c r="AA758" s="14"/>
    </row>
    <row r="759" spans="2:27" x14ac:dyDescent="0.3">
      <c r="B759" s="6" t="s">
        <v>347</v>
      </c>
      <c r="C759" s="14"/>
      <c r="D759" s="14"/>
      <c r="E759" s="14"/>
      <c r="F759" s="14"/>
      <c r="G759" s="14"/>
      <c r="H759" s="14"/>
      <c r="I759" s="14"/>
      <c r="J759" s="14"/>
      <c r="K759" s="14"/>
      <c r="L759" s="14"/>
      <c r="M759" s="14"/>
      <c r="N759" s="14"/>
      <c r="O759" s="14"/>
      <c r="P759" s="14"/>
      <c r="Q759" s="14"/>
      <c r="R759" s="14"/>
      <c r="S759" s="14"/>
      <c r="T759" s="14"/>
      <c r="U759" s="14"/>
      <c r="V759" s="14"/>
      <c r="W759" s="14"/>
      <c r="X759" s="14"/>
      <c r="Y759" s="14"/>
      <c r="Z759" s="14"/>
      <c r="AA759" s="14"/>
    </row>
    <row r="760" spans="2:27" x14ac:dyDescent="0.3">
      <c r="B760" s="21" t="s">
        <v>340</v>
      </c>
      <c r="C760" s="14"/>
      <c r="D760" s="14"/>
      <c r="E760" s="14"/>
      <c r="F760" s="14"/>
      <c r="G760" s="14"/>
      <c r="H760" s="14"/>
      <c r="I760" s="14"/>
      <c r="J760" s="14"/>
      <c r="K760" s="14"/>
      <c r="L760" s="14"/>
      <c r="M760" s="14"/>
      <c r="N760" s="14"/>
      <c r="O760" s="14"/>
      <c r="P760" s="14"/>
      <c r="Q760" s="14"/>
      <c r="R760" s="14"/>
      <c r="S760" s="14"/>
      <c r="T760" s="14"/>
      <c r="U760" s="14"/>
      <c r="V760" s="14"/>
      <c r="W760" s="14"/>
      <c r="X760" s="14"/>
      <c r="Y760" s="14"/>
      <c r="Z760" s="14"/>
      <c r="AA760" s="14"/>
    </row>
    <row r="761" spans="2:27" x14ac:dyDescent="0.3">
      <c r="B761" t="s">
        <v>223</v>
      </c>
      <c r="C761" s="14">
        <v>7.7093628319444704E-2</v>
      </c>
      <c r="D761" s="14">
        <v>7.6635180190523802E-2</v>
      </c>
      <c r="E761" s="14">
        <v>7.7987382443163097E-2</v>
      </c>
      <c r="F761" s="14"/>
      <c r="G761" s="14">
        <v>6.77083087946663E-2</v>
      </c>
      <c r="H761" s="14">
        <v>9.6302756345590698E-2</v>
      </c>
      <c r="I761" s="14">
        <v>4.7606049604926599E-2</v>
      </c>
      <c r="J761" s="14">
        <v>0.155016348130635</v>
      </c>
      <c r="K761" s="14">
        <v>7.2770259557806499E-2</v>
      </c>
      <c r="L761" s="14">
        <v>5.5010481633827601E-2</v>
      </c>
      <c r="M761" s="14">
        <v>5.2932060903075701E-2</v>
      </c>
      <c r="N761" s="14">
        <v>5.80163124012728E-2</v>
      </c>
      <c r="O761" s="14">
        <v>7.5424875138974806E-2</v>
      </c>
      <c r="P761" s="14"/>
      <c r="Q761" s="14">
        <v>5.8430316450708397E-2</v>
      </c>
      <c r="R761" s="14">
        <v>0.113083535789874</v>
      </c>
      <c r="S761" s="14"/>
      <c r="T761" s="14">
        <v>8.6989063353475393E-2</v>
      </c>
      <c r="U761" s="14">
        <v>4.0141182356130803E-2</v>
      </c>
      <c r="V761" s="14">
        <v>4.4363131096185802E-2</v>
      </c>
      <c r="W761" s="14"/>
      <c r="X761" s="14">
        <v>0.129184410607533</v>
      </c>
      <c r="Y761" s="14">
        <v>7.1553512758107701E-2</v>
      </c>
      <c r="Z761" s="14">
        <v>7.4907564453258302E-2</v>
      </c>
      <c r="AA761" s="14">
        <v>2.22137141346475E-2</v>
      </c>
    </row>
    <row r="762" spans="2:27" x14ac:dyDescent="0.3">
      <c r="B762" t="s">
        <v>224</v>
      </c>
      <c r="C762" s="14">
        <v>0.13130189930719499</v>
      </c>
      <c r="D762" s="14">
        <v>0.11145471408818999</v>
      </c>
      <c r="E762" s="14">
        <v>0.152845150687274</v>
      </c>
      <c r="F762" s="14"/>
      <c r="G762" s="14">
        <v>0.10450376090742899</v>
      </c>
      <c r="H762" s="14">
        <v>0.170677582040003</v>
      </c>
      <c r="I762" s="14">
        <v>0.117791272359348</v>
      </c>
      <c r="J762" s="14">
        <v>0.121736386360996</v>
      </c>
      <c r="K762" s="14">
        <v>0.135740055681283</v>
      </c>
      <c r="L762" s="14">
        <v>0.13572130798936699</v>
      </c>
      <c r="M762" s="14">
        <v>0.162982169317196</v>
      </c>
      <c r="N762" s="14">
        <v>0.18388337654081299</v>
      </c>
      <c r="O762" s="14">
        <v>0.102958267980094</v>
      </c>
      <c r="P762" s="14"/>
      <c r="Q762" s="14">
        <v>9.7287145834811004E-2</v>
      </c>
      <c r="R762" s="14">
        <v>0.201437689920651</v>
      </c>
      <c r="S762" s="14"/>
      <c r="T762" s="14">
        <v>0.15646256053150301</v>
      </c>
      <c r="U762" s="14">
        <v>8.3532317894033203E-2</v>
      </c>
      <c r="V762" s="14">
        <v>2.8327949561712501E-2</v>
      </c>
      <c r="W762" s="14"/>
      <c r="X762" s="14">
        <v>0.24850160748403</v>
      </c>
      <c r="Y762" s="14">
        <v>0.115499783680657</v>
      </c>
      <c r="Z762" s="14">
        <v>8.9846811273624205E-2</v>
      </c>
      <c r="AA762" s="14">
        <v>4.7025011021087498E-2</v>
      </c>
    </row>
    <row r="763" spans="2:27" x14ac:dyDescent="0.3">
      <c r="B763" t="s">
        <v>225</v>
      </c>
      <c r="C763" s="14">
        <v>0.136679721464814</v>
      </c>
      <c r="D763" s="14">
        <v>0.13774304654401401</v>
      </c>
      <c r="E763" s="14">
        <v>0.13427306693049401</v>
      </c>
      <c r="F763" s="14"/>
      <c r="G763" s="14">
        <v>0.133543473899735</v>
      </c>
      <c r="H763" s="14">
        <v>0.124199106941249</v>
      </c>
      <c r="I763" s="14">
        <v>9.3943500674527294E-2</v>
      </c>
      <c r="J763" s="14">
        <v>0.13618568279243401</v>
      </c>
      <c r="K763" s="14">
        <v>0.13289404652292</v>
      </c>
      <c r="L763" s="14">
        <v>0.150108165753217</v>
      </c>
      <c r="M763" s="14">
        <v>0.21658352958339799</v>
      </c>
      <c r="N763" s="14">
        <v>0.101807711202797</v>
      </c>
      <c r="O763" s="14">
        <v>0.13601366222231301</v>
      </c>
      <c r="P763" s="14"/>
      <c r="Q763" s="14">
        <v>0.111591225140959</v>
      </c>
      <c r="R763" s="14">
        <v>0.18963047252315601</v>
      </c>
      <c r="S763" s="14"/>
      <c r="T763" s="14">
        <v>0.12787828543273</v>
      </c>
      <c r="U763" s="14">
        <v>0.18844030234348699</v>
      </c>
      <c r="V763" s="14">
        <v>1.3822659241441999E-2</v>
      </c>
      <c r="W763" s="14"/>
      <c r="X763" s="14">
        <v>0.16196061068371401</v>
      </c>
      <c r="Y763" s="14">
        <v>0.11626599306034301</v>
      </c>
      <c r="Z763" s="14">
        <v>0.25523708486152002</v>
      </c>
      <c r="AA763" s="14">
        <v>9.8690083781004606E-2</v>
      </c>
    </row>
    <row r="764" spans="2:27" x14ac:dyDescent="0.3">
      <c r="B764" t="s">
        <v>226</v>
      </c>
      <c r="C764" s="14">
        <v>0.34867899609233499</v>
      </c>
      <c r="D764" s="14">
        <v>0.33117568961333099</v>
      </c>
      <c r="E764" s="14">
        <v>0.367104977310518</v>
      </c>
      <c r="F764" s="14"/>
      <c r="G764" s="14">
        <v>0.32565701122825702</v>
      </c>
      <c r="H764" s="14">
        <v>0.31092160625197401</v>
      </c>
      <c r="I764" s="14">
        <v>0.45477497404095502</v>
      </c>
      <c r="J764" s="14">
        <v>0.372693133964413</v>
      </c>
      <c r="K764" s="14">
        <v>0.37961875591232602</v>
      </c>
      <c r="L764" s="14">
        <v>0.37215045219311799</v>
      </c>
      <c r="M764" s="14">
        <v>0.33848378984066302</v>
      </c>
      <c r="N764" s="14">
        <v>0.37515370502190198</v>
      </c>
      <c r="O764" s="14">
        <v>0.30749804921283702</v>
      </c>
      <c r="P764" s="14"/>
      <c r="Q764" s="14">
        <v>0.36508965480033401</v>
      </c>
      <c r="R764" s="14">
        <v>0.31280210266616199</v>
      </c>
      <c r="S764" s="14"/>
      <c r="T764" s="14">
        <v>0.34387180121246402</v>
      </c>
      <c r="U764" s="14">
        <v>0.39482278809909499</v>
      </c>
      <c r="V764" s="14">
        <v>0.27816008932616698</v>
      </c>
      <c r="W764" s="14"/>
      <c r="X764" s="14">
        <v>0.29773615952611598</v>
      </c>
      <c r="Y764" s="14">
        <v>0.35838497960205301</v>
      </c>
      <c r="Z764" s="14">
        <v>0.34852419975635501</v>
      </c>
      <c r="AA764" s="14">
        <v>0.38359281132003198</v>
      </c>
    </row>
    <row r="765" spans="2:27" x14ac:dyDescent="0.3">
      <c r="B765" t="s">
        <v>149</v>
      </c>
      <c r="C765" s="14">
        <v>0.30624575481621102</v>
      </c>
      <c r="D765" s="14">
        <v>0.342991369563941</v>
      </c>
      <c r="E765" s="14">
        <v>0.26778942262855099</v>
      </c>
      <c r="F765" s="14"/>
      <c r="G765" s="14">
        <v>0.36858744516991299</v>
      </c>
      <c r="H765" s="14">
        <v>0.29789894842118297</v>
      </c>
      <c r="I765" s="14">
        <v>0.285884203320243</v>
      </c>
      <c r="J765" s="14">
        <v>0.214368448751522</v>
      </c>
      <c r="K765" s="14">
        <v>0.27897688232566498</v>
      </c>
      <c r="L765" s="14">
        <v>0.28700959243046997</v>
      </c>
      <c r="M765" s="14">
        <v>0.22901845035566701</v>
      </c>
      <c r="N765" s="14">
        <v>0.28113889483321503</v>
      </c>
      <c r="O765" s="14">
        <v>0.378105145445781</v>
      </c>
      <c r="P765" s="14"/>
      <c r="Q765" s="14">
        <v>0.36760165777318698</v>
      </c>
      <c r="R765" s="14">
        <v>0.18304619910015699</v>
      </c>
      <c r="S765" s="14"/>
      <c r="T765" s="14">
        <v>0.28479828946982799</v>
      </c>
      <c r="U765" s="14">
        <v>0.293063409307255</v>
      </c>
      <c r="V765" s="14">
        <v>0.63532617077449305</v>
      </c>
      <c r="W765" s="14"/>
      <c r="X765" s="14">
        <v>0.16261721169860799</v>
      </c>
      <c r="Y765" s="14">
        <v>0.33829573089883902</v>
      </c>
      <c r="Z765" s="14">
        <v>0.23148433965524301</v>
      </c>
      <c r="AA765" s="14">
        <v>0.44847837974322902</v>
      </c>
    </row>
    <row r="766" spans="2:27" x14ac:dyDescent="0.3">
      <c r="C766" s="14"/>
      <c r="D766" s="14"/>
      <c r="E766" s="14"/>
      <c r="F766" s="14"/>
      <c r="G766" s="14"/>
      <c r="H766" s="14"/>
      <c r="I766" s="14"/>
      <c r="J766" s="14"/>
      <c r="K766" s="14"/>
      <c r="L766" s="14"/>
      <c r="M766" s="14"/>
      <c r="N766" s="14"/>
      <c r="O766" s="14"/>
      <c r="P766" s="14"/>
      <c r="Q766" s="14"/>
      <c r="R766" s="14"/>
      <c r="S766" s="14"/>
      <c r="T766" s="14"/>
      <c r="U766" s="14"/>
      <c r="V766" s="14"/>
      <c r="W766" s="14"/>
      <c r="X766" s="14"/>
      <c r="Y766" s="14"/>
      <c r="Z766" s="14"/>
      <c r="AA766" s="14"/>
    </row>
    <row r="767" spans="2:27" x14ac:dyDescent="0.3">
      <c r="B767" s="6" t="s">
        <v>348</v>
      </c>
      <c r="C767" s="14"/>
      <c r="D767" s="14"/>
      <c r="E767" s="14"/>
      <c r="F767" s="14"/>
      <c r="G767" s="14"/>
      <c r="H767" s="14"/>
      <c r="I767" s="14"/>
      <c r="J767" s="14"/>
      <c r="K767" s="14"/>
      <c r="L767" s="14"/>
      <c r="M767" s="14"/>
      <c r="N767" s="14"/>
      <c r="O767" s="14"/>
      <c r="P767" s="14"/>
      <c r="Q767" s="14"/>
      <c r="R767" s="14"/>
      <c r="S767" s="14"/>
      <c r="T767" s="14"/>
      <c r="U767" s="14"/>
      <c r="V767" s="14"/>
      <c r="W767" s="14"/>
      <c r="X767" s="14"/>
      <c r="Y767" s="14"/>
      <c r="Z767" s="14"/>
      <c r="AA767" s="14"/>
    </row>
    <row r="768" spans="2:27" x14ac:dyDescent="0.3">
      <c r="B768" s="21" t="s">
        <v>340</v>
      </c>
      <c r="C768" s="14"/>
      <c r="D768" s="14"/>
      <c r="E768" s="14"/>
      <c r="F768" s="14"/>
      <c r="G768" s="14"/>
      <c r="H768" s="14"/>
      <c r="I768" s="14"/>
      <c r="J768" s="14"/>
      <c r="K768" s="14"/>
      <c r="L768" s="14"/>
      <c r="M768" s="14"/>
      <c r="N768" s="14"/>
      <c r="O768" s="14"/>
      <c r="P768" s="14"/>
      <c r="Q768" s="14"/>
      <c r="R768" s="14"/>
      <c r="S768" s="14"/>
      <c r="T768" s="14"/>
      <c r="U768" s="14"/>
      <c r="V768" s="14"/>
      <c r="W768" s="14"/>
      <c r="X768" s="14"/>
      <c r="Y768" s="14"/>
      <c r="Z768" s="14"/>
      <c r="AA768" s="14"/>
    </row>
    <row r="769" spans="2:27" x14ac:dyDescent="0.3">
      <c r="B769" t="s">
        <v>223</v>
      </c>
      <c r="C769" s="14">
        <v>5.4376581163309297E-2</v>
      </c>
      <c r="D769" s="14">
        <v>4.9074694658392398E-2</v>
      </c>
      <c r="E769" s="14">
        <v>6.0234783394727702E-2</v>
      </c>
      <c r="F769" s="14"/>
      <c r="G769" s="14">
        <v>4.5061747614438798E-2</v>
      </c>
      <c r="H769" s="14">
        <v>6.9032131881397202E-2</v>
      </c>
      <c r="I769" s="14">
        <v>6.8754423451039201E-2</v>
      </c>
      <c r="J769" s="14">
        <v>9.1341110724635105E-2</v>
      </c>
      <c r="K769" s="14">
        <v>4.4682199596936999E-2</v>
      </c>
      <c r="L769" s="14">
        <v>3.1302528190316203E-2</v>
      </c>
      <c r="M769" s="14">
        <v>4.9929304179215199E-2</v>
      </c>
      <c r="N769" s="14">
        <v>7.6894132197610002E-2</v>
      </c>
      <c r="O769" s="14">
        <v>3.9682476724880102E-2</v>
      </c>
      <c r="P769" s="14"/>
      <c r="Q769" s="14">
        <v>3.7416671891229797E-2</v>
      </c>
      <c r="R769" s="14">
        <v>8.6222167724807494E-2</v>
      </c>
      <c r="S769" s="14"/>
      <c r="T769" s="14">
        <v>6.0025701713215203E-2</v>
      </c>
      <c r="U769" s="14">
        <v>2.3658982139821299E-2</v>
      </c>
      <c r="V769" s="14">
        <v>3.1427731772892001E-2</v>
      </c>
      <c r="W769" s="14"/>
      <c r="X769" s="14">
        <v>0.102432983944354</v>
      </c>
      <c r="Y769" s="14">
        <v>4.3428240728644298E-2</v>
      </c>
      <c r="Z769" s="14">
        <v>4.7785519881190001E-2</v>
      </c>
      <c r="AA769" s="14">
        <v>2.0826308325799601E-2</v>
      </c>
    </row>
    <row r="770" spans="2:27" x14ac:dyDescent="0.3">
      <c r="B770" t="s">
        <v>224</v>
      </c>
      <c r="C770" s="14">
        <v>0.137550758742229</v>
      </c>
      <c r="D770" s="14">
        <v>9.9767759621186003E-2</v>
      </c>
      <c r="E770" s="14">
        <v>0.17594016710242499</v>
      </c>
      <c r="F770" s="14"/>
      <c r="G770" s="14">
        <v>0.125686492199995</v>
      </c>
      <c r="H770" s="14">
        <v>0.16664575619420999</v>
      </c>
      <c r="I770" s="14">
        <v>0.16721395678981299</v>
      </c>
      <c r="J770" s="14">
        <v>0.17888347297933599</v>
      </c>
      <c r="K770" s="14">
        <v>0.13053289952771999</v>
      </c>
      <c r="L770" s="14">
        <v>4.4624767316338299E-2</v>
      </c>
      <c r="M770" s="14">
        <v>0.165050942284416</v>
      </c>
      <c r="N770" s="14">
        <v>0.107433611056947</v>
      </c>
      <c r="O770" s="14">
        <v>0.15490375294429301</v>
      </c>
      <c r="P770" s="14"/>
      <c r="Q770" s="14">
        <v>0.119732149560455</v>
      </c>
      <c r="R770" s="14">
        <v>0.17020927040678899</v>
      </c>
      <c r="S770" s="14"/>
      <c r="T770" s="14">
        <v>0.156073275070472</v>
      </c>
      <c r="U770" s="14">
        <v>8.4464850024518395E-2</v>
      </c>
      <c r="V770" s="14">
        <v>2.24683109760743E-2</v>
      </c>
      <c r="W770" s="14"/>
      <c r="X770" s="14">
        <v>0.20411418156995101</v>
      </c>
      <c r="Y770" s="14">
        <v>0.14433351008001299</v>
      </c>
      <c r="Z770" s="14">
        <v>8.9819047428611298E-2</v>
      </c>
      <c r="AA770" s="14">
        <v>5.18388048675558E-2</v>
      </c>
    </row>
    <row r="771" spans="2:27" x14ac:dyDescent="0.3">
      <c r="B771" t="s">
        <v>225</v>
      </c>
      <c r="C771" s="14">
        <v>0.184047094773375</v>
      </c>
      <c r="D771" s="14">
        <v>0.179702230488786</v>
      </c>
      <c r="E771" s="14">
        <v>0.18959392474403899</v>
      </c>
      <c r="F771" s="14"/>
      <c r="G771" s="14">
        <v>0.175725209370275</v>
      </c>
      <c r="H771" s="14">
        <v>0.17180030227912901</v>
      </c>
      <c r="I771" s="14">
        <v>0.26819824857260799</v>
      </c>
      <c r="J771" s="14">
        <v>0.15661041260528799</v>
      </c>
      <c r="K771" s="14">
        <v>0.173826851143419</v>
      </c>
      <c r="L771" s="14">
        <v>0.20540175968051699</v>
      </c>
      <c r="M771" s="14">
        <v>0.225129997026146</v>
      </c>
      <c r="N771" s="14">
        <v>0.17152456884626699</v>
      </c>
      <c r="O771" s="14">
        <v>0.15217971637764099</v>
      </c>
      <c r="P771" s="14"/>
      <c r="Q771" s="14">
        <v>0.16717805506247399</v>
      </c>
      <c r="R771" s="14">
        <v>0.21812785175090599</v>
      </c>
      <c r="S771" s="14"/>
      <c r="T771" s="14">
        <v>0.19341739682100501</v>
      </c>
      <c r="U771" s="14">
        <v>0.158690810142641</v>
      </c>
      <c r="V771" s="14">
        <v>7.1194733683940803E-2</v>
      </c>
      <c r="W771" s="14"/>
      <c r="X771" s="14">
        <v>0.198750510443615</v>
      </c>
      <c r="Y771" s="14">
        <v>0.18019309723044899</v>
      </c>
      <c r="Z771" s="14">
        <v>0.26407248735018402</v>
      </c>
      <c r="AA771" s="14">
        <v>0.13125992998965799</v>
      </c>
    </row>
    <row r="772" spans="2:27" x14ac:dyDescent="0.3">
      <c r="B772" t="s">
        <v>226</v>
      </c>
      <c r="C772" s="14">
        <v>0.34010661030960598</v>
      </c>
      <c r="D772" s="14">
        <v>0.33421598596630903</v>
      </c>
      <c r="E772" s="14">
        <v>0.34629259799675799</v>
      </c>
      <c r="F772" s="14"/>
      <c r="G772" s="14">
        <v>0.32684141849283799</v>
      </c>
      <c r="H772" s="14">
        <v>0.35529595548788701</v>
      </c>
      <c r="I772" s="14">
        <v>0.28953528438864101</v>
      </c>
      <c r="J772" s="14">
        <v>0.303297502838975</v>
      </c>
      <c r="K772" s="14">
        <v>0.41746530513051699</v>
      </c>
      <c r="L772" s="14">
        <v>0.37487020097394103</v>
      </c>
      <c r="M772" s="14">
        <v>0.33762493954221101</v>
      </c>
      <c r="N772" s="14">
        <v>0.43216911530420898</v>
      </c>
      <c r="O772" s="14">
        <v>0.29071398501100099</v>
      </c>
      <c r="P772" s="14"/>
      <c r="Q772" s="14">
        <v>0.36184751623240302</v>
      </c>
      <c r="R772" s="14">
        <v>0.29758249844137002</v>
      </c>
      <c r="S772" s="14"/>
      <c r="T772" s="14">
        <v>0.33825081701105603</v>
      </c>
      <c r="U772" s="14">
        <v>0.40659671601422298</v>
      </c>
      <c r="V772" s="14">
        <v>0.21189112628872001</v>
      </c>
      <c r="W772" s="14"/>
      <c r="X772" s="14">
        <v>0.30530487438115</v>
      </c>
      <c r="Y772" s="14">
        <v>0.35642413814818102</v>
      </c>
      <c r="Z772" s="14">
        <v>0.27927236275828998</v>
      </c>
      <c r="AA772" s="14">
        <v>0.37681462658303599</v>
      </c>
    </row>
    <row r="773" spans="2:27" x14ac:dyDescent="0.3">
      <c r="B773" t="s">
        <v>149</v>
      </c>
      <c r="C773" s="14">
        <v>0.28391895501148101</v>
      </c>
      <c r="D773" s="14">
        <v>0.33723932926532701</v>
      </c>
      <c r="E773" s="14">
        <v>0.22793852676205001</v>
      </c>
      <c r="F773" s="14"/>
      <c r="G773" s="14">
        <v>0.326685132322453</v>
      </c>
      <c r="H773" s="14">
        <v>0.23722585415737599</v>
      </c>
      <c r="I773" s="14">
        <v>0.20629808679789899</v>
      </c>
      <c r="J773" s="14">
        <v>0.26986750085176497</v>
      </c>
      <c r="K773" s="14">
        <v>0.23349274460140601</v>
      </c>
      <c r="L773" s="14">
        <v>0.34380074383888798</v>
      </c>
      <c r="M773" s="14">
        <v>0.22226481696801201</v>
      </c>
      <c r="N773" s="14">
        <v>0.211978572594966</v>
      </c>
      <c r="O773" s="14">
        <v>0.36252006894218403</v>
      </c>
      <c r="P773" s="14"/>
      <c r="Q773" s="14">
        <v>0.313825607253438</v>
      </c>
      <c r="R773" s="14">
        <v>0.22785821167612699</v>
      </c>
      <c r="S773" s="14"/>
      <c r="T773" s="14">
        <v>0.25223280938425202</v>
      </c>
      <c r="U773" s="14">
        <v>0.32658864167879598</v>
      </c>
      <c r="V773" s="14">
        <v>0.66301809727837302</v>
      </c>
      <c r="W773" s="14"/>
      <c r="X773" s="14">
        <v>0.18939744966093</v>
      </c>
      <c r="Y773" s="14">
        <v>0.27562101381271298</v>
      </c>
      <c r="Z773" s="14">
        <v>0.31905058258172397</v>
      </c>
      <c r="AA773" s="14">
        <v>0.41926033023394998</v>
      </c>
    </row>
    <row r="774" spans="2:27" x14ac:dyDescent="0.3">
      <c r="C774" s="14"/>
      <c r="D774" s="14"/>
      <c r="E774" s="14"/>
      <c r="F774" s="14"/>
      <c r="G774" s="14"/>
      <c r="H774" s="14"/>
      <c r="I774" s="14"/>
      <c r="J774" s="14"/>
      <c r="K774" s="14"/>
      <c r="L774" s="14"/>
      <c r="M774" s="14"/>
      <c r="N774" s="14"/>
      <c r="O774" s="14"/>
      <c r="P774" s="14"/>
      <c r="Q774" s="14"/>
      <c r="R774" s="14"/>
      <c r="S774" s="14"/>
      <c r="T774" s="14"/>
      <c r="U774" s="14"/>
      <c r="V774" s="14"/>
      <c r="W774" s="14"/>
      <c r="X774" s="14"/>
      <c r="Y774" s="14"/>
      <c r="Z774" s="14"/>
      <c r="AA774" s="14"/>
    </row>
    <row r="775" spans="2:27" x14ac:dyDescent="0.3">
      <c r="B775" s="6" t="s">
        <v>349</v>
      </c>
      <c r="C775" s="14"/>
      <c r="D775" s="14"/>
      <c r="E775" s="14"/>
      <c r="F775" s="14"/>
      <c r="G775" s="14"/>
      <c r="H775" s="14"/>
      <c r="I775" s="14"/>
      <c r="J775" s="14"/>
      <c r="K775" s="14"/>
      <c r="L775" s="14"/>
      <c r="M775" s="14"/>
      <c r="N775" s="14"/>
      <c r="O775" s="14"/>
      <c r="P775" s="14"/>
      <c r="Q775" s="14"/>
      <c r="R775" s="14"/>
      <c r="S775" s="14"/>
      <c r="T775" s="14"/>
      <c r="U775" s="14"/>
      <c r="V775" s="14"/>
      <c r="W775" s="14"/>
      <c r="X775" s="14"/>
      <c r="Y775" s="14"/>
      <c r="Z775" s="14"/>
      <c r="AA775" s="14"/>
    </row>
    <row r="776" spans="2:27" x14ac:dyDescent="0.3">
      <c r="B776" s="21" t="s">
        <v>340</v>
      </c>
      <c r="C776" s="14"/>
      <c r="D776" s="14"/>
      <c r="E776" s="14"/>
      <c r="F776" s="14"/>
      <c r="G776" s="14"/>
      <c r="H776" s="14"/>
      <c r="I776" s="14"/>
      <c r="J776" s="14"/>
      <c r="K776" s="14"/>
      <c r="L776" s="14"/>
      <c r="M776" s="14"/>
      <c r="N776" s="14"/>
      <c r="O776" s="14"/>
      <c r="P776" s="14"/>
      <c r="Q776" s="14"/>
      <c r="R776" s="14"/>
      <c r="S776" s="14"/>
      <c r="T776" s="14"/>
      <c r="U776" s="14"/>
      <c r="V776" s="14"/>
      <c r="W776" s="14"/>
      <c r="X776" s="14"/>
      <c r="Y776" s="14"/>
      <c r="Z776" s="14"/>
      <c r="AA776" s="14"/>
    </row>
    <row r="777" spans="2:27" x14ac:dyDescent="0.3">
      <c r="B777" t="s">
        <v>223</v>
      </c>
      <c r="C777" s="14">
        <v>4.5715961000490801E-2</v>
      </c>
      <c r="D777" s="14">
        <v>4.4359100102505197E-2</v>
      </c>
      <c r="E777" s="14">
        <v>4.7385282600823198E-2</v>
      </c>
      <c r="F777" s="14"/>
      <c r="G777" s="14">
        <v>5.4785502000059098E-2</v>
      </c>
      <c r="H777" s="14">
        <v>5.5722430981593601E-2</v>
      </c>
      <c r="I777" s="14">
        <v>4.9102137262847498E-2</v>
      </c>
      <c r="J777" s="14">
        <v>0.102932837040544</v>
      </c>
      <c r="K777" s="14">
        <v>2.8906454234692899E-2</v>
      </c>
      <c r="L777" s="14">
        <v>1.6142347908126999E-2</v>
      </c>
      <c r="M777" s="14">
        <v>2.00609404948991E-2</v>
      </c>
      <c r="N777" s="14">
        <v>3.7268693118712497E-2</v>
      </c>
      <c r="O777" s="14">
        <v>3.2032488317304403E-2</v>
      </c>
      <c r="P777" s="14"/>
      <c r="Q777" s="14">
        <v>3.2680876622498502E-2</v>
      </c>
      <c r="R777" s="14">
        <v>6.9213137529401406E-2</v>
      </c>
      <c r="S777" s="14"/>
      <c r="T777" s="14">
        <v>4.8626527447295301E-2</v>
      </c>
      <c r="U777" s="14">
        <v>3.00012195711278E-2</v>
      </c>
      <c r="V777" s="14">
        <v>1.19915545092967E-2</v>
      </c>
      <c r="W777" s="14"/>
      <c r="X777" s="14">
        <v>8.3004500196123904E-2</v>
      </c>
      <c r="Y777" s="14">
        <v>3.9729036871958501E-2</v>
      </c>
      <c r="Z777" s="14">
        <v>3.6513133845116501E-2</v>
      </c>
      <c r="AA777" s="14">
        <v>1.3229790862953899E-2</v>
      </c>
    </row>
    <row r="778" spans="2:27" x14ac:dyDescent="0.3">
      <c r="B778" t="s">
        <v>224</v>
      </c>
      <c r="C778" s="14">
        <v>9.3137186492609297E-2</v>
      </c>
      <c r="D778" s="14">
        <v>8.6064151610496201E-2</v>
      </c>
      <c r="E778" s="14">
        <v>0.10106253951381899</v>
      </c>
      <c r="F778" s="14"/>
      <c r="G778" s="14">
        <v>8.4991960852768306E-2</v>
      </c>
      <c r="H778" s="14">
        <v>0.108911185746078</v>
      </c>
      <c r="I778" s="14">
        <v>7.2936838267655693E-2</v>
      </c>
      <c r="J778" s="14">
        <v>7.0870424762194004E-2</v>
      </c>
      <c r="K778" s="14">
        <v>9.9545471450495304E-2</v>
      </c>
      <c r="L778" s="14">
        <v>0.114166874662715</v>
      </c>
      <c r="M778" s="14">
        <v>0.129963135111893</v>
      </c>
      <c r="N778" s="14">
        <v>7.0164917938234997E-2</v>
      </c>
      <c r="O778" s="14">
        <v>8.14696206622567E-2</v>
      </c>
      <c r="P778" s="14"/>
      <c r="Q778" s="14">
        <v>7.9313741899694104E-2</v>
      </c>
      <c r="R778" s="14">
        <v>0.12426217240923799</v>
      </c>
      <c r="S778" s="14"/>
      <c r="T778" s="14">
        <v>0.104501995878795</v>
      </c>
      <c r="U778" s="14">
        <v>6.7520441736411099E-2</v>
      </c>
      <c r="V778" s="14">
        <v>3.9118475090675502E-2</v>
      </c>
      <c r="W778" s="14"/>
      <c r="X778" s="14">
        <v>0.14178182479950999</v>
      </c>
      <c r="Y778" s="14">
        <v>8.5301756312592902E-2</v>
      </c>
      <c r="Z778" s="14">
        <v>8.2722209205191702E-2</v>
      </c>
      <c r="AA778" s="14">
        <v>6.2788382408384996E-2</v>
      </c>
    </row>
    <row r="779" spans="2:27" x14ac:dyDescent="0.3">
      <c r="B779" t="s">
        <v>225</v>
      </c>
      <c r="C779" s="14">
        <v>0.16570152605011801</v>
      </c>
      <c r="D779" s="14">
        <v>0.149008201228364</v>
      </c>
      <c r="E779" s="14">
        <v>0.18209584616968499</v>
      </c>
      <c r="F779" s="14"/>
      <c r="G779" s="14">
        <v>0.15464022269566299</v>
      </c>
      <c r="H779" s="14">
        <v>0.15780281393488599</v>
      </c>
      <c r="I779" s="14">
        <v>0.20881091311134301</v>
      </c>
      <c r="J779" s="14">
        <v>0.20422826490155899</v>
      </c>
      <c r="K779" s="14">
        <v>0.16665063545447101</v>
      </c>
      <c r="L779" s="14">
        <v>0.13035161883203999</v>
      </c>
      <c r="M779" s="14">
        <v>0.13095177743370701</v>
      </c>
      <c r="N779" s="14">
        <v>0.162800814372698</v>
      </c>
      <c r="O779" s="14">
        <v>0.19009768558808501</v>
      </c>
      <c r="P779" s="14"/>
      <c r="Q779" s="14">
        <v>0.151618273979543</v>
      </c>
      <c r="R779" s="14">
        <v>0.19670833223682499</v>
      </c>
      <c r="S779" s="14"/>
      <c r="T779" s="14">
        <v>0.16953442905211699</v>
      </c>
      <c r="U779" s="14">
        <v>0.18195793175743699</v>
      </c>
      <c r="V779" s="14">
        <v>2.0637206243929E-2</v>
      </c>
      <c r="W779" s="14"/>
      <c r="X779" s="14">
        <v>0.18600931730756401</v>
      </c>
      <c r="Y779" s="14">
        <v>0.16556810439806799</v>
      </c>
      <c r="Z779" s="14">
        <v>0.22207622633544399</v>
      </c>
      <c r="AA779" s="14">
        <v>0.113120376911635</v>
      </c>
    </row>
    <row r="780" spans="2:27" x14ac:dyDescent="0.3">
      <c r="B780" t="s">
        <v>226</v>
      </c>
      <c r="C780" s="14">
        <v>0.41305327864402802</v>
      </c>
      <c r="D780" s="14">
        <v>0.39730518654984898</v>
      </c>
      <c r="E780" s="14">
        <v>0.42998047885288099</v>
      </c>
      <c r="F780" s="14"/>
      <c r="G780" s="14">
        <v>0.386696592603259</v>
      </c>
      <c r="H780" s="14">
        <v>0.41183422567011901</v>
      </c>
      <c r="I780" s="14">
        <v>0.42951558964575398</v>
      </c>
      <c r="J780" s="14">
        <v>0.34170924569017302</v>
      </c>
      <c r="K780" s="14">
        <v>0.479751863078896</v>
      </c>
      <c r="L780" s="14">
        <v>0.41947136159044501</v>
      </c>
      <c r="M780" s="14">
        <v>0.527638200565267</v>
      </c>
      <c r="N780" s="14">
        <v>0.52292481552619796</v>
      </c>
      <c r="O780" s="14">
        <v>0.34386280837562</v>
      </c>
      <c r="P780" s="14"/>
      <c r="Q780" s="14">
        <v>0.41369843895028902</v>
      </c>
      <c r="R780" s="14">
        <v>0.404997175368917</v>
      </c>
      <c r="S780" s="14"/>
      <c r="T780" s="14">
        <v>0.42611864800640697</v>
      </c>
      <c r="U780" s="14">
        <v>0.412439205293886</v>
      </c>
      <c r="V780" s="14">
        <v>0.33052011569527801</v>
      </c>
      <c r="W780" s="14"/>
      <c r="X780" s="14">
        <v>0.43186071981797303</v>
      </c>
      <c r="Y780" s="14">
        <v>0.42246260118394202</v>
      </c>
      <c r="Z780" s="14">
        <v>0.34130238148341602</v>
      </c>
      <c r="AA780" s="14">
        <v>0.38951163485053703</v>
      </c>
    </row>
    <row r="781" spans="2:27" x14ac:dyDescent="0.3">
      <c r="B781" t="s">
        <v>149</v>
      </c>
      <c r="C781" s="14">
        <v>0.28239204781275401</v>
      </c>
      <c r="D781" s="14">
        <v>0.32326336050878501</v>
      </c>
      <c r="E781" s="14">
        <v>0.23947585286279199</v>
      </c>
      <c r="F781" s="14"/>
      <c r="G781" s="14">
        <v>0.31888572184824998</v>
      </c>
      <c r="H781" s="14">
        <v>0.26572934366732398</v>
      </c>
      <c r="I781" s="14">
        <v>0.23963452171239999</v>
      </c>
      <c r="J781" s="14">
        <v>0.28025922760553001</v>
      </c>
      <c r="K781" s="14">
        <v>0.22514557578144501</v>
      </c>
      <c r="L781" s="14">
        <v>0.31986779700667201</v>
      </c>
      <c r="M781" s="14">
        <v>0.19138594639423401</v>
      </c>
      <c r="N781" s="14">
        <v>0.206840759044156</v>
      </c>
      <c r="O781" s="14">
        <v>0.35253739705673298</v>
      </c>
      <c r="P781" s="14"/>
      <c r="Q781" s="14">
        <v>0.32268866854797601</v>
      </c>
      <c r="R781" s="14">
        <v>0.204819182455619</v>
      </c>
      <c r="S781" s="14"/>
      <c r="T781" s="14">
        <v>0.251218399615386</v>
      </c>
      <c r="U781" s="14">
        <v>0.308081201641138</v>
      </c>
      <c r="V781" s="14">
        <v>0.59773264846082097</v>
      </c>
      <c r="W781" s="14"/>
      <c r="X781" s="14">
        <v>0.15734363787882899</v>
      </c>
      <c r="Y781" s="14">
        <v>0.286938501233439</v>
      </c>
      <c r="Z781" s="14">
        <v>0.31738604913083301</v>
      </c>
      <c r="AA781" s="14">
        <v>0.42134981496648999</v>
      </c>
    </row>
    <row r="782" spans="2:27" x14ac:dyDescent="0.3">
      <c r="C782" s="14"/>
      <c r="D782" s="14"/>
      <c r="E782" s="14"/>
      <c r="F782" s="14"/>
      <c r="G782" s="14"/>
      <c r="H782" s="14"/>
      <c r="I782" s="14"/>
      <c r="J782" s="14"/>
      <c r="K782" s="14"/>
      <c r="L782" s="14"/>
      <c r="M782" s="14"/>
      <c r="N782" s="14"/>
      <c r="O782" s="14"/>
      <c r="P782" s="14"/>
      <c r="Q782" s="14"/>
      <c r="R782" s="14"/>
      <c r="S782" s="14"/>
      <c r="T782" s="14"/>
      <c r="U782" s="14"/>
      <c r="V782" s="14"/>
      <c r="W782" s="14"/>
      <c r="X782" s="14"/>
      <c r="Y782" s="14"/>
      <c r="Z782" s="14"/>
      <c r="AA782" s="14"/>
    </row>
    <row r="783" spans="2:27" x14ac:dyDescent="0.3">
      <c r="B783" s="6" t="s">
        <v>354</v>
      </c>
      <c r="C783" s="14"/>
      <c r="D783" s="14"/>
      <c r="E783" s="14"/>
      <c r="F783" s="14"/>
      <c r="G783" s="14"/>
      <c r="H783" s="14"/>
      <c r="I783" s="14"/>
      <c r="J783" s="14"/>
      <c r="K783" s="14"/>
      <c r="L783" s="14"/>
      <c r="M783" s="14"/>
      <c r="N783" s="14"/>
      <c r="O783" s="14"/>
      <c r="P783" s="14"/>
      <c r="Q783" s="14"/>
      <c r="R783" s="14"/>
      <c r="S783" s="14"/>
      <c r="T783" s="14"/>
      <c r="U783" s="14"/>
      <c r="V783" s="14"/>
      <c r="W783" s="14"/>
      <c r="X783" s="14"/>
      <c r="Y783" s="14"/>
      <c r="Z783" s="14"/>
      <c r="AA783" s="14"/>
    </row>
    <row r="784" spans="2:27" x14ac:dyDescent="0.3">
      <c r="B784" s="21" t="s">
        <v>56</v>
      </c>
      <c r="C784" s="14"/>
      <c r="D784" s="14"/>
      <c r="E784" s="14"/>
      <c r="F784" s="14"/>
      <c r="G784" s="14"/>
      <c r="H784" s="14"/>
      <c r="I784" s="14"/>
      <c r="J784" s="14"/>
      <c r="K784" s="14"/>
      <c r="L784" s="14"/>
      <c r="M784" s="14"/>
      <c r="N784" s="14"/>
      <c r="O784" s="14"/>
      <c r="P784" s="14"/>
      <c r="Q784" s="14"/>
      <c r="R784" s="14"/>
      <c r="S784" s="14"/>
      <c r="T784" s="14"/>
      <c r="U784" s="14"/>
      <c r="V784" s="14"/>
      <c r="W784" s="14"/>
      <c r="X784" s="14"/>
      <c r="Y784" s="14"/>
      <c r="Z784" s="14"/>
      <c r="AA784" s="14"/>
    </row>
    <row r="785" spans="2:27" x14ac:dyDescent="0.3">
      <c r="B785" t="s">
        <v>350</v>
      </c>
      <c r="C785" s="14">
        <v>0.59856696976724499</v>
      </c>
      <c r="D785" s="14">
        <v>0.64216155455034196</v>
      </c>
      <c r="E785" s="14">
        <v>0.55349896610960403</v>
      </c>
      <c r="F785" s="14"/>
      <c r="G785" s="14">
        <v>0.71359290942622899</v>
      </c>
      <c r="H785" s="14">
        <v>0.51621812065733597</v>
      </c>
      <c r="I785" s="14">
        <v>0.57267174322064096</v>
      </c>
      <c r="J785" s="14">
        <v>0.52734481181211001</v>
      </c>
      <c r="K785" s="14">
        <v>0.56960915158668401</v>
      </c>
      <c r="L785" s="14">
        <v>0.63844247901069795</v>
      </c>
      <c r="M785" s="14">
        <v>0.52600260328510795</v>
      </c>
      <c r="N785" s="14">
        <v>0.55659977384394299</v>
      </c>
      <c r="O785" s="14">
        <v>0.60798055865025602</v>
      </c>
      <c r="P785" s="14"/>
      <c r="Q785" s="14">
        <v>0.64886600465556898</v>
      </c>
      <c r="R785" s="14">
        <v>0.48372833006163501</v>
      </c>
      <c r="S785" s="14"/>
      <c r="T785" s="14">
        <v>0.56221178762032997</v>
      </c>
      <c r="U785" s="14">
        <v>0.64460074149012703</v>
      </c>
      <c r="V785" s="14">
        <v>0.84257520531415697</v>
      </c>
      <c r="W785" s="14"/>
      <c r="X785" s="14">
        <v>0.440822517963251</v>
      </c>
      <c r="Y785" s="14">
        <v>0.61549461077755196</v>
      </c>
      <c r="Z785" s="14">
        <v>0.59747671228375099</v>
      </c>
      <c r="AA785" s="14">
        <v>0.73231913662973502</v>
      </c>
    </row>
    <row r="786" spans="2:27" x14ac:dyDescent="0.3">
      <c r="B786" t="s">
        <v>351</v>
      </c>
      <c r="C786" s="14">
        <v>0.28522751132431301</v>
      </c>
      <c r="D786" s="14">
        <v>0.26044392973848601</v>
      </c>
      <c r="E786" s="14">
        <v>0.31076195330663298</v>
      </c>
      <c r="F786" s="14"/>
      <c r="G786" s="14">
        <v>0.22067845356687199</v>
      </c>
      <c r="H786" s="14">
        <v>0.33937503706170802</v>
      </c>
      <c r="I786" s="14">
        <v>0.326289214923282</v>
      </c>
      <c r="J786" s="14">
        <v>0.33678939861483798</v>
      </c>
      <c r="K786" s="14">
        <v>0.29530902941998</v>
      </c>
      <c r="L786" s="14">
        <v>0.25181531968027099</v>
      </c>
      <c r="M786" s="14">
        <v>0.29111866707491502</v>
      </c>
      <c r="N786" s="14">
        <v>0.35057735796045397</v>
      </c>
      <c r="O786" s="14">
        <v>0.269353685736962</v>
      </c>
      <c r="P786" s="14"/>
      <c r="Q786" s="14">
        <v>0.26524357289407902</v>
      </c>
      <c r="R786" s="14">
        <v>0.32996137721680202</v>
      </c>
      <c r="S786" s="14"/>
      <c r="T786" s="14">
        <v>0.30734913997861901</v>
      </c>
      <c r="U786" s="14">
        <v>0.26413359152608201</v>
      </c>
      <c r="V786" s="14">
        <v>0.12605322763249999</v>
      </c>
      <c r="W786" s="14"/>
      <c r="X786" s="14">
        <v>0.35619486647597998</v>
      </c>
      <c r="Y786" s="14">
        <v>0.28330754659872198</v>
      </c>
      <c r="Z786" s="14">
        <v>0.26041329462998603</v>
      </c>
      <c r="AA786" s="14">
        <v>0.22007029703207001</v>
      </c>
    </row>
    <row r="787" spans="2:27" x14ac:dyDescent="0.3">
      <c r="B787" t="s">
        <v>352</v>
      </c>
      <c r="C787" s="14">
        <v>6.4818328375039203E-2</v>
      </c>
      <c r="D787" s="14">
        <v>5.3820090048255297E-2</v>
      </c>
      <c r="E787" s="14">
        <v>7.6220230719194204E-2</v>
      </c>
      <c r="F787" s="14"/>
      <c r="G787" s="14">
        <v>4.01766030422918E-2</v>
      </c>
      <c r="H787" s="14">
        <v>8.9853691685257198E-2</v>
      </c>
      <c r="I787" s="14">
        <v>6.5419959678941805E-2</v>
      </c>
      <c r="J787" s="14">
        <v>9.7724549819889095E-2</v>
      </c>
      <c r="K787" s="14">
        <v>7.8171490387237003E-2</v>
      </c>
      <c r="L787" s="14">
        <v>5.9268306110408703E-2</v>
      </c>
      <c r="M787" s="14">
        <v>7.6131368137575497E-2</v>
      </c>
      <c r="N787" s="14">
        <v>3.6541429047038602E-2</v>
      </c>
      <c r="O787" s="14">
        <v>5.3992196646591002E-2</v>
      </c>
      <c r="P787" s="14"/>
      <c r="Q787" s="14">
        <v>4.7429803846077603E-2</v>
      </c>
      <c r="R787" s="14">
        <v>0.104196776371346</v>
      </c>
      <c r="S787" s="14"/>
      <c r="T787" s="14">
        <v>6.7900372833665096E-2</v>
      </c>
      <c r="U787" s="14">
        <v>7.8755298548572397E-2</v>
      </c>
      <c r="V787" s="14">
        <v>9.7422523023000702E-3</v>
      </c>
      <c r="W787" s="14"/>
      <c r="X787" s="14">
        <v>0.10694992904989201</v>
      </c>
      <c r="Y787" s="14">
        <v>5.4875811084558399E-2</v>
      </c>
      <c r="Z787" s="14">
        <v>9.6897843012924006E-2</v>
      </c>
      <c r="AA787" s="14">
        <v>2.8809286314657401E-2</v>
      </c>
    </row>
    <row r="788" spans="2:27" x14ac:dyDescent="0.3">
      <c r="B788" t="s">
        <v>353</v>
      </c>
      <c r="C788" s="14">
        <v>5.1387190533403002E-2</v>
      </c>
      <c r="D788" s="14">
        <v>4.3574425662916902E-2</v>
      </c>
      <c r="E788" s="14">
        <v>5.9518849864568603E-2</v>
      </c>
      <c r="F788" s="14"/>
      <c r="G788" s="14">
        <v>2.5552033964607299E-2</v>
      </c>
      <c r="H788" s="14">
        <v>5.4553150595698999E-2</v>
      </c>
      <c r="I788" s="14">
        <v>3.56190821771349E-2</v>
      </c>
      <c r="J788" s="14">
        <v>3.8141239753163303E-2</v>
      </c>
      <c r="K788" s="14">
        <v>5.6910328606098397E-2</v>
      </c>
      <c r="L788" s="14">
        <v>5.0473895198622498E-2</v>
      </c>
      <c r="M788" s="14">
        <v>0.10674736150240099</v>
      </c>
      <c r="N788" s="14">
        <v>5.62814391485651E-2</v>
      </c>
      <c r="O788" s="14">
        <v>6.8673558966191706E-2</v>
      </c>
      <c r="P788" s="14"/>
      <c r="Q788" s="14">
        <v>3.8460618604274702E-2</v>
      </c>
      <c r="R788" s="14">
        <v>8.2113516350217006E-2</v>
      </c>
      <c r="S788" s="14"/>
      <c r="T788" s="14">
        <v>6.2538699567386197E-2</v>
      </c>
      <c r="U788" s="14">
        <v>1.25103684352194E-2</v>
      </c>
      <c r="V788" s="14">
        <v>2.1629314751042999E-2</v>
      </c>
      <c r="W788" s="14"/>
      <c r="X788" s="14">
        <v>9.6032686510876195E-2</v>
      </c>
      <c r="Y788" s="14">
        <v>4.6322031539168002E-2</v>
      </c>
      <c r="Z788" s="14">
        <v>4.5212150073339299E-2</v>
      </c>
      <c r="AA788" s="14">
        <v>1.8801280023537401E-2</v>
      </c>
    </row>
    <row r="789" spans="2:27" x14ac:dyDescent="0.3">
      <c r="C789" s="14"/>
      <c r="D789" s="14"/>
      <c r="E789" s="14"/>
      <c r="F789" s="14"/>
      <c r="G789" s="14"/>
      <c r="H789" s="14"/>
      <c r="I789" s="14"/>
      <c r="J789" s="14"/>
      <c r="K789" s="14"/>
      <c r="L789" s="14"/>
      <c r="M789" s="14"/>
      <c r="N789" s="14"/>
      <c r="O789" s="14"/>
      <c r="P789" s="14"/>
      <c r="Q789" s="14"/>
      <c r="R789" s="14"/>
      <c r="S789" s="14"/>
      <c r="T789" s="14"/>
      <c r="U789" s="14"/>
      <c r="V789" s="14"/>
      <c r="W789" s="14"/>
      <c r="X789" s="14"/>
      <c r="Y789" s="14"/>
      <c r="Z789" s="14"/>
      <c r="AA789" s="14"/>
    </row>
    <row r="790" spans="2:27" x14ac:dyDescent="0.3">
      <c r="B790" s="6" t="s">
        <v>358</v>
      </c>
      <c r="C790" s="14"/>
      <c r="D790" s="14"/>
      <c r="E790" s="14"/>
      <c r="F790" s="14"/>
      <c r="G790" s="14"/>
      <c r="H790" s="14"/>
      <c r="I790" s="14"/>
      <c r="J790" s="14"/>
      <c r="K790" s="14"/>
      <c r="L790" s="14"/>
      <c r="M790" s="14"/>
      <c r="N790" s="14"/>
      <c r="O790" s="14"/>
      <c r="P790" s="14"/>
      <c r="Q790" s="14"/>
      <c r="R790" s="14"/>
      <c r="S790" s="14"/>
      <c r="T790" s="14"/>
      <c r="U790" s="14"/>
      <c r="V790" s="14"/>
      <c r="W790" s="14"/>
      <c r="X790" s="14"/>
      <c r="Y790" s="14"/>
      <c r="Z790" s="14"/>
      <c r="AA790" s="14"/>
    </row>
    <row r="791" spans="2:27" x14ac:dyDescent="0.3">
      <c r="B791" s="21" t="s">
        <v>359</v>
      </c>
      <c r="C791" s="14"/>
      <c r="D791" s="14"/>
      <c r="E791" s="14"/>
      <c r="F791" s="14"/>
      <c r="G791" s="14"/>
      <c r="H791" s="14"/>
      <c r="I791" s="14"/>
      <c r="J791" s="14"/>
      <c r="K791" s="14"/>
      <c r="L791" s="14"/>
      <c r="M791" s="14"/>
      <c r="N791" s="14"/>
      <c r="O791" s="14"/>
      <c r="P791" s="14"/>
      <c r="Q791" s="14"/>
      <c r="R791" s="14"/>
      <c r="S791" s="14"/>
      <c r="T791" s="14"/>
      <c r="U791" s="14"/>
      <c r="V791" s="14"/>
      <c r="W791" s="14"/>
      <c r="X791" s="14"/>
      <c r="Y791" s="14"/>
      <c r="Z791" s="14"/>
      <c r="AA791" s="14"/>
    </row>
    <row r="792" spans="2:27" x14ac:dyDescent="0.3">
      <c r="B792" t="s">
        <v>355</v>
      </c>
      <c r="C792" s="14">
        <v>0.504187626852309</v>
      </c>
      <c r="D792" s="14">
        <v>0.58195532369240199</v>
      </c>
      <c r="E792" s="14">
        <v>0.42551849874241598</v>
      </c>
      <c r="F792" s="14"/>
      <c r="G792" s="14">
        <v>0.68642434296325605</v>
      </c>
      <c r="H792" s="14">
        <v>0.43905804773450602</v>
      </c>
      <c r="I792" s="14">
        <v>0.43030702253018599</v>
      </c>
      <c r="J792" s="14">
        <v>0.41159934951296201</v>
      </c>
      <c r="K792" s="14">
        <v>0.423645292055494</v>
      </c>
      <c r="L792" s="14">
        <v>0.52272596158250895</v>
      </c>
      <c r="M792" s="14">
        <v>0.447777082179659</v>
      </c>
      <c r="N792" s="14">
        <v>0.42539498049140601</v>
      </c>
      <c r="O792" s="14">
        <v>0.45034645396253098</v>
      </c>
      <c r="P792" s="14"/>
      <c r="Q792" s="14">
        <v>0.554677144832733</v>
      </c>
      <c r="R792" s="14">
        <v>0.37975136151971001</v>
      </c>
      <c r="S792" s="14"/>
      <c r="T792" s="14">
        <v>0.45651245031593801</v>
      </c>
      <c r="U792" s="14">
        <v>0.56995529141664403</v>
      </c>
      <c r="V792" s="14">
        <v>0.82460929873089495</v>
      </c>
      <c r="W792" s="14"/>
      <c r="X792" s="14">
        <v>0.32525647565416099</v>
      </c>
      <c r="Y792" s="14">
        <v>0.50822487486068302</v>
      </c>
      <c r="Z792" s="14">
        <v>0.51397253601766102</v>
      </c>
      <c r="AA792" s="14">
        <v>0.66430597314331696</v>
      </c>
    </row>
    <row r="793" spans="2:27" x14ac:dyDescent="0.3">
      <c r="B793" t="s">
        <v>356</v>
      </c>
      <c r="C793" s="14">
        <v>0.353445828698565</v>
      </c>
      <c r="D793" s="14">
        <v>0.32142896798078502</v>
      </c>
      <c r="E793" s="14">
        <v>0.38576493442709903</v>
      </c>
      <c r="F793" s="14"/>
      <c r="G793" s="14">
        <v>0.245261391488552</v>
      </c>
      <c r="H793" s="14">
        <v>0.40245946492337797</v>
      </c>
      <c r="I793" s="14">
        <v>0.33078101490464901</v>
      </c>
      <c r="J793" s="14">
        <v>0.40532678640215097</v>
      </c>
      <c r="K793" s="14">
        <v>0.44484984149704798</v>
      </c>
      <c r="L793" s="14">
        <v>0.35365092310479301</v>
      </c>
      <c r="M793" s="14">
        <v>0.37587689475605801</v>
      </c>
      <c r="N793" s="14">
        <v>0.36912095291339297</v>
      </c>
      <c r="O793" s="14">
        <v>0.39304472268824198</v>
      </c>
      <c r="P793" s="14"/>
      <c r="Q793" s="14">
        <v>0.32635672862055598</v>
      </c>
      <c r="R793" s="14">
        <v>0.41897169179937699</v>
      </c>
      <c r="S793" s="14"/>
      <c r="T793" s="14">
        <v>0.38050103864438001</v>
      </c>
      <c r="U793" s="14">
        <v>0.32805602676575701</v>
      </c>
      <c r="V793" s="14">
        <v>0.12798334557525801</v>
      </c>
      <c r="W793" s="14"/>
      <c r="X793" s="14">
        <v>0.44746400357248201</v>
      </c>
      <c r="Y793" s="14">
        <v>0.35141813923409299</v>
      </c>
      <c r="Z793" s="14">
        <v>0.34879498641489098</v>
      </c>
      <c r="AA793" s="14">
        <v>0.26721100585984497</v>
      </c>
    </row>
    <row r="794" spans="2:27" x14ac:dyDescent="0.3">
      <c r="B794" t="s">
        <v>357</v>
      </c>
      <c r="C794" s="14">
        <v>6.0039447718126401E-2</v>
      </c>
      <c r="D794" s="14">
        <v>4.6997823798833202E-2</v>
      </c>
      <c r="E794" s="14">
        <v>7.40945909459646E-2</v>
      </c>
      <c r="F794" s="14"/>
      <c r="G794" s="14">
        <v>3.1199706324027798E-2</v>
      </c>
      <c r="H794" s="14">
        <v>6.7587700481295296E-2</v>
      </c>
      <c r="I794" s="14">
        <v>0.10819594910066201</v>
      </c>
      <c r="J794" s="14">
        <v>6.6567747360469706E-2</v>
      </c>
      <c r="K794" s="14">
        <v>4.7347106276824202E-2</v>
      </c>
      <c r="L794" s="14">
        <v>6.0305156828346099E-2</v>
      </c>
      <c r="M794" s="14">
        <v>8.1387427090116898E-2</v>
      </c>
      <c r="N794" s="14">
        <v>7.0017898011898796E-2</v>
      </c>
      <c r="O794" s="14">
        <v>6.5169351894994496E-2</v>
      </c>
      <c r="P794" s="14"/>
      <c r="Q794" s="14">
        <v>5.1959327354309401E-2</v>
      </c>
      <c r="R794" s="14">
        <v>8.2384181631717804E-2</v>
      </c>
      <c r="S794" s="14"/>
      <c r="T794" s="14">
        <v>6.5560167139808806E-2</v>
      </c>
      <c r="U794" s="14">
        <v>7.2069725861430303E-2</v>
      </c>
      <c r="V794" s="14">
        <v>1.38700087144313E-2</v>
      </c>
      <c r="W794" s="14"/>
      <c r="X794" s="14">
        <v>8.6645023062315196E-2</v>
      </c>
      <c r="Y794" s="14">
        <v>5.7404565663931602E-2</v>
      </c>
      <c r="Z794" s="14">
        <v>7.1889708029639093E-2</v>
      </c>
      <c r="AA794" s="14">
        <v>3.9108392489016902E-2</v>
      </c>
    </row>
    <row r="795" spans="2:27" x14ac:dyDescent="0.3">
      <c r="B795" t="s">
        <v>353</v>
      </c>
      <c r="C795" s="14">
        <v>8.2327096730999402E-2</v>
      </c>
      <c r="D795" s="14">
        <v>4.9617884527980403E-2</v>
      </c>
      <c r="E795" s="14">
        <v>0.11462197588452</v>
      </c>
      <c r="F795" s="14"/>
      <c r="G795" s="14">
        <v>3.7114559224164199E-2</v>
      </c>
      <c r="H795" s="14">
        <v>9.0894786860821294E-2</v>
      </c>
      <c r="I795" s="14">
        <v>0.13071601346450301</v>
      </c>
      <c r="J795" s="14">
        <v>0.116506116724418</v>
      </c>
      <c r="K795" s="14">
        <v>8.41577601706332E-2</v>
      </c>
      <c r="L795" s="14">
        <v>6.3317958484352399E-2</v>
      </c>
      <c r="M795" s="14">
        <v>9.4958595974166504E-2</v>
      </c>
      <c r="N795" s="14">
        <v>0.13546616858330199</v>
      </c>
      <c r="O795" s="14">
        <v>9.1439471454232396E-2</v>
      </c>
      <c r="P795" s="14"/>
      <c r="Q795" s="14">
        <v>6.7006799192402294E-2</v>
      </c>
      <c r="R795" s="14">
        <v>0.11889276504919501</v>
      </c>
      <c r="S795" s="14"/>
      <c r="T795" s="14">
        <v>9.7426343899873799E-2</v>
      </c>
      <c r="U795" s="14">
        <v>2.9918955956169099E-2</v>
      </c>
      <c r="V795" s="14">
        <v>3.3537346979416197E-2</v>
      </c>
      <c r="W795" s="14"/>
      <c r="X795" s="14">
        <v>0.140634497711042</v>
      </c>
      <c r="Y795" s="14">
        <v>8.2952420241292596E-2</v>
      </c>
      <c r="Z795" s="14">
        <v>6.5342769537809403E-2</v>
      </c>
      <c r="AA795" s="14">
        <v>2.9374628507821E-2</v>
      </c>
    </row>
    <row r="796" spans="2:27" x14ac:dyDescent="0.3">
      <c r="C796" s="14"/>
      <c r="D796" s="14"/>
      <c r="E796" s="14"/>
      <c r="F796" s="14"/>
      <c r="G796" s="14"/>
      <c r="H796" s="14"/>
      <c r="I796" s="14"/>
      <c r="J796" s="14"/>
      <c r="K796" s="14"/>
      <c r="L796" s="14"/>
      <c r="M796" s="14"/>
      <c r="N796" s="14"/>
      <c r="O796" s="14"/>
      <c r="P796" s="14"/>
      <c r="Q796" s="14"/>
      <c r="R796" s="14"/>
      <c r="S796" s="14"/>
      <c r="T796" s="14"/>
      <c r="U796" s="14"/>
      <c r="V796" s="14"/>
      <c r="W796" s="14"/>
      <c r="X796" s="14"/>
      <c r="Y796" s="14"/>
      <c r="Z796" s="14"/>
      <c r="AA796" s="14"/>
    </row>
    <row r="797" spans="2:27" x14ac:dyDescent="0.3">
      <c r="B797" s="6" t="s">
        <v>371</v>
      </c>
      <c r="C797" s="14"/>
      <c r="D797" s="14"/>
      <c r="E797" s="14"/>
      <c r="F797" s="14"/>
      <c r="G797" s="14"/>
      <c r="H797" s="14"/>
      <c r="I797" s="14"/>
      <c r="J797" s="14"/>
      <c r="K797" s="14"/>
      <c r="L797" s="14"/>
      <c r="M797" s="14"/>
      <c r="N797" s="14"/>
      <c r="O797" s="14"/>
      <c r="P797" s="14"/>
      <c r="Q797" s="14"/>
      <c r="R797" s="14"/>
      <c r="S797" s="14"/>
      <c r="T797" s="14"/>
      <c r="U797" s="14"/>
      <c r="V797" s="14"/>
      <c r="W797" s="14"/>
      <c r="X797" s="14"/>
      <c r="Y797" s="14"/>
      <c r="Z797" s="14"/>
      <c r="AA797" s="14"/>
    </row>
    <row r="798" spans="2:27" x14ac:dyDescent="0.3">
      <c r="B798" s="21" t="s">
        <v>56</v>
      </c>
      <c r="C798" s="14"/>
      <c r="D798" s="14"/>
      <c r="E798" s="14"/>
      <c r="F798" s="14"/>
      <c r="G798" s="14"/>
      <c r="H798" s="14"/>
      <c r="I798" s="14"/>
      <c r="J798" s="14"/>
      <c r="K798" s="14"/>
      <c r="L798" s="14"/>
      <c r="M798" s="14"/>
      <c r="N798" s="14"/>
      <c r="O798" s="14"/>
      <c r="P798" s="14"/>
      <c r="Q798" s="14"/>
      <c r="R798" s="14"/>
      <c r="S798" s="14"/>
      <c r="T798" s="14"/>
      <c r="U798" s="14"/>
      <c r="V798" s="14"/>
      <c r="W798" s="14"/>
      <c r="X798" s="14"/>
      <c r="Y798" s="14"/>
      <c r="Z798" s="14"/>
      <c r="AA798" s="14"/>
    </row>
    <row r="799" spans="2:27" x14ac:dyDescent="0.3">
      <c r="B799" t="s">
        <v>360</v>
      </c>
      <c r="C799" s="14">
        <v>0.31184596261038899</v>
      </c>
      <c r="D799" s="14">
        <v>0.28847585839855699</v>
      </c>
      <c r="E799" s="14">
        <v>0.33389267762602998</v>
      </c>
      <c r="F799" s="14"/>
      <c r="G799" s="14">
        <v>0.27391465467530701</v>
      </c>
      <c r="H799" s="14">
        <v>0.33844226057082499</v>
      </c>
      <c r="I799" s="14">
        <v>0.30930213053653599</v>
      </c>
      <c r="J799" s="14">
        <v>0.32158821421273298</v>
      </c>
      <c r="K799" s="14">
        <v>0.332208113158041</v>
      </c>
      <c r="L799" s="14">
        <v>0.33320370684253497</v>
      </c>
      <c r="M799" s="14">
        <v>0.30900376533964602</v>
      </c>
      <c r="N799" s="14">
        <v>0.30071451922926701</v>
      </c>
      <c r="O799" s="14">
        <v>0.31699829050527301</v>
      </c>
      <c r="P799" s="14"/>
      <c r="Q799" s="14">
        <v>0.32426467942588699</v>
      </c>
      <c r="R799" s="14">
        <v>0.28273829561204999</v>
      </c>
      <c r="S799" s="14"/>
      <c r="T799" s="14">
        <v>0.31425574341345303</v>
      </c>
      <c r="U799" s="14">
        <v>0.283105634806887</v>
      </c>
      <c r="V799" s="14">
        <v>0.35974798727810797</v>
      </c>
      <c r="W799" s="14"/>
      <c r="X799" s="14">
        <v>0.29615708262423801</v>
      </c>
      <c r="Y799" s="14">
        <v>0.31514520185050199</v>
      </c>
      <c r="Z799" s="14">
        <v>0.24716350424067199</v>
      </c>
      <c r="AA799" s="14">
        <v>0.34707010878301803</v>
      </c>
    </row>
    <row r="800" spans="2:27" x14ac:dyDescent="0.3">
      <c r="B800" t="s">
        <v>361</v>
      </c>
      <c r="C800" s="14">
        <v>0.30465516785804603</v>
      </c>
      <c r="D800" s="14">
        <v>0.33518104986839797</v>
      </c>
      <c r="E800" s="14">
        <v>0.27592448006043602</v>
      </c>
      <c r="F800" s="14"/>
      <c r="G800" s="14">
        <v>0.35910742729620898</v>
      </c>
      <c r="H800" s="14">
        <v>0.275913588726172</v>
      </c>
      <c r="I800" s="14">
        <v>0.30117766216842101</v>
      </c>
      <c r="J800" s="14">
        <v>0.28768673287240099</v>
      </c>
      <c r="K800" s="14">
        <v>0.29411982082516003</v>
      </c>
      <c r="L800" s="14">
        <v>0.252089533001565</v>
      </c>
      <c r="M800" s="14">
        <v>0.321269261212909</v>
      </c>
      <c r="N800" s="14">
        <v>0.26019670081746199</v>
      </c>
      <c r="O800" s="14">
        <v>0.31237090134780698</v>
      </c>
      <c r="P800" s="14"/>
      <c r="Q800" s="14">
        <v>0.33027301080245502</v>
      </c>
      <c r="R800" s="14">
        <v>0.24837983791496901</v>
      </c>
      <c r="S800" s="14"/>
      <c r="T800" s="14">
        <v>0.308742017872632</v>
      </c>
      <c r="U800" s="14">
        <v>0.255300795098371</v>
      </c>
      <c r="V800" s="14">
        <v>0.39899978508836498</v>
      </c>
      <c r="W800" s="14"/>
      <c r="X800" s="14">
        <v>0.25913981704966099</v>
      </c>
      <c r="Y800" s="14">
        <v>0.32449078171996198</v>
      </c>
      <c r="Z800" s="14">
        <v>0.21985386067653501</v>
      </c>
      <c r="AA800" s="14">
        <v>0.34473285411886101</v>
      </c>
    </row>
    <row r="801" spans="2:27" x14ac:dyDescent="0.3">
      <c r="B801" t="s">
        <v>362</v>
      </c>
      <c r="C801" s="14">
        <v>0.27655470450065001</v>
      </c>
      <c r="D801" s="14">
        <v>0.24214796517461001</v>
      </c>
      <c r="E801" s="14">
        <v>0.308883885216089</v>
      </c>
      <c r="F801" s="14"/>
      <c r="G801" s="14">
        <v>0.22191592031027599</v>
      </c>
      <c r="H801" s="14">
        <v>0.33750595273900402</v>
      </c>
      <c r="I801" s="14">
        <v>0.263445572853162</v>
      </c>
      <c r="J801" s="14">
        <v>0.32116049785323703</v>
      </c>
      <c r="K801" s="14">
        <v>0.25767120786259501</v>
      </c>
      <c r="L801" s="14">
        <v>0.31093918990860098</v>
      </c>
      <c r="M801" s="14">
        <v>0.26553410303026198</v>
      </c>
      <c r="N801" s="14">
        <v>0.32243240584346899</v>
      </c>
      <c r="O801" s="14">
        <v>0.253713762624521</v>
      </c>
      <c r="P801" s="14"/>
      <c r="Q801" s="14">
        <v>0.25983683514654499</v>
      </c>
      <c r="R801" s="14">
        <v>0.316825354908634</v>
      </c>
      <c r="S801" s="14"/>
      <c r="T801" s="14">
        <v>0.29373472948999102</v>
      </c>
      <c r="U801" s="14">
        <v>0.22305336283615099</v>
      </c>
      <c r="V801" s="14">
        <v>0.11951873350978701</v>
      </c>
      <c r="W801" s="14"/>
      <c r="X801" s="14">
        <v>0.33953547965522901</v>
      </c>
      <c r="Y801" s="14">
        <v>0.28135295917525499</v>
      </c>
      <c r="Z801" s="14">
        <v>0.25661812834305398</v>
      </c>
      <c r="AA801" s="14">
        <v>0.20603063380224701</v>
      </c>
    </row>
    <row r="802" spans="2:27" x14ac:dyDescent="0.3">
      <c r="B802" t="s">
        <v>363</v>
      </c>
      <c r="C802" s="14">
        <v>0.26279970960890098</v>
      </c>
      <c r="D802" s="14">
        <v>0.22997726512872901</v>
      </c>
      <c r="E802" s="14">
        <v>0.29525193800051702</v>
      </c>
      <c r="F802" s="14"/>
      <c r="G802" s="14">
        <v>0.261327291785662</v>
      </c>
      <c r="H802" s="14">
        <v>0.25661942965745599</v>
      </c>
      <c r="I802" s="14">
        <v>0.33842547389817201</v>
      </c>
      <c r="J802" s="14">
        <v>0.243194895960471</v>
      </c>
      <c r="K802" s="14">
        <v>0.286080706999505</v>
      </c>
      <c r="L802" s="14">
        <v>0.224130076584415</v>
      </c>
      <c r="M802" s="14">
        <v>0.29253822173185601</v>
      </c>
      <c r="N802" s="14">
        <v>0.269022658901925</v>
      </c>
      <c r="O802" s="14">
        <v>0.237980731164051</v>
      </c>
      <c r="P802" s="14"/>
      <c r="Q802" s="14">
        <v>0.26478059162380801</v>
      </c>
      <c r="R802" s="14">
        <v>0.258712655859336</v>
      </c>
      <c r="S802" s="14"/>
      <c r="T802" s="14">
        <v>0.26184536773702799</v>
      </c>
      <c r="U802" s="14">
        <v>0.25499347072247902</v>
      </c>
      <c r="V802" s="14">
        <v>0.26192796975674398</v>
      </c>
      <c r="W802" s="14"/>
      <c r="X802" s="14">
        <v>0.26413979873429899</v>
      </c>
      <c r="Y802" s="14">
        <v>0.26764759771445101</v>
      </c>
      <c r="Z802" s="14">
        <v>0.24432465824493799</v>
      </c>
      <c r="AA802" s="14">
        <v>0.257610958898013</v>
      </c>
    </row>
    <row r="803" spans="2:27" x14ac:dyDescent="0.3">
      <c r="B803" t="s">
        <v>364</v>
      </c>
      <c r="C803" s="14">
        <v>0.25823045194335198</v>
      </c>
      <c r="D803" s="14">
        <v>0.221945605330996</v>
      </c>
      <c r="E803" s="14">
        <v>0.29398121959051199</v>
      </c>
      <c r="F803" s="14"/>
      <c r="G803" s="14">
        <v>0.23452212188904101</v>
      </c>
      <c r="H803" s="14">
        <v>0.26630759591497999</v>
      </c>
      <c r="I803" s="14">
        <v>0.26972407630547102</v>
      </c>
      <c r="J803" s="14">
        <v>0.23565751717347599</v>
      </c>
      <c r="K803" s="14">
        <v>0.291338938087781</v>
      </c>
      <c r="L803" s="14">
        <v>0.25407381420557101</v>
      </c>
      <c r="M803" s="14">
        <v>0.247507908515539</v>
      </c>
      <c r="N803" s="14">
        <v>0.30643284351126998</v>
      </c>
      <c r="O803" s="14">
        <v>0.26971828761970601</v>
      </c>
      <c r="P803" s="14"/>
      <c r="Q803" s="14">
        <v>0.25155727265821198</v>
      </c>
      <c r="R803" s="14">
        <v>0.27501430160457901</v>
      </c>
      <c r="S803" s="14"/>
      <c r="T803" s="14">
        <v>0.26396287356148501</v>
      </c>
      <c r="U803" s="14">
        <v>0.21415981574142001</v>
      </c>
      <c r="V803" s="14">
        <v>0.27605173669160099</v>
      </c>
      <c r="W803" s="14"/>
      <c r="X803" s="14">
        <v>0.267355017488419</v>
      </c>
      <c r="Y803" s="14">
        <v>0.25113305579953199</v>
      </c>
      <c r="Z803" s="14">
        <v>0.29531996963843299</v>
      </c>
      <c r="AA803" s="14">
        <v>0.25261812812090301</v>
      </c>
    </row>
    <row r="804" spans="2:27" x14ac:dyDescent="0.3">
      <c r="B804" t="s">
        <v>365</v>
      </c>
      <c r="C804" s="14">
        <v>0.25179923241686603</v>
      </c>
      <c r="D804" s="14">
        <v>0.23933203762931901</v>
      </c>
      <c r="E804" s="14">
        <v>0.26390451549674698</v>
      </c>
      <c r="F804" s="14"/>
      <c r="G804" s="14">
        <v>0.21613383407752201</v>
      </c>
      <c r="H804" s="14">
        <v>0.221825450356221</v>
      </c>
      <c r="I804" s="14">
        <v>0.34355507307125699</v>
      </c>
      <c r="J804" s="14">
        <v>0.271939019012714</v>
      </c>
      <c r="K804" s="14">
        <v>0.27538597514639501</v>
      </c>
      <c r="L804" s="14">
        <v>0.275004394492467</v>
      </c>
      <c r="M804" s="14">
        <v>0.29145428312650301</v>
      </c>
      <c r="N804" s="14">
        <v>0.27941828282859799</v>
      </c>
      <c r="O804" s="14">
        <v>0.209166159860047</v>
      </c>
      <c r="P804" s="14"/>
      <c r="Q804" s="14">
        <v>0.241756760666964</v>
      </c>
      <c r="R804" s="14">
        <v>0.27146540708554401</v>
      </c>
      <c r="S804" s="14"/>
      <c r="T804" s="14">
        <v>0.26021005098303102</v>
      </c>
      <c r="U804" s="14">
        <v>0.24065487836996299</v>
      </c>
      <c r="V804" s="14">
        <v>0.15539500394852099</v>
      </c>
      <c r="W804" s="14"/>
      <c r="X804" s="14">
        <v>0.28271211184273898</v>
      </c>
      <c r="Y804" s="14">
        <v>0.25597306501450301</v>
      </c>
      <c r="Z804" s="14">
        <v>0.241649062658191</v>
      </c>
      <c r="AA804" s="14">
        <v>0.206205499990329</v>
      </c>
    </row>
    <row r="805" spans="2:27" x14ac:dyDescent="0.3">
      <c r="B805" t="s">
        <v>366</v>
      </c>
      <c r="C805" s="14">
        <v>0.20808214068848099</v>
      </c>
      <c r="D805" s="14">
        <v>0.249158456817129</v>
      </c>
      <c r="E805" s="14">
        <v>0.167058628163924</v>
      </c>
      <c r="F805" s="14"/>
      <c r="G805" s="14">
        <v>0.29292863509950801</v>
      </c>
      <c r="H805" s="14">
        <v>0.14696052632422199</v>
      </c>
      <c r="I805" s="14">
        <v>0.156536471049353</v>
      </c>
      <c r="J805" s="14">
        <v>0.24543517114614599</v>
      </c>
      <c r="K805" s="14">
        <v>0.18619203461322201</v>
      </c>
      <c r="L805" s="14">
        <v>0.21000008065026099</v>
      </c>
      <c r="M805" s="14">
        <v>0.18669686413417599</v>
      </c>
      <c r="N805" s="14">
        <v>9.6076532097056896E-2</v>
      </c>
      <c r="O805" s="14">
        <v>0.20004714856647199</v>
      </c>
      <c r="P805" s="14"/>
      <c r="Q805" s="14">
        <v>0.219473957987212</v>
      </c>
      <c r="R805" s="14">
        <v>0.18411976051236201</v>
      </c>
      <c r="S805" s="14"/>
      <c r="T805" s="14">
        <v>0.197236121146661</v>
      </c>
      <c r="U805" s="14">
        <v>0.237784055747843</v>
      </c>
      <c r="V805" s="14">
        <v>0.345744093091648</v>
      </c>
      <c r="W805" s="14"/>
      <c r="X805" s="14">
        <v>0.16858465173249901</v>
      </c>
      <c r="Y805" s="14">
        <v>0.20789662899950301</v>
      </c>
      <c r="Z805" s="14">
        <v>0.22530517118124599</v>
      </c>
      <c r="AA805" s="14">
        <v>0.24842583118289799</v>
      </c>
    </row>
    <row r="806" spans="2:27" x14ac:dyDescent="0.3">
      <c r="B806" t="s">
        <v>367</v>
      </c>
      <c r="C806" s="14">
        <v>0.19819439801443001</v>
      </c>
      <c r="D806" s="14">
        <v>0.208743851315256</v>
      </c>
      <c r="E806" s="14">
        <v>0.18808074916408901</v>
      </c>
      <c r="F806" s="14"/>
      <c r="G806" s="14">
        <v>0.221209273821631</v>
      </c>
      <c r="H806" s="14">
        <v>0.209622608881251</v>
      </c>
      <c r="I806" s="14">
        <v>0.106930014479691</v>
      </c>
      <c r="J806" s="14">
        <v>0.180876912680034</v>
      </c>
      <c r="K806" s="14">
        <v>0.168602358763493</v>
      </c>
      <c r="L806" s="14">
        <v>0.18231972035711</v>
      </c>
      <c r="M806" s="14">
        <v>0.20847321318045201</v>
      </c>
      <c r="N806" s="14">
        <v>0.21179381736746</v>
      </c>
      <c r="O806" s="14">
        <v>0.22966574910892301</v>
      </c>
      <c r="P806" s="14"/>
      <c r="Q806" s="14">
        <v>0.20156509219636801</v>
      </c>
      <c r="R806" s="14">
        <v>0.19189209617314201</v>
      </c>
      <c r="S806" s="14"/>
      <c r="T806" s="14">
        <v>0.183349459517991</v>
      </c>
      <c r="U806" s="14">
        <v>0.25255151217993299</v>
      </c>
      <c r="V806" s="14">
        <v>0.26620695186297699</v>
      </c>
      <c r="W806" s="14"/>
      <c r="X806" s="14">
        <v>0.168563517280444</v>
      </c>
      <c r="Y806" s="14">
        <v>0.18570300770185499</v>
      </c>
      <c r="Z806" s="14">
        <v>0.253738917822869</v>
      </c>
      <c r="AA806" s="14">
        <v>0.241232018772605</v>
      </c>
    </row>
    <row r="807" spans="2:27" x14ac:dyDescent="0.3">
      <c r="B807" t="s">
        <v>368</v>
      </c>
      <c r="C807" s="14">
        <v>0.19561706912961799</v>
      </c>
      <c r="D807" s="14">
        <v>0.20752249456288199</v>
      </c>
      <c r="E807" s="14">
        <v>0.18298204077976901</v>
      </c>
      <c r="F807" s="14"/>
      <c r="G807" s="14">
        <v>0.23142942211759701</v>
      </c>
      <c r="H807" s="14">
        <v>0.19180921796973999</v>
      </c>
      <c r="I807" s="14">
        <v>0.15612157346937899</v>
      </c>
      <c r="J807" s="14">
        <v>0.204811623900579</v>
      </c>
      <c r="K807" s="14">
        <v>0.18547785412909201</v>
      </c>
      <c r="L807" s="14">
        <v>0.18477539779914601</v>
      </c>
      <c r="M807" s="14">
        <v>0.15378349343991299</v>
      </c>
      <c r="N807" s="14">
        <v>0.20292960758848899</v>
      </c>
      <c r="O807" s="14">
        <v>0.19389726829993201</v>
      </c>
      <c r="P807" s="14"/>
      <c r="Q807" s="14">
        <v>0.214167483177513</v>
      </c>
      <c r="R807" s="14">
        <v>0.15595743844572699</v>
      </c>
      <c r="S807" s="14"/>
      <c r="T807" s="14">
        <v>0.178693578011868</v>
      </c>
      <c r="U807" s="14">
        <v>0.24827330331700401</v>
      </c>
      <c r="V807" s="14">
        <v>0.30480976838750301</v>
      </c>
      <c r="W807" s="14"/>
      <c r="X807" s="14">
        <v>0.139226546162492</v>
      </c>
      <c r="Y807" s="14">
        <v>0.195097507147626</v>
      </c>
      <c r="Z807" s="14">
        <v>0.20031301260399101</v>
      </c>
      <c r="AA807" s="14">
        <v>0.26185650786085801</v>
      </c>
    </row>
    <row r="808" spans="2:27" x14ac:dyDescent="0.3">
      <c r="B808" t="s">
        <v>369</v>
      </c>
      <c r="C808" s="14">
        <v>0.19529088070397899</v>
      </c>
      <c r="D808" s="14">
        <v>0.211357332440477</v>
      </c>
      <c r="E808" s="14">
        <v>0.180379536459394</v>
      </c>
      <c r="F808" s="14"/>
      <c r="G808" s="14">
        <v>0.235015253851282</v>
      </c>
      <c r="H808" s="14">
        <v>0.198873719458842</v>
      </c>
      <c r="I808" s="14">
        <v>0.17158334950187901</v>
      </c>
      <c r="J808" s="14">
        <v>0.141947941955961</v>
      </c>
      <c r="K808" s="14">
        <v>0.19580878530075499</v>
      </c>
      <c r="L808" s="14">
        <v>0.17237391546175301</v>
      </c>
      <c r="M808" s="14">
        <v>0.221418375815637</v>
      </c>
      <c r="N808" s="14">
        <v>0.14372827367625499</v>
      </c>
      <c r="O808" s="14">
        <v>0.19403833799650899</v>
      </c>
      <c r="P808" s="14"/>
      <c r="Q808" s="14">
        <v>0.20513656637424399</v>
      </c>
      <c r="R808" s="14">
        <v>0.17123406728748</v>
      </c>
      <c r="S808" s="14"/>
      <c r="T808" s="14">
        <v>0.190180253361214</v>
      </c>
      <c r="U808" s="14">
        <v>0.14826458680055801</v>
      </c>
      <c r="V808" s="14">
        <v>0.169316901888627</v>
      </c>
      <c r="W808" s="14"/>
      <c r="X808" s="14">
        <v>0.161741432698284</v>
      </c>
      <c r="Y808" s="14">
        <v>0.215868314898194</v>
      </c>
      <c r="Z808" s="14">
        <v>0.19640016425053899</v>
      </c>
      <c r="AA808" s="14">
        <v>0.17829926886259501</v>
      </c>
    </row>
    <row r="809" spans="2:27" x14ac:dyDescent="0.3">
      <c r="B809" t="s">
        <v>370</v>
      </c>
      <c r="C809" s="14">
        <v>0.15420416167852999</v>
      </c>
      <c r="D809" s="14">
        <v>0.150531657481696</v>
      </c>
      <c r="E809" s="14">
        <v>0.15880906441201001</v>
      </c>
      <c r="F809" s="14"/>
      <c r="G809" s="14">
        <v>0.13865426822038401</v>
      </c>
      <c r="H809" s="14">
        <v>0.152306922154654</v>
      </c>
      <c r="I809" s="14">
        <v>0.10462926019377999</v>
      </c>
      <c r="J809" s="14">
        <v>0.161804834145159</v>
      </c>
      <c r="K809" s="14">
        <v>0.187214205973456</v>
      </c>
      <c r="L809" s="14">
        <v>0.16256635528882099</v>
      </c>
      <c r="M809" s="14">
        <v>0.14414723595911899</v>
      </c>
      <c r="N809" s="14">
        <v>0.193880628026258</v>
      </c>
      <c r="O809" s="14">
        <v>0.16645359661200201</v>
      </c>
      <c r="P809" s="14"/>
      <c r="Q809" s="14">
        <v>0.15180334613817301</v>
      </c>
      <c r="R809" s="14">
        <v>0.157022705726797</v>
      </c>
      <c r="S809" s="14"/>
      <c r="T809" s="14">
        <v>0.154726527204605</v>
      </c>
      <c r="U809" s="14">
        <v>0.159152325818228</v>
      </c>
      <c r="V809" s="14">
        <v>0.111665651782391</v>
      </c>
      <c r="W809" s="14"/>
      <c r="X809" s="14">
        <v>0.16352364360956101</v>
      </c>
      <c r="Y809" s="14">
        <v>0.15602228105795901</v>
      </c>
      <c r="Z809" s="14">
        <v>0.13978795055201501</v>
      </c>
      <c r="AA809" s="14">
        <v>0.141252892838612</v>
      </c>
    </row>
    <row r="810" spans="2:27" x14ac:dyDescent="0.3">
      <c r="B810" t="s">
        <v>74</v>
      </c>
      <c r="C810" s="14">
        <v>3.5011612503094598E-2</v>
      </c>
      <c r="D810" s="14">
        <v>3.6738922730517098E-2</v>
      </c>
      <c r="E810" s="14">
        <v>3.3492820787426797E-2</v>
      </c>
      <c r="F810" s="14"/>
      <c r="G810" s="14">
        <v>1.8380257323043599E-2</v>
      </c>
      <c r="H810" s="14">
        <v>3.38396719955293E-2</v>
      </c>
      <c r="I810" s="14">
        <v>6.1416543838258501E-2</v>
      </c>
      <c r="J810" s="14">
        <v>2.7041331899043099E-2</v>
      </c>
      <c r="K810" s="14">
        <v>4.34062576243033E-2</v>
      </c>
      <c r="L810" s="14">
        <v>5.2797358372191801E-2</v>
      </c>
      <c r="M810" s="14">
        <v>3.7222018426109199E-2</v>
      </c>
      <c r="N810" s="14">
        <v>2.9397179398346199E-2</v>
      </c>
      <c r="O810" s="14">
        <v>3.67818205369436E-2</v>
      </c>
      <c r="P810" s="14"/>
      <c r="Q810" s="14">
        <v>3.2327879084348497E-2</v>
      </c>
      <c r="R810" s="14">
        <v>4.1974900027175702E-2</v>
      </c>
      <c r="S810" s="14"/>
      <c r="T810" s="14">
        <v>3.8770349874590798E-2</v>
      </c>
      <c r="U810" s="14">
        <v>3.1042832169407099E-2</v>
      </c>
      <c r="V810" s="14">
        <v>2.8633997732739499E-2</v>
      </c>
      <c r="W810" s="14"/>
      <c r="X810" s="14">
        <v>5.1207299383364303E-2</v>
      </c>
      <c r="Y810" s="14">
        <v>3.2151521809184902E-2</v>
      </c>
      <c r="Z810" s="14">
        <v>1.7498717444105201E-2</v>
      </c>
      <c r="AA810" s="14">
        <v>3.27689025253418E-2</v>
      </c>
    </row>
    <row r="811" spans="2:27" x14ac:dyDescent="0.3">
      <c r="B811" t="s">
        <v>101</v>
      </c>
      <c r="C811" s="14">
        <v>8.4035330787066206E-3</v>
      </c>
      <c r="D811" s="14">
        <v>6.8331563342023003E-3</v>
      </c>
      <c r="E811" s="14">
        <v>1.0026423235921501E-2</v>
      </c>
      <c r="F811" s="14"/>
      <c r="G811" s="14">
        <v>2.7113503731665701E-3</v>
      </c>
      <c r="H811" s="14">
        <v>1.2352603338573199E-2</v>
      </c>
      <c r="I811" s="14">
        <v>2.5271664715384601E-2</v>
      </c>
      <c r="J811" s="14">
        <v>1.47232710825885E-2</v>
      </c>
      <c r="K811" s="14">
        <v>1.60477944367876E-2</v>
      </c>
      <c r="L811" s="14">
        <v>0</v>
      </c>
      <c r="M811" s="14">
        <v>0</v>
      </c>
      <c r="N811" s="14">
        <v>8.1028194954702506E-3</v>
      </c>
      <c r="O811" s="14">
        <v>7.5338913811830799E-3</v>
      </c>
      <c r="P811" s="14"/>
      <c r="Q811" s="14">
        <v>8.49367214841284E-3</v>
      </c>
      <c r="R811" s="14">
        <v>8.3995045983699806E-3</v>
      </c>
      <c r="S811" s="14"/>
      <c r="T811" s="14">
        <v>1.01928882855902E-2</v>
      </c>
      <c r="U811" s="14">
        <v>0</v>
      </c>
      <c r="V811" s="14">
        <v>0</v>
      </c>
      <c r="W811" s="14"/>
      <c r="X811" s="14">
        <v>1.1567791997072901E-2</v>
      </c>
      <c r="Y811" s="14">
        <v>9.1094622483675006E-3</v>
      </c>
      <c r="Z811" s="14">
        <v>0</v>
      </c>
      <c r="AA811" s="14">
        <v>6.9537420913182201E-3</v>
      </c>
    </row>
    <row r="812" spans="2:27" x14ac:dyDescent="0.3">
      <c r="C812" s="14"/>
      <c r="D812" s="14"/>
      <c r="E812" s="14"/>
      <c r="F812" s="14"/>
      <c r="G812" s="14"/>
      <c r="H812" s="14"/>
      <c r="I812" s="14"/>
      <c r="J812" s="14"/>
      <c r="K812" s="14"/>
      <c r="L812" s="14"/>
      <c r="M812" s="14"/>
      <c r="N812" s="14"/>
      <c r="O812" s="14"/>
      <c r="P812" s="14"/>
      <c r="Q812" s="14"/>
      <c r="R812" s="14"/>
      <c r="S812" s="14"/>
      <c r="T812" s="14"/>
      <c r="U812" s="14"/>
      <c r="V812" s="14"/>
      <c r="W812" s="14"/>
      <c r="X812" s="14"/>
      <c r="Y812" s="14"/>
      <c r="Z812" s="14"/>
      <c r="AA812" s="14"/>
    </row>
    <row r="813" spans="2:27" x14ac:dyDescent="0.3">
      <c r="B813" s="6" t="s">
        <v>386</v>
      </c>
      <c r="C813" s="14"/>
      <c r="D813" s="14"/>
      <c r="E813" s="14"/>
      <c r="F813" s="14"/>
      <c r="G813" s="14"/>
      <c r="H813" s="14"/>
      <c r="I813" s="14"/>
      <c r="J813" s="14"/>
      <c r="K813" s="14"/>
      <c r="L813" s="14"/>
      <c r="M813" s="14"/>
      <c r="N813" s="14"/>
      <c r="O813" s="14"/>
      <c r="P813" s="14"/>
      <c r="Q813" s="14"/>
      <c r="R813" s="14"/>
      <c r="S813" s="14"/>
      <c r="T813" s="14"/>
      <c r="U813" s="14"/>
      <c r="V813" s="14"/>
      <c r="W813" s="14"/>
      <c r="X813" s="14"/>
      <c r="Y813" s="14"/>
      <c r="Z813" s="14"/>
      <c r="AA813" s="14"/>
    </row>
    <row r="814" spans="2:27" x14ac:dyDescent="0.3">
      <c r="B814" s="21" t="s">
        <v>56</v>
      </c>
      <c r="C814" s="14"/>
      <c r="D814" s="14"/>
      <c r="E814" s="14"/>
      <c r="F814" s="14"/>
      <c r="G814" s="14"/>
      <c r="H814" s="14"/>
      <c r="I814" s="14"/>
      <c r="J814" s="14"/>
      <c r="K814" s="14"/>
      <c r="L814" s="14"/>
      <c r="M814" s="14"/>
      <c r="N814" s="14"/>
      <c r="O814" s="14"/>
      <c r="P814" s="14"/>
      <c r="Q814" s="14"/>
      <c r="R814" s="14"/>
      <c r="S814" s="14"/>
      <c r="T814" s="14"/>
      <c r="U814" s="14"/>
      <c r="V814" s="14"/>
      <c r="W814" s="14"/>
      <c r="X814" s="14"/>
      <c r="Y814" s="14"/>
      <c r="Z814" s="14"/>
      <c r="AA814" s="14"/>
    </row>
    <row r="815" spans="2:27" x14ac:dyDescent="0.3">
      <c r="B815" t="s">
        <v>381</v>
      </c>
      <c r="C815" s="14">
        <v>0.223624211080652</v>
      </c>
      <c r="D815" s="14">
        <v>0.23721815280776501</v>
      </c>
      <c r="E815" s="14">
        <v>0.211358926941773</v>
      </c>
      <c r="F815" s="14"/>
      <c r="G815" s="14">
        <v>0.25922310474089399</v>
      </c>
      <c r="H815" s="14">
        <v>0.23863338552107499</v>
      </c>
      <c r="I815" s="14">
        <v>0.22027742893470101</v>
      </c>
      <c r="J815" s="14">
        <v>0.202410406767384</v>
      </c>
      <c r="K815" s="14">
        <v>0.18605668881909301</v>
      </c>
      <c r="L815" s="14">
        <v>0.200759208412153</v>
      </c>
      <c r="M815" s="14">
        <v>0.189288471582228</v>
      </c>
      <c r="N815" s="14">
        <v>0.256436678058856</v>
      </c>
      <c r="O815" s="14">
        <v>0.218188761764296</v>
      </c>
      <c r="P815" s="14"/>
      <c r="Q815" s="14">
        <v>0.21125334146250399</v>
      </c>
      <c r="R815" s="14">
        <v>0.257215277877613</v>
      </c>
      <c r="S815" s="14"/>
      <c r="T815" s="14">
        <v>0.22117765435568601</v>
      </c>
      <c r="U815" s="14">
        <v>0.220186690701307</v>
      </c>
      <c r="V815" s="14">
        <v>0.239988270229125</v>
      </c>
      <c r="W815" s="14"/>
      <c r="X815" s="14">
        <v>0.23660808564312899</v>
      </c>
      <c r="Y815" s="14">
        <v>0.218433400467898</v>
      </c>
      <c r="Z815" s="14">
        <v>0.31184738164569498</v>
      </c>
      <c r="AA815" s="14">
        <v>0.19329789093652899</v>
      </c>
    </row>
    <row r="816" spans="2:27" x14ac:dyDescent="0.3">
      <c r="B816" t="s">
        <v>382</v>
      </c>
      <c r="C816" s="14">
        <v>0.702016822569418</v>
      </c>
      <c r="D816" s="14">
        <v>0.68351661134888997</v>
      </c>
      <c r="E816" s="14">
        <v>0.71874705359839397</v>
      </c>
      <c r="F816" s="14"/>
      <c r="G816" s="14">
        <v>0.64913263809658805</v>
      </c>
      <c r="H816" s="14">
        <v>0.70345600161615796</v>
      </c>
      <c r="I816" s="14">
        <v>0.71544854571167305</v>
      </c>
      <c r="J816" s="14">
        <v>0.73782547112397601</v>
      </c>
      <c r="K816" s="14">
        <v>0.74924573882646495</v>
      </c>
      <c r="L816" s="14">
        <v>0.698295646488996</v>
      </c>
      <c r="M816" s="14">
        <v>0.73293205261600802</v>
      </c>
      <c r="N816" s="14">
        <v>0.664486945115912</v>
      </c>
      <c r="O816" s="14">
        <v>0.72263899165553303</v>
      </c>
      <c r="P816" s="14"/>
      <c r="Q816" s="14">
        <v>0.72313833081631995</v>
      </c>
      <c r="R816" s="14">
        <v>0.64982301614691995</v>
      </c>
      <c r="S816" s="14"/>
      <c r="T816" s="14">
        <v>0.70744131963218404</v>
      </c>
      <c r="U816" s="14">
        <v>0.67692476133683999</v>
      </c>
      <c r="V816" s="14">
        <v>0.70418306065043001</v>
      </c>
      <c r="W816" s="14"/>
      <c r="X816" s="14">
        <v>0.66354860768899404</v>
      </c>
      <c r="Y816" s="14">
        <v>0.72714121612189297</v>
      </c>
      <c r="Z816" s="14">
        <v>0.61343484968190898</v>
      </c>
      <c r="AA816" s="14">
        <v>0.71312816112114497</v>
      </c>
    </row>
    <row r="817" spans="2:27" x14ac:dyDescent="0.3">
      <c r="B817" t="s">
        <v>383</v>
      </c>
      <c r="C817" s="14">
        <v>4.9731979772648802E-2</v>
      </c>
      <c r="D817" s="14">
        <v>5.7891391651264397E-2</v>
      </c>
      <c r="E817" s="14">
        <v>4.1861672058082097E-2</v>
      </c>
      <c r="F817" s="14"/>
      <c r="G817" s="14">
        <v>5.9712952632676598E-2</v>
      </c>
      <c r="H817" s="14">
        <v>3.7254710099503402E-2</v>
      </c>
      <c r="I817" s="14">
        <v>5.5081725891803997E-2</v>
      </c>
      <c r="J817" s="14">
        <v>4.63777952042582E-2</v>
      </c>
      <c r="K817" s="14">
        <v>4.7177346683760599E-2</v>
      </c>
      <c r="L817" s="14">
        <v>6.8634454772561596E-2</v>
      </c>
      <c r="M817" s="14">
        <v>3.6537925713957503E-2</v>
      </c>
      <c r="N817" s="14">
        <v>4.98470835628156E-2</v>
      </c>
      <c r="O817" s="14">
        <v>4.07398502559011E-2</v>
      </c>
      <c r="P817" s="14"/>
      <c r="Q817" s="14">
        <v>4.8833147013398998E-2</v>
      </c>
      <c r="R817" s="14">
        <v>5.2976025520737102E-2</v>
      </c>
      <c r="S817" s="14"/>
      <c r="T817" s="14">
        <v>4.9050156467780298E-2</v>
      </c>
      <c r="U817" s="14">
        <v>8.67945339490101E-2</v>
      </c>
      <c r="V817" s="14">
        <v>2.4939446365068101E-2</v>
      </c>
      <c r="W817" s="14"/>
      <c r="X817" s="14">
        <v>5.6678673423393E-2</v>
      </c>
      <c r="Y817" s="14">
        <v>4.4489272415536803E-2</v>
      </c>
      <c r="Z817" s="14">
        <v>4.3159868029079097E-2</v>
      </c>
      <c r="AA817" s="14">
        <v>5.9696041785481699E-2</v>
      </c>
    </row>
    <row r="818" spans="2:27" x14ac:dyDescent="0.3">
      <c r="B818" t="s">
        <v>384</v>
      </c>
      <c r="C818" s="14">
        <v>1.0865370864229E-2</v>
      </c>
      <c r="D818" s="14">
        <v>9.3230200719339393E-3</v>
      </c>
      <c r="E818" s="14">
        <v>1.24750130279002E-2</v>
      </c>
      <c r="F818" s="14"/>
      <c r="G818" s="14">
        <v>1.2421670964943199E-2</v>
      </c>
      <c r="H818" s="14">
        <v>1.0640109398958699E-2</v>
      </c>
      <c r="I818" s="14">
        <v>0</v>
      </c>
      <c r="J818" s="14">
        <v>4.3179115133789199E-3</v>
      </c>
      <c r="K818" s="14">
        <v>1.33971975655626E-2</v>
      </c>
      <c r="L818" s="14">
        <v>1.3230225964275699E-2</v>
      </c>
      <c r="M818" s="14">
        <v>1.11068626352836E-2</v>
      </c>
      <c r="N818" s="14">
        <v>2.11264737669455E-2</v>
      </c>
      <c r="O818" s="14">
        <v>1.12356537745734E-2</v>
      </c>
      <c r="P818" s="14"/>
      <c r="Q818" s="14">
        <v>9.0541677919382998E-3</v>
      </c>
      <c r="R818" s="14">
        <v>1.38299642274189E-2</v>
      </c>
      <c r="S818" s="14"/>
      <c r="T818" s="14">
        <v>9.00600052448698E-3</v>
      </c>
      <c r="U818" s="14">
        <v>1.6094014012843199E-2</v>
      </c>
      <c r="V818" s="14">
        <v>1.12620888031026E-2</v>
      </c>
      <c r="W818" s="14"/>
      <c r="X818" s="14">
        <v>1.6498024559166099E-2</v>
      </c>
      <c r="Y818" s="14">
        <v>4.2249710341491897E-3</v>
      </c>
      <c r="Z818" s="14">
        <v>6.7566207439919198E-3</v>
      </c>
      <c r="AA818" s="14">
        <v>2.1130726410680201E-2</v>
      </c>
    </row>
    <row r="819" spans="2:27" x14ac:dyDescent="0.3">
      <c r="B819" t="s">
        <v>74</v>
      </c>
      <c r="C819" s="14">
        <v>1.3761615713052899E-2</v>
      </c>
      <c r="D819" s="14">
        <v>1.2050824120146899E-2</v>
      </c>
      <c r="E819" s="14">
        <v>1.55573343738511E-2</v>
      </c>
      <c r="F819" s="14"/>
      <c r="G819" s="14">
        <v>1.9509633564898401E-2</v>
      </c>
      <c r="H819" s="14">
        <v>1.0015793364305201E-2</v>
      </c>
      <c r="I819" s="14">
        <v>9.1922994618219896E-3</v>
      </c>
      <c r="J819" s="14">
        <v>9.06841539100307E-3</v>
      </c>
      <c r="K819" s="14">
        <v>4.1230281051186698E-3</v>
      </c>
      <c r="L819" s="14">
        <v>1.9080464362013799E-2</v>
      </c>
      <c r="M819" s="14">
        <v>3.0134687452522901E-2</v>
      </c>
      <c r="N819" s="14">
        <v>8.1028194954702506E-3</v>
      </c>
      <c r="O819" s="14">
        <v>7.1967425496969597E-3</v>
      </c>
      <c r="P819" s="14"/>
      <c r="Q819" s="14">
        <v>7.7210129158392198E-3</v>
      </c>
      <c r="R819" s="14">
        <v>2.6155716227310499E-2</v>
      </c>
      <c r="S819" s="14"/>
      <c r="T819" s="14">
        <v>1.33248690198628E-2</v>
      </c>
      <c r="U819" s="14">
        <v>0</v>
      </c>
      <c r="V819" s="14">
        <v>1.9627133952274601E-2</v>
      </c>
      <c r="W819" s="14"/>
      <c r="X819" s="14">
        <v>2.6666608685317599E-2</v>
      </c>
      <c r="Y819" s="14">
        <v>5.71113996052204E-3</v>
      </c>
      <c r="Z819" s="14">
        <v>2.4801279899324499E-2</v>
      </c>
      <c r="AA819" s="14">
        <v>1.27471797461641E-2</v>
      </c>
    </row>
    <row r="820" spans="2:27" x14ac:dyDescent="0.3">
      <c r="C820" s="14"/>
      <c r="D820" s="14"/>
      <c r="E820" s="14"/>
      <c r="F820" s="14"/>
      <c r="G820" s="14"/>
      <c r="H820" s="14"/>
      <c r="I820" s="14"/>
      <c r="J820" s="14"/>
      <c r="K820" s="14"/>
      <c r="L820" s="14"/>
      <c r="M820" s="14"/>
      <c r="N820" s="14"/>
      <c r="O820" s="14"/>
      <c r="P820" s="14"/>
      <c r="Q820" s="14"/>
      <c r="R820" s="14"/>
      <c r="S820" s="14"/>
      <c r="T820" s="14"/>
      <c r="U820" s="14"/>
      <c r="V820" s="14"/>
      <c r="W820" s="14"/>
      <c r="X820" s="14"/>
      <c r="Y820" s="14"/>
      <c r="Z820" s="14"/>
      <c r="AA820" s="14"/>
    </row>
    <row r="821" spans="2:27" x14ac:dyDescent="0.3">
      <c r="B821" s="6" t="s">
        <v>387</v>
      </c>
      <c r="C821" s="14"/>
      <c r="D821" s="14"/>
      <c r="E821" s="14"/>
      <c r="F821" s="14"/>
      <c r="G821" s="14"/>
      <c r="H821" s="14"/>
      <c r="I821" s="14"/>
      <c r="J821" s="14"/>
      <c r="K821" s="14"/>
      <c r="L821" s="14"/>
      <c r="M821" s="14"/>
      <c r="N821" s="14"/>
      <c r="O821" s="14"/>
      <c r="P821" s="14"/>
      <c r="Q821" s="14"/>
      <c r="R821" s="14"/>
      <c r="S821" s="14"/>
      <c r="T821" s="14"/>
      <c r="U821" s="14"/>
      <c r="V821" s="14"/>
      <c r="W821" s="14"/>
      <c r="X821" s="14"/>
      <c r="Y821" s="14"/>
      <c r="Z821" s="14"/>
      <c r="AA821" s="14"/>
    </row>
    <row r="822" spans="2:27" x14ac:dyDescent="0.3">
      <c r="B822" s="21" t="s">
        <v>56</v>
      </c>
      <c r="C822" s="14"/>
      <c r="D822" s="14"/>
      <c r="E822" s="14"/>
      <c r="F822" s="14"/>
      <c r="G822" s="14"/>
      <c r="H822" s="14"/>
      <c r="I822" s="14"/>
      <c r="J822" s="14"/>
      <c r="K822" s="14"/>
      <c r="L822" s="14"/>
      <c r="M822" s="14"/>
      <c r="N822" s="14"/>
      <c r="O822" s="14"/>
      <c r="P822" s="14"/>
      <c r="Q822" s="14"/>
      <c r="R822" s="14"/>
      <c r="S822" s="14"/>
      <c r="T822" s="14"/>
      <c r="U822" s="14"/>
      <c r="V822" s="14"/>
      <c r="W822" s="14"/>
      <c r="X822" s="14"/>
      <c r="Y822" s="14"/>
      <c r="Z822" s="14"/>
      <c r="AA822" s="14"/>
    </row>
    <row r="823" spans="2:27" x14ac:dyDescent="0.3">
      <c r="B823" t="s">
        <v>381</v>
      </c>
      <c r="C823" s="14">
        <v>9.90873947656081E-2</v>
      </c>
      <c r="D823" s="14">
        <v>0.142776719256621</v>
      </c>
      <c r="E823" s="14">
        <v>5.4703483758285799E-2</v>
      </c>
      <c r="F823" s="14"/>
      <c r="G823" s="14">
        <v>0.14358096225709099</v>
      </c>
      <c r="H823" s="14">
        <v>6.6680486511146206E-2</v>
      </c>
      <c r="I823" s="14">
        <v>5.6529452426036603E-2</v>
      </c>
      <c r="J823" s="14">
        <v>0.11387129351181</v>
      </c>
      <c r="K823" s="14">
        <v>7.6323783689501906E-2</v>
      </c>
      <c r="L823" s="14">
        <v>0.124454570500083</v>
      </c>
      <c r="M823" s="14">
        <v>8.4084031726278305E-2</v>
      </c>
      <c r="N823" s="14">
        <v>4.6076615308445402E-2</v>
      </c>
      <c r="O823" s="14">
        <v>9.5456917942533595E-2</v>
      </c>
      <c r="P823" s="14"/>
      <c r="Q823" s="14">
        <v>8.2938200379062202E-2</v>
      </c>
      <c r="R823" s="14">
        <v>0.13831098929832</v>
      </c>
      <c r="S823" s="14"/>
      <c r="T823" s="14">
        <v>8.5379243850465997E-2</v>
      </c>
      <c r="U823" s="14">
        <v>0.185267771578003</v>
      </c>
      <c r="V823" s="14">
        <v>7.9734248842714905E-2</v>
      </c>
      <c r="W823" s="14"/>
      <c r="X823" s="14">
        <v>9.6523634195921207E-2</v>
      </c>
      <c r="Y823" s="14">
        <v>7.6490909644135796E-2</v>
      </c>
      <c r="Z823" s="14">
        <v>0.24909420974732899</v>
      </c>
      <c r="AA823" s="14">
        <v>9.90611890244983E-2</v>
      </c>
    </row>
    <row r="824" spans="2:27" x14ac:dyDescent="0.3">
      <c r="B824" t="s">
        <v>382</v>
      </c>
      <c r="C824" s="14">
        <v>0.81669148086749399</v>
      </c>
      <c r="D824" s="14">
        <v>0.75655704862161699</v>
      </c>
      <c r="E824" s="14">
        <v>0.87703416347654295</v>
      </c>
      <c r="F824" s="14"/>
      <c r="G824" s="14">
        <v>0.76960912384441105</v>
      </c>
      <c r="H824" s="14">
        <v>0.82872814619233803</v>
      </c>
      <c r="I824" s="14">
        <v>0.87382960991507497</v>
      </c>
      <c r="J824" s="14">
        <v>0.79337534221671702</v>
      </c>
      <c r="K824" s="14">
        <v>0.84512846578204603</v>
      </c>
      <c r="L824" s="14">
        <v>0.77936760670049399</v>
      </c>
      <c r="M824" s="14">
        <v>0.83792844616824902</v>
      </c>
      <c r="N824" s="14">
        <v>0.89779078441162696</v>
      </c>
      <c r="O824" s="14">
        <v>0.83676509508389596</v>
      </c>
      <c r="P824" s="14"/>
      <c r="Q824" s="14">
        <v>0.847486477434924</v>
      </c>
      <c r="R824" s="14">
        <v>0.74517807310820605</v>
      </c>
      <c r="S824" s="14"/>
      <c r="T824" s="14">
        <v>0.834655948599477</v>
      </c>
      <c r="U824" s="14">
        <v>0.67767687651882202</v>
      </c>
      <c r="V824" s="14">
        <v>0.80190619451831202</v>
      </c>
      <c r="W824" s="14"/>
      <c r="X824" s="14">
        <v>0.78527058201773703</v>
      </c>
      <c r="Y824" s="14">
        <v>0.86528712347636705</v>
      </c>
      <c r="Z824" s="14">
        <v>0.63888809036116401</v>
      </c>
      <c r="AA824" s="14">
        <v>0.80297171521815902</v>
      </c>
    </row>
    <row r="825" spans="2:27" x14ac:dyDescent="0.3">
      <c r="B825" t="s">
        <v>383</v>
      </c>
      <c r="C825" s="14">
        <v>6.2528989753198705E-2</v>
      </c>
      <c r="D825" s="14">
        <v>7.7082619091828897E-2</v>
      </c>
      <c r="E825" s="14">
        <v>4.83335245225604E-2</v>
      </c>
      <c r="F825" s="14"/>
      <c r="G825" s="14">
        <v>6.1774165838047498E-2</v>
      </c>
      <c r="H825" s="14">
        <v>7.8895621650255598E-2</v>
      </c>
      <c r="I825" s="14">
        <v>4.3891227594546001E-2</v>
      </c>
      <c r="J825" s="14">
        <v>8.3154251021074502E-2</v>
      </c>
      <c r="K825" s="14">
        <v>7.1121244293998603E-2</v>
      </c>
      <c r="L825" s="14">
        <v>7.4934851313798206E-2</v>
      </c>
      <c r="M825" s="14">
        <v>4.3558475847027801E-2</v>
      </c>
      <c r="N825" s="14">
        <v>4.51191501815403E-2</v>
      </c>
      <c r="O825" s="14">
        <v>4.3908502038236201E-2</v>
      </c>
      <c r="P825" s="14"/>
      <c r="Q825" s="14">
        <v>5.83124395394779E-2</v>
      </c>
      <c r="R825" s="14">
        <v>7.3649810412054095E-2</v>
      </c>
      <c r="S825" s="14"/>
      <c r="T825" s="14">
        <v>5.9435558986955697E-2</v>
      </c>
      <c r="U825" s="14">
        <v>0.110616086144773</v>
      </c>
      <c r="V825" s="14">
        <v>7.9466716023453496E-2</v>
      </c>
      <c r="W825" s="14"/>
      <c r="X825" s="14">
        <v>7.3259400553912293E-2</v>
      </c>
      <c r="Y825" s="14">
        <v>5.0573438673852798E-2</v>
      </c>
      <c r="Z825" s="14">
        <v>7.4684833118659893E-2</v>
      </c>
      <c r="AA825" s="14">
        <v>7.7665657536543906E-2</v>
      </c>
    </row>
    <row r="826" spans="2:27" x14ac:dyDescent="0.3">
      <c r="B826" t="s">
        <v>384</v>
      </c>
      <c r="C826" s="14">
        <v>8.93597505412555E-3</v>
      </c>
      <c r="D826" s="14">
        <v>1.28668095915734E-2</v>
      </c>
      <c r="E826" s="14">
        <v>5.0540273295173396E-3</v>
      </c>
      <c r="F826" s="14"/>
      <c r="G826" s="14">
        <v>1.18535766941394E-2</v>
      </c>
      <c r="H826" s="14">
        <v>1.28645929539854E-2</v>
      </c>
      <c r="I826" s="14">
        <v>7.3651111406988403E-3</v>
      </c>
      <c r="J826" s="14">
        <v>5.3292103266540198E-3</v>
      </c>
      <c r="K826" s="14">
        <v>3.30347812933469E-3</v>
      </c>
      <c r="L826" s="14">
        <v>4.7302179089133596E-3</v>
      </c>
      <c r="M826" s="14">
        <v>9.4163748663034907E-3</v>
      </c>
      <c r="N826" s="14">
        <v>1.1013450098386999E-2</v>
      </c>
      <c r="O826" s="14">
        <v>9.2850888578326508E-3</v>
      </c>
      <c r="P826" s="14"/>
      <c r="Q826" s="14">
        <v>6.7131035479868102E-3</v>
      </c>
      <c r="R826" s="14">
        <v>1.4222101362652499E-2</v>
      </c>
      <c r="S826" s="14"/>
      <c r="T826" s="14">
        <v>7.4675519504367304E-3</v>
      </c>
      <c r="U826" s="14">
        <v>1.63764251756396E-2</v>
      </c>
      <c r="V826" s="14">
        <v>2.3599281078331799E-2</v>
      </c>
      <c r="W826" s="14"/>
      <c r="X826" s="14">
        <v>1.6827176004468699E-2</v>
      </c>
      <c r="Y826" s="14">
        <v>2.9527892722893698E-3</v>
      </c>
      <c r="Z826" s="14">
        <v>7.3157403923724603E-3</v>
      </c>
      <c r="AA826" s="14">
        <v>1.6116666511559699E-2</v>
      </c>
    </row>
    <row r="827" spans="2:27" x14ac:dyDescent="0.3">
      <c r="B827" t="s">
        <v>74</v>
      </c>
      <c r="C827" s="14">
        <v>1.2756159559573601E-2</v>
      </c>
      <c r="D827" s="14">
        <v>1.07168034383595E-2</v>
      </c>
      <c r="E827" s="14">
        <v>1.4874800913093201E-2</v>
      </c>
      <c r="F827" s="14"/>
      <c r="G827" s="14">
        <v>1.3182171366311101E-2</v>
      </c>
      <c r="H827" s="14">
        <v>1.28311526922748E-2</v>
      </c>
      <c r="I827" s="14">
        <v>1.8384598923644E-2</v>
      </c>
      <c r="J827" s="14">
        <v>4.2699029237443197E-3</v>
      </c>
      <c r="K827" s="14">
        <v>4.1230281051186698E-3</v>
      </c>
      <c r="L827" s="14">
        <v>1.6512753576710601E-2</v>
      </c>
      <c r="M827" s="14">
        <v>2.5012671392141101E-2</v>
      </c>
      <c r="N827" s="14">
        <v>0</v>
      </c>
      <c r="O827" s="14">
        <v>1.45843960775021E-2</v>
      </c>
      <c r="P827" s="14"/>
      <c r="Q827" s="14">
        <v>4.5497790985485204E-3</v>
      </c>
      <c r="R827" s="14">
        <v>2.8639025818767601E-2</v>
      </c>
      <c r="S827" s="14"/>
      <c r="T827" s="14">
        <v>1.30616966126642E-2</v>
      </c>
      <c r="U827" s="14">
        <v>1.00628405827629E-2</v>
      </c>
      <c r="V827" s="14">
        <v>1.52935595371879E-2</v>
      </c>
      <c r="W827" s="14"/>
      <c r="X827" s="14">
        <v>2.8119207227960599E-2</v>
      </c>
      <c r="Y827" s="14">
        <v>4.6957389333549702E-3</v>
      </c>
      <c r="Z827" s="14">
        <v>3.0017126380474501E-2</v>
      </c>
      <c r="AA827" s="14">
        <v>4.18477170923912E-3</v>
      </c>
    </row>
    <row r="828" spans="2:27" x14ac:dyDescent="0.3">
      <c r="C828" s="14"/>
      <c r="D828" s="14"/>
      <c r="E828" s="14"/>
      <c r="F828" s="14"/>
      <c r="G828" s="14"/>
      <c r="H828" s="14"/>
      <c r="I828" s="14"/>
      <c r="J828" s="14"/>
      <c r="K828" s="14"/>
      <c r="L828" s="14"/>
      <c r="M828" s="14"/>
      <c r="N828" s="14"/>
      <c r="O828" s="14"/>
      <c r="P828" s="14"/>
      <c r="Q828" s="14"/>
      <c r="R828" s="14"/>
      <c r="S828" s="14"/>
      <c r="T828" s="14"/>
      <c r="U828" s="14"/>
      <c r="V828" s="14"/>
      <c r="W828" s="14"/>
      <c r="X828" s="14"/>
      <c r="Y828" s="14"/>
      <c r="Z828" s="14"/>
      <c r="AA828" s="14"/>
    </row>
    <row r="829" spans="2:27" x14ac:dyDescent="0.3">
      <c r="B829" s="6" t="s">
        <v>388</v>
      </c>
      <c r="C829" s="14"/>
      <c r="D829" s="14"/>
      <c r="E829" s="14"/>
      <c r="F829" s="14"/>
      <c r="G829" s="14"/>
      <c r="H829" s="14"/>
      <c r="I829" s="14"/>
      <c r="J829" s="14"/>
      <c r="K829" s="14"/>
      <c r="L829" s="14"/>
      <c r="M829" s="14"/>
      <c r="N829" s="14"/>
      <c r="O829" s="14"/>
      <c r="P829" s="14"/>
      <c r="Q829" s="14"/>
      <c r="R829" s="14"/>
      <c r="S829" s="14"/>
      <c r="T829" s="14"/>
      <c r="U829" s="14"/>
      <c r="V829" s="14"/>
      <c r="W829" s="14"/>
      <c r="X829" s="14"/>
      <c r="Y829" s="14"/>
      <c r="Z829" s="14"/>
      <c r="AA829" s="14"/>
    </row>
    <row r="830" spans="2:27" x14ac:dyDescent="0.3">
      <c r="B830" s="21" t="s">
        <v>56</v>
      </c>
      <c r="C830" s="14"/>
      <c r="D830" s="14"/>
      <c r="E830" s="14"/>
      <c r="F830" s="14"/>
      <c r="G830" s="14"/>
      <c r="H830" s="14"/>
      <c r="I830" s="14"/>
      <c r="J830" s="14"/>
      <c r="K830" s="14"/>
      <c r="L830" s="14"/>
      <c r="M830" s="14"/>
      <c r="N830" s="14"/>
      <c r="O830" s="14"/>
      <c r="P830" s="14"/>
      <c r="Q830" s="14"/>
      <c r="R830" s="14"/>
      <c r="S830" s="14"/>
      <c r="T830" s="14"/>
      <c r="U830" s="14"/>
      <c r="V830" s="14"/>
      <c r="W830" s="14"/>
      <c r="X830" s="14"/>
      <c r="Y830" s="14"/>
      <c r="Z830" s="14"/>
      <c r="AA830" s="14"/>
    </row>
    <row r="831" spans="2:27" x14ac:dyDescent="0.3">
      <c r="B831" t="s">
        <v>381</v>
      </c>
      <c r="C831" s="14">
        <v>8.4237990135729607E-2</v>
      </c>
      <c r="D831" s="14">
        <v>0.1134213077519</v>
      </c>
      <c r="E831" s="14">
        <v>5.5525294454724899E-2</v>
      </c>
      <c r="F831" s="14"/>
      <c r="G831" s="14">
        <v>0.12535956401419299</v>
      </c>
      <c r="H831" s="14">
        <v>7.0784820453598005E-2</v>
      </c>
      <c r="I831" s="14">
        <v>5.5796421732514097E-2</v>
      </c>
      <c r="J831" s="14">
        <v>9.0611823913372302E-2</v>
      </c>
      <c r="K831" s="14">
        <v>6.8192269079384901E-2</v>
      </c>
      <c r="L831" s="14">
        <v>8.3070482778728E-2</v>
      </c>
      <c r="M831" s="14">
        <v>6.9664947851889897E-2</v>
      </c>
      <c r="N831" s="14">
        <v>8.2778486023769401E-2</v>
      </c>
      <c r="O831" s="14">
        <v>6.0854374202235197E-2</v>
      </c>
      <c r="P831" s="14"/>
      <c r="Q831" s="14">
        <v>7.9828302452847E-2</v>
      </c>
      <c r="R831" s="14">
        <v>9.6320357663290598E-2</v>
      </c>
      <c r="S831" s="14"/>
      <c r="T831" s="14">
        <v>7.7484445494200693E-2</v>
      </c>
      <c r="U831" s="14">
        <v>0.15756438906116499</v>
      </c>
      <c r="V831" s="14">
        <v>9.4844305865395107E-2</v>
      </c>
      <c r="W831" s="14"/>
      <c r="X831" s="14">
        <v>6.7885700531377505E-2</v>
      </c>
      <c r="Y831" s="14">
        <v>7.7067352494525204E-2</v>
      </c>
      <c r="Z831" s="14">
        <v>0.17170399660663799</v>
      </c>
      <c r="AA831" s="14">
        <v>8.6732716517423494E-2</v>
      </c>
    </row>
    <row r="832" spans="2:27" x14ac:dyDescent="0.3">
      <c r="B832" t="s">
        <v>382</v>
      </c>
      <c r="C832" s="14">
        <v>0.78598757446928802</v>
      </c>
      <c r="D832" s="14">
        <v>0.735301106606572</v>
      </c>
      <c r="E832" s="14">
        <v>0.83668581827109501</v>
      </c>
      <c r="F832" s="14"/>
      <c r="G832" s="14">
        <v>0.72803824152503205</v>
      </c>
      <c r="H832" s="14">
        <v>0.78394576692183704</v>
      </c>
      <c r="I832" s="14">
        <v>0.83562019457265002</v>
      </c>
      <c r="J832" s="14">
        <v>0.76731106952925099</v>
      </c>
      <c r="K832" s="14">
        <v>0.84922857883222502</v>
      </c>
      <c r="L832" s="14">
        <v>0.79938186889568696</v>
      </c>
      <c r="M832" s="14">
        <v>0.80687905026102202</v>
      </c>
      <c r="N832" s="14">
        <v>0.77691916801948002</v>
      </c>
      <c r="O832" s="14">
        <v>0.809608177496694</v>
      </c>
      <c r="P832" s="14"/>
      <c r="Q832" s="14">
        <v>0.79922613690677902</v>
      </c>
      <c r="R832" s="14">
        <v>0.75379433101955295</v>
      </c>
      <c r="S832" s="14"/>
      <c r="T832" s="14">
        <v>0.78663203363364598</v>
      </c>
      <c r="U832" s="14">
        <v>0.72657887170843205</v>
      </c>
      <c r="V832" s="14">
        <v>0.76657834026028704</v>
      </c>
      <c r="W832" s="14"/>
      <c r="X832" s="14">
        <v>0.76749432239063398</v>
      </c>
      <c r="Y832" s="14">
        <v>0.808644656572723</v>
      </c>
      <c r="Z832" s="14">
        <v>0.71747403363550399</v>
      </c>
      <c r="AA832" s="14">
        <v>0.77567288145822499</v>
      </c>
    </row>
    <row r="833" spans="2:27" x14ac:dyDescent="0.3">
      <c r="B833" t="s">
        <v>383</v>
      </c>
      <c r="C833" s="14">
        <v>9.8357497221024895E-2</v>
      </c>
      <c r="D833" s="14">
        <v>0.11641556347556201</v>
      </c>
      <c r="E833" s="14">
        <v>8.0868822330899107E-2</v>
      </c>
      <c r="F833" s="14"/>
      <c r="G833" s="14">
        <v>0.118384627210305</v>
      </c>
      <c r="H833" s="14">
        <v>0.118677671589311</v>
      </c>
      <c r="I833" s="14">
        <v>7.2050316176355794E-2</v>
      </c>
      <c r="J833" s="14">
        <v>0.10504863885888301</v>
      </c>
      <c r="K833" s="14">
        <v>6.8569453969126296E-2</v>
      </c>
      <c r="L833" s="14">
        <v>8.8013882999977394E-2</v>
      </c>
      <c r="M833" s="14">
        <v>6.7750411784130493E-2</v>
      </c>
      <c r="N833" s="14">
        <v>0.121739536199283</v>
      </c>
      <c r="O833" s="14">
        <v>9.1689319090136098E-2</v>
      </c>
      <c r="P833" s="14"/>
      <c r="Q833" s="14">
        <v>9.9542829816524403E-2</v>
      </c>
      <c r="R833" s="14">
        <v>9.8013013181789704E-2</v>
      </c>
      <c r="S833" s="14"/>
      <c r="T833" s="14">
        <v>0.10271477197354199</v>
      </c>
      <c r="U833" s="14">
        <v>9.1436595134459495E-2</v>
      </c>
      <c r="V833" s="14">
        <v>9.0235116164266299E-2</v>
      </c>
      <c r="W833" s="14"/>
      <c r="X833" s="14">
        <v>0.104069159804951</v>
      </c>
      <c r="Y833" s="14">
        <v>9.5904787051003804E-2</v>
      </c>
      <c r="Z833" s="14">
        <v>8.1957452240420101E-2</v>
      </c>
      <c r="AA833" s="14">
        <v>0.10864062369796799</v>
      </c>
    </row>
    <row r="834" spans="2:27" x14ac:dyDescent="0.3">
      <c r="B834" t="s">
        <v>384</v>
      </c>
      <c r="C834" s="14">
        <v>1.7518382673605001E-2</v>
      </c>
      <c r="D834" s="14">
        <v>2.2047189400424001E-2</v>
      </c>
      <c r="E834" s="14">
        <v>1.1852814245932399E-2</v>
      </c>
      <c r="F834" s="14"/>
      <c r="G834" s="14">
        <v>1.50353958841588E-2</v>
      </c>
      <c r="H834" s="14">
        <v>1.23659130894514E-2</v>
      </c>
      <c r="I834" s="14">
        <v>1.43640299818476E-2</v>
      </c>
      <c r="J834" s="14">
        <v>3.27585647747494E-2</v>
      </c>
      <c r="K834" s="14">
        <v>4.4251297942462502E-3</v>
      </c>
      <c r="L834" s="14">
        <v>1.8402467670810899E-2</v>
      </c>
      <c r="M834" s="14">
        <v>3.2045680027442798E-2</v>
      </c>
      <c r="N834" s="14">
        <v>1.04599902619968E-2</v>
      </c>
      <c r="O834" s="14">
        <v>1.9629510983877101E-2</v>
      </c>
      <c r="P834" s="14"/>
      <c r="Q834" s="14">
        <v>1.48554898001004E-2</v>
      </c>
      <c r="R834" s="14">
        <v>2.4014389775278099E-2</v>
      </c>
      <c r="S834" s="14"/>
      <c r="T834" s="14">
        <v>1.7995179717537401E-2</v>
      </c>
      <c r="U834" s="14">
        <v>2.1103790700438999E-2</v>
      </c>
      <c r="V834" s="14">
        <v>2.38991850447242E-2</v>
      </c>
      <c r="W834" s="14"/>
      <c r="X834" s="14">
        <v>2.9968003983947999E-2</v>
      </c>
      <c r="Y834" s="14">
        <v>1.18298575503846E-2</v>
      </c>
      <c r="Z834" s="14">
        <v>8.2306543909447805E-3</v>
      </c>
      <c r="AA834" s="14">
        <v>2.2421805080900099E-2</v>
      </c>
    </row>
    <row r="835" spans="2:27" x14ac:dyDescent="0.3">
      <c r="B835" t="s">
        <v>74</v>
      </c>
      <c r="C835" s="14">
        <v>1.38985555003526E-2</v>
      </c>
      <c r="D835" s="14">
        <v>1.28148327655426E-2</v>
      </c>
      <c r="E835" s="14">
        <v>1.50672506973483E-2</v>
      </c>
      <c r="F835" s="14"/>
      <c r="G835" s="14">
        <v>1.3182171366311101E-2</v>
      </c>
      <c r="H835" s="14">
        <v>1.42258279458025E-2</v>
      </c>
      <c r="I835" s="14">
        <v>2.2169037536632501E-2</v>
      </c>
      <c r="J835" s="14">
        <v>4.2699029237443197E-3</v>
      </c>
      <c r="K835" s="14">
        <v>9.5845683250170999E-3</v>
      </c>
      <c r="L835" s="14">
        <v>1.1131297654797199E-2</v>
      </c>
      <c r="M835" s="14">
        <v>2.3659910075514198E-2</v>
      </c>
      <c r="N835" s="14">
        <v>8.1028194954702506E-3</v>
      </c>
      <c r="O835" s="14">
        <v>1.82186182270575E-2</v>
      </c>
      <c r="P835" s="14"/>
      <c r="Q835" s="14">
        <v>6.5472410237487101E-3</v>
      </c>
      <c r="R835" s="14">
        <v>2.7857908360088699E-2</v>
      </c>
      <c r="S835" s="14"/>
      <c r="T835" s="14">
        <v>1.5173569181073101E-2</v>
      </c>
      <c r="U835" s="14">
        <v>3.3163533955048998E-3</v>
      </c>
      <c r="V835" s="14">
        <v>2.4443052665327199E-2</v>
      </c>
      <c r="W835" s="14"/>
      <c r="X835" s="14">
        <v>3.0582813289089201E-2</v>
      </c>
      <c r="Y835" s="14">
        <v>6.5533463313636403E-3</v>
      </c>
      <c r="Z835" s="14">
        <v>2.0633863126492999E-2</v>
      </c>
      <c r="AA835" s="14">
        <v>6.5319732454834504E-3</v>
      </c>
    </row>
    <row r="836" spans="2:27" x14ac:dyDescent="0.3">
      <c r="C836" s="14"/>
      <c r="D836" s="14"/>
      <c r="E836" s="14"/>
      <c r="F836" s="14"/>
      <c r="G836" s="14"/>
      <c r="H836" s="14"/>
      <c r="I836" s="14"/>
      <c r="J836" s="14"/>
      <c r="K836" s="14"/>
      <c r="L836" s="14"/>
      <c r="M836" s="14"/>
      <c r="N836" s="14"/>
      <c r="O836" s="14"/>
      <c r="P836" s="14"/>
      <c r="Q836" s="14"/>
      <c r="R836" s="14"/>
      <c r="S836" s="14"/>
      <c r="T836" s="14"/>
      <c r="U836" s="14"/>
      <c r="V836" s="14"/>
      <c r="W836" s="14"/>
      <c r="X836" s="14"/>
      <c r="Y836" s="14"/>
      <c r="Z836" s="14"/>
      <c r="AA836" s="14"/>
    </row>
    <row r="837" spans="2:27" x14ac:dyDescent="0.3">
      <c r="B837" s="6" t="s">
        <v>389</v>
      </c>
      <c r="C837" s="14"/>
      <c r="D837" s="14"/>
      <c r="E837" s="14"/>
      <c r="F837" s="14"/>
      <c r="G837" s="14"/>
      <c r="H837" s="14"/>
      <c r="I837" s="14"/>
      <c r="J837" s="14"/>
      <c r="K837" s="14"/>
      <c r="L837" s="14"/>
      <c r="M837" s="14"/>
      <c r="N837" s="14"/>
      <c r="O837" s="14"/>
      <c r="P837" s="14"/>
      <c r="Q837" s="14"/>
      <c r="R837" s="14"/>
      <c r="S837" s="14"/>
      <c r="T837" s="14"/>
      <c r="U837" s="14"/>
      <c r="V837" s="14"/>
      <c r="W837" s="14"/>
      <c r="X837" s="14"/>
      <c r="Y837" s="14"/>
      <c r="Z837" s="14"/>
      <c r="AA837" s="14"/>
    </row>
    <row r="838" spans="2:27" x14ac:dyDescent="0.3">
      <c r="B838" s="21" t="s">
        <v>56</v>
      </c>
      <c r="C838" s="14"/>
      <c r="D838" s="14"/>
      <c r="E838" s="14"/>
      <c r="F838" s="14"/>
      <c r="G838" s="14"/>
      <c r="H838" s="14"/>
      <c r="I838" s="14"/>
      <c r="J838" s="14"/>
      <c r="K838" s="14"/>
      <c r="L838" s="14"/>
      <c r="M838" s="14"/>
      <c r="N838" s="14"/>
      <c r="O838" s="14"/>
      <c r="P838" s="14"/>
      <c r="Q838" s="14"/>
      <c r="R838" s="14"/>
      <c r="S838" s="14"/>
      <c r="T838" s="14"/>
      <c r="U838" s="14"/>
      <c r="V838" s="14"/>
      <c r="W838" s="14"/>
      <c r="X838" s="14"/>
      <c r="Y838" s="14"/>
      <c r="Z838" s="14"/>
      <c r="AA838" s="14"/>
    </row>
    <row r="839" spans="2:27" x14ac:dyDescent="0.3">
      <c r="B839" t="s">
        <v>381</v>
      </c>
      <c r="C839" s="14">
        <v>9.0096536557461193E-2</v>
      </c>
      <c r="D839" s="14">
        <v>0.121059415106023</v>
      </c>
      <c r="E839" s="14">
        <v>5.9637321032522499E-2</v>
      </c>
      <c r="F839" s="14"/>
      <c r="G839" s="14">
        <v>0.11964530825568601</v>
      </c>
      <c r="H839" s="14">
        <v>6.6678632326509904E-2</v>
      </c>
      <c r="I839" s="14">
        <v>7.4608331705840802E-2</v>
      </c>
      <c r="J839" s="14">
        <v>8.9373575147250806E-2</v>
      </c>
      <c r="K839" s="14">
        <v>9.4420455443630605E-2</v>
      </c>
      <c r="L839" s="14">
        <v>9.0460152506332006E-2</v>
      </c>
      <c r="M839" s="14">
        <v>4.4388995601376803E-2</v>
      </c>
      <c r="N839" s="14">
        <v>8.8327378373079093E-2</v>
      </c>
      <c r="O839" s="14">
        <v>0.101956015332491</v>
      </c>
      <c r="P839" s="14"/>
      <c r="Q839" s="14">
        <v>6.9391883739931701E-2</v>
      </c>
      <c r="R839" s="14">
        <v>0.139498168024422</v>
      </c>
      <c r="S839" s="14"/>
      <c r="T839" s="14">
        <v>8.8431336769177193E-2</v>
      </c>
      <c r="U839" s="14">
        <v>0.135654385225803</v>
      </c>
      <c r="V839" s="14">
        <v>7.5686860869007E-2</v>
      </c>
      <c r="W839" s="14"/>
      <c r="X839" s="14">
        <v>0.12867455956003501</v>
      </c>
      <c r="Y839" s="14">
        <v>7.20885965374682E-2</v>
      </c>
      <c r="Z839" s="14">
        <v>0.16819283414113401</v>
      </c>
      <c r="AA839" s="14">
        <v>6.2648110021283399E-2</v>
      </c>
    </row>
    <row r="840" spans="2:27" x14ac:dyDescent="0.3">
      <c r="B840" t="s">
        <v>382</v>
      </c>
      <c r="C840" s="14">
        <v>0.82642850534247003</v>
      </c>
      <c r="D840" s="14">
        <v>0.79090771780143698</v>
      </c>
      <c r="E840" s="14">
        <v>0.86094902426478404</v>
      </c>
      <c r="F840" s="14"/>
      <c r="G840" s="14">
        <v>0.78910259274178995</v>
      </c>
      <c r="H840" s="14">
        <v>0.86310908659674102</v>
      </c>
      <c r="I840" s="14">
        <v>0.84628071479632105</v>
      </c>
      <c r="J840" s="14">
        <v>0.83657299954044995</v>
      </c>
      <c r="K840" s="14">
        <v>0.81901935926388802</v>
      </c>
      <c r="L840" s="14">
        <v>0.82886519780730805</v>
      </c>
      <c r="M840" s="14">
        <v>0.84658981228642605</v>
      </c>
      <c r="N840" s="14">
        <v>0.83725474420171797</v>
      </c>
      <c r="O840" s="14">
        <v>0.81798082749032597</v>
      </c>
      <c r="P840" s="14"/>
      <c r="Q840" s="14">
        <v>0.86066628268759704</v>
      </c>
      <c r="R840" s="14">
        <v>0.74729365638796896</v>
      </c>
      <c r="S840" s="14"/>
      <c r="T840" s="14">
        <v>0.83080397504052905</v>
      </c>
      <c r="U840" s="14">
        <v>0.75976318936262</v>
      </c>
      <c r="V840" s="14">
        <v>0.81345118306562703</v>
      </c>
      <c r="W840" s="14"/>
      <c r="X840" s="14">
        <v>0.75127160527839199</v>
      </c>
      <c r="Y840" s="14">
        <v>0.86466178807199301</v>
      </c>
      <c r="Z840" s="14">
        <v>0.73674764341867005</v>
      </c>
      <c r="AA840" s="14">
        <v>0.85067456824599297</v>
      </c>
    </row>
    <row r="841" spans="2:27" x14ac:dyDescent="0.3">
      <c r="B841" t="s">
        <v>383</v>
      </c>
      <c r="C841" s="14">
        <v>5.8896964232843997E-2</v>
      </c>
      <c r="D841" s="14">
        <v>6.7078327564732407E-2</v>
      </c>
      <c r="E841" s="14">
        <v>5.1059823065989503E-2</v>
      </c>
      <c r="F841" s="14"/>
      <c r="G841" s="14">
        <v>6.6456294781003594E-2</v>
      </c>
      <c r="H841" s="14">
        <v>5.3713281647401002E-2</v>
      </c>
      <c r="I841" s="14">
        <v>4.5653412055807703E-2</v>
      </c>
      <c r="J841" s="14">
        <v>5.5914506214412601E-2</v>
      </c>
      <c r="K841" s="14">
        <v>6.2878835199157407E-2</v>
      </c>
      <c r="L841" s="14">
        <v>4.4950230475255502E-2</v>
      </c>
      <c r="M841" s="14">
        <v>7.4592145853752498E-2</v>
      </c>
      <c r="N841" s="14">
        <v>5.5301607831346002E-2</v>
      </c>
      <c r="O841" s="14">
        <v>6.0262622848376697E-2</v>
      </c>
      <c r="P841" s="14"/>
      <c r="Q841" s="14">
        <v>5.6131761173314199E-2</v>
      </c>
      <c r="R841" s="14">
        <v>6.6619235726773807E-2</v>
      </c>
      <c r="S841" s="14"/>
      <c r="T841" s="14">
        <v>5.6908292957328001E-2</v>
      </c>
      <c r="U841" s="14">
        <v>8.4638083852592805E-2</v>
      </c>
      <c r="V841" s="14">
        <v>6.2662347702988494E-2</v>
      </c>
      <c r="W841" s="14"/>
      <c r="X841" s="14">
        <v>6.8990232802093293E-2</v>
      </c>
      <c r="Y841" s="14">
        <v>5.2076326013130003E-2</v>
      </c>
      <c r="Z841" s="14">
        <v>6.0333442068969199E-2</v>
      </c>
      <c r="AA841" s="14">
        <v>6.6273344317027999E-2</v>
      </c>
    </row>
    <row r="842" spans="2:27" x14ac:dyDescent="0.3">
      <c r="B842" t="s">
        <v>384</v>
      </c>
      <c r="C842" s="14">
        <v>9.7252311158041293E-3</v>
      </c>
      <c r="D842" s="14">
        <v>8.9714886509973703E-3</v>
      </c>
      <c r="E842" s="14">
        <v>1.05384256556047E-2</v>
      </c>
      <c r="F842" s="14"/>
      <c r="G842" s="14">
        <v>1.1613632855209E-2</v>
      </c>
      <c r="H842" s="14">
        <v>7.2743210026945202E-3</v>
      </c>
      <c r="I842" s="14">
        <v>5.8806430565641402E-3</v>
      </c>
      <c r="J842" s="14">
        <v>4.2699029237443197E-3</v>
      </c>
      <c r="K842" s="14">
        <v>5.6685896419816301E-3</v>
      </c>
      <c r="L842" s="14">
        <v>2.7422439220643101E-2</v>
      </c>
      <c r="M842" s="14">
        <v>9.4163748663034907E-3</v>
      </c>
      <c r="N842" s="14">
        <v>1.9116269593857201E-2</v>
      </c>
      <c r="O842" s="14">
        <v>0</v>
      </c>
      <c r="P842" s="14"/>
      <c r="Q842" s="14">
        <v>6.7063037846912203E-3</v>
      </c>
      <c r="R842" s="14">
        <v>1.6846580705306698E-2</v>
      </c>
      <c r="S842" s="14"/>
      <c r="T842" s="14">
        <v>7.4086861276158201E-3</v>
      </c>
      <c r="U842" s="14">
        <v>1.6627988163479299E-2</v>
      </c>
      <c r="V842" s="14">
        <v>2.3756555697049798E-2</v>
      </c>
      <c r="W842" s="14"/>
      <c r="X842" s="14">
        <v>2.0990121937517401E-2</v>
      </c>
      <c r="Y842" s="14">
        <v>2.61011824106508E-3</v>
      </c>
      <c r="Z842" s="14">
        <v>5.8615628537893004E-3</v>
      </c>
      <c r="AA842" s="14">
        <v>1.6949792984226601E-2</v>
      </c>
    </row>
    <row r="843" spans="2:27" x14ac:dyDescent="0.3">
      <c r="B843" t="s">
        <v>74</v>
      </c>
      <c r="C843" s="14">
        <v>1.4852762751420501E-2</v>
      </c>
      <c r="D843" s="14">
        <v>1.1983050876810101E-2</v>
      </c>
      <c r="E843" s="14">
        <v>1.7815405981098799E-2</v>
      </c>
      <c r="F843" s="14"/>
      <c r="G843" s="14">
        <v>1.3182171366311101E-2</v>
      </c>
      <c r="H843" s="14">
        <v>9.2246784266531504E-3</v>
      </c>
      <c r="I843" s="14">
        <v>2.7576898385465998E-2</v>
      </c>
      <c r="J843" s="14">
        <v>1.38690161741427E-2</v>
      </c>
      <c r="K843" s="14">
        <v>1.8012760451342501E-2</v>
      </c>
      <c r="L843" s="14">
        <v>8.3019799904613008E-3</v>
      </c>
      <c r="M843" s="14">
        <v>2.5012671392141101E-2</v>
      </c>
      <c r="N843" s="14">
        <v>0</v>
      </c>
      <c r="O843" s="14">
        <v>1.9800534328806602E-2</v>
      </c>
      <c r="P843" s="14"/>
      <c r="Q843" s="14">
        <v>7.10376861446569E-3</v>
      </c>
      <c r="R843" s="14">
        <v>2.97423591555286E-2</v>
      </c>
      <c r="S843" s="14"/>
      <c r="T843" s="14">
        <v>1.6447709105349598E-2</v>
      </c>
      <c r="U843" s="14">
        <v>3.3163533955048998E-3</v>
      </c>
      <c r="V843" s="14">
        <v>2.4443052665327199E-2</v>
      </c>
      <c r="W843" s="14"/>
      <c r="X843" s="14">
        <v>3.0073480421961299E-2</v>
      </c>
      <c r="Y843" s="14">
        <v>8.5631711363440607E-3</v>
      </c>
      <c r="Z843" s="14">
        <v>2.88645175174377E-2</v>
      </c>
      <c r="AA843" s="14">
        <v>3.4541844314694499E-3</v>
      </c>
    </row>
    <row r="844" spans="2:27" x14ac:dyDescent="0.3">
      <c r="C844" s="14"/>
      <c r="D844" s="14"/>
      <c r="E844" s="14"/>
      <c r="F844" s="14"/>
      <c r="G844" s="14"/>
      <c r="H844" s="14"/>
      <c r="I844" s="14"/>
      <c r="J844" s="14"/>
      <c r="K844" s="14"/>
      <c r="L844" s="14"/>
      <c r="M844" s="14"/>
      <c r="N844" s="14"/>
      <c r="O844" s="14"/>
      <c r="P844" s="14"/>
      <c r="Q844" s="14"/>
      <c r="R844" s="14"/>
      <c r="S844" s="14"/>
      <c r="T844" s="14"/>
      <c r="U844" s="14"/>
      <c r="V844" s="14"/>
      <c r="W844" s="14"/>
      <c r="X844" s="14"/>
      <c r="Y844" s="14"/>
      <c r="Z844" s="14"/>
      <c r="AA844" s="14"/>
    </row>
    <row r="845" spans="2:27" x14ac:dyDescent="0.3">
      <c r="B845" s="6" t="s">
        <v>390</v>
      </c>
      <c r="C845" s="14"/>
      <c r="D845" s="14"/>
      <c r="E845" s="14"/>
      <c r="F845" s="14"/>
      <c r="G845" s="14"/>
      <c r="H845" s="14"/>
      <c r="I845" s="14"/>
      <c r="J845" s="14"/>
      <c r="K845" s="14"/>
      <c r="L845" s="14"/>
      <c r="M845" s="14"/>
      <c r="N845" s="14"/>
      <c r="O845" s="14"/>
      <c r="P845" s="14"/>
      <c r="Q845" s="14"/>
      <c r="R845" s="14"/>
      <c r="S845" s="14"/>
      <c r="T845" s="14"/>
      <c r="U845" s="14"/>
      <c r="V845" s="14"/>
      <c r="W845" s="14"/>
      <c r="X845" s="14"/>
      <c r="Y845" s="14"/>
      <c r="Z845" s="14"/>
      <c r="AA845" s="14"/>
    </row>
    <row r="846" spans="2:27" x14ac:dyDescent="0.3">
      <c r="B846" s="21" t="s">
        <v>56</v>
      </c>
      <c r="C846" s="14"/>
      <c r="D846" s="14"/>
      <c r="E846" s="14"/>
      <c r="F846" s="14"/>
      <c r="G846" s="14"/>
      <c r="H846" s="14"/>
      <c r="I846" s="14"/>
      <c r="J846" s="14"/>
      <c r="K846" s="14"/>
      <c r="L846" s="14"/>
      <c r="M846" s="14"/>
      <c r="N846" s="14"/>
      <c r="O846" s="14"/>
      <c r="P846" s="14"/>
      <c r="Q846" s="14"/>
      <c r="R846" s="14"/>
      <c r="S846" s="14"/>
      <c r="T846" s="14"/>
      <c r="U846" s="14"/>
      <c r="V846" s="14"/>
      <c r="W846" s="14"/>
      <c r="X846" s="14"/>
      <c r="Y846" s="14"/>
      <c r="Z846" s="14"/>
      <c r="AA846" s="14"/>
    </row>
    <row r="847" spans="2:27" x14ac:dyDescent="0.3">
      <c r="B847" t="s">
        <v>381</v>
      </c>
      <c r="C847" s="14">
        <v>8.9723125234097797E-2</v>
      </c>
      <c r="D847" s="14">
        <v>0.111489653060799</v>
      </c>
      <c r="E847" s="14">
        <v>6.8469431777300305E-2</v>
      </c>
      <c r="F847" s="14"/>
      <c r="G847" s="14">
        <v>0.13374362424068201</v>
      </c>
      <c r="H847" s="14">
        <v>7.0909988761510195E-2</v>
      </c>
      <c r="I847" s="14">
        <v>6.3181013629654198E-2</v>
      </c>
      <c r="J847" s="14">
        <v>6.9058520513492705E-2</v>
      </c>
      <c r="K847" s="14">
        <v>7.4637508117321893E-2</v>
      </c>
      <c r="L847" s="14">
        <v>0.105926624039387</v>
      </c>
      <c r="M847" s="14">
        <v>5.8599149569069697E-2</v>
      </c>
      <c r="N847" s="14">
        <v>8.1375622364733599E-2</v>
      </c>
      <c r="O847" s="14">
        <v>8.4796161810067799E-2</v>
      </c>
      <c r="P847" s="14"/>
      <c r="Q847" s="14">
        <v>7.9995413407778507E-2</v>
      </c>
      <c r="R847" s="14">
        <v>0.11407073969336599</v>
      </c>
      <c r="S847" s="14"/>
      <c r="T847" s="14">
        <v>7.3856890469424896E-2</v>
      </c>
      <c r="U847" s="14">
        <v>0.164891206088671</v>
      </c>
      <c r="V847" s="14">
        <v>0.13125100808222001</v>
      </c>
      <c r="W847" s="14"/>
      <c r="X847" s="14">
        <v>9.1391462486958897E-2</v>
      </c>
      <c r="Y847" s="14">
        <v>6.3371050774406606E-2</v>
      </c>
      <c r="Z847" s="14">
        <v>0.17419618578165799</v>
      </c>
      <c r="AA847" s="14">
        <v>0.121568598330783</v>
      </c>
    </row>
    <row r="848" spans="2:27" x14ac:dyDescent="0.3">
      <c r="B848" t="s">
        <v>382</v>
      </c>
      <c r="C848" s="14">
        <v>0.80955486025045797</v>
      </c>
      <c r="D848" s="14">
        <v>0.78011056142340596</v>
      </c>
      <c r="E848" s="14">
        <v>0.83912636403116403</v>
      </c>
      <c r="F848" s="14"/>
      <c r="G848" s="14">
        <v>0.77369261212627505</v>
      </c>
      <c r="H848" s="14">
        <v>0.85281510928910698</v>
      </c>
      <c r="I848" s="14">
        <v>0.84650658822774705</v>
      </c>
      <c r="J848" s="14">
        <v>0.79011428228230596</v>
      </c>
      <c r="K848" s="14">
        <v>0.82153032346170196</v>
      </c>
      <c r="L848" s="14">
        <v>0.78198439952415599</v>
      </c>
      <c r="M848" s="14">
        <v>0.82710744220945498</v>
      </c>
      <c r="N848" s="14">
        <v>0.87730173143740797</v>
      </c>
      <c r="O848" s="14">
        <v>0.79441993913673803</v>
      </c>
      <c r="P848" s="14"/>
      <c r="Q848" s="14">
        <v>0.83855229228197403</v>
      </c>
      <c r="R848" s="14">
        <v>0.74422583492495298</v>
      </c>
      <c r="S848" s="14"/>
      <c r="T848" s="14">
        <v>0.82554942900361095</v>
      </c>
      <c r="U848" s="14">
        <v>0.72165560297546005</v>
      </c>
      <c r="V848" s="14">
        <v>0.77073620089810702</v>
      </c>
      <c r="W848" s="14"/>
      <c r="X848" s="14">
        <v>0.75970415454526896</v>
      </c>
      <c r="Y848" s="14">
        <v>0.86264795312903597</v>
      </c>
      <c r="Z848" s="14">
        <v>0.70319097903431704</v>
      </c>
      <c r="AA848" s="14">
        <v>0.778295343710245</v>
      </c>
    </row>
    <row r="849" spans="2:27" x14ac:dyDescent="0.3">
      <c r="B849" t="s">
        <v>383</v>
      </c>
      <c r="C849" s="14">
        <v>7.4472370888129399E-2</v>
      </c>
      <c r="D849" s="14">
        <v>8.4039198879605898E-2</v>
      </c>
      <c r="E849" s="14">
        <v>6.5341761323020095E-2</v>
      </c>
      <c r="F849" s="14"/>
      <c r="G849" s="14">
        <v>7.3655592867136604E-2</v>
      </c>
      <c r="H849" s="14">
        <v>6.5527412485572298E-2</v>
      </c>
      <c r="I849" s="14">
        <v>6.6848123806122095E-2</v>
      </c>
      <c r="J849" s="14">
        <v>0.11265362988741801</v>
      </c>
      <c r="K849" s="14">
        <v>6.8874736361630898E-2</v>
      </c>
      <c r="L849" s="14">
        <v>7.8862961947930493E-2</v>
      </c>
      <c r="M849" s="14">
        <v>7.1882341044234604E-2</v>
      </c>
      <c r="N849" s="14">
        <v>3.0309196099471601E-2</v>
      </c>
      <c r="O849" s="14">
        <v>8.13329914540626E-2</v>
      </c>
      <c r="P849" s="14"/>
      <c r="Q849" s="14">
        <v>6.4876260424672996E-2</v>
      </c>
      <c r="R849" s="14">
        <v>9.8153798042330903E-2</v>
      </c>
      <c r="S849" s="14"/>
      <c r="T849" s="14">
        <v>7.5309213265340999E-2</v>
      </c>
      <c r="U849" s="14">
        <v>8.1316782387469796E-2</v>
      </c>
      <c r="V849" s="14">
        <v>6.1232546079116698E-2</v>
      </c>
      <c r="W849" s="14"/>
      <c r="X849" s="14">
        <v>0.10596134719926401</v>
      </c>
      <c r="Y849" s="14">
        <v>5.8785949842173897E-2</v>
      </c>
      <c r="Z849" s="14">
        <v>7.7455061850498094E-2</v>
      </c>
      <c r="AA849" s="14">
        <v>8.0106535032404502E-2</v>
      </c>
    </row>
    <row r="850" spans="2:27" x14ac:dyDescent="0.3">
      <c r="B850" t="s">
        <v>384</v>
      </c>
      <c r="C850" s="14">
        <v>1.1563838247537501E-2</v>
      </c>
      <c r="D850" s="14">
        <v>1.36782322978912E-2</v>
      </c>
      <c r="E850" s="14">
        <v>8.2798520214439602E-3</v>
      </c>
      <c r="F850" s="14"/>
      <c r="G850" s="14">
        <v>5.7259993995953801E-3</v>
      </c>
      <c r="H850" s="14">
        <v>7.1535296930966899E-3</v>
      </c>
      <c r="I850" s="14">
        <v>1.42719748746549E-2</v>
      </c>
      <c r="J850" s="14">
        <v>1.6647381678836198E-2</v>
      </c>
      <c r="K850" s="14">
        <v>1.4786609517439099E-2</v>
      </c>
      <c r="L850" s="14">
        <v>1.4268593423588201E-2</v>
      </c>
      <c r="M850" s="14">
        <v>2.5143878756001398E-2</v>
      </c>
      <c r="N850" s="14">
        <v>1.1013450098386999E-2</v>
      </c>
      <c r="O850" s="14">
        <v>7.9446913104245492E-3</v>
      </c>
      <c r="P850" s="14"/>
      <c r="Q850" s="14">
        <v>9.6866188029541E-3</v>
      </c>
      <c r="R850" s="14">
        <v>1.6124375285337399E-2</v>
      </c>
      <c r="S850" s="14"/>
      <c r="T850" s="14">
        <v>9.7051237204144793E-3</v>
      </c>
      <c r="U850" s="14">
        <v>2.5503701757388999E-2</v>
      </c>
      <c r="V850" s="14">
        <v>1.23371922752293E-2</v>
      </c>
      <c r="W850" s="14"/>
      <c r="X850" s="14">
        <v>1.49234901796208E-2</v>
      </c>
      <c r="Y850" s="14">
        <v>6.9319447395175E-3</v>
      </c>
      <c r="Z850" s="14">
        <v>1.93080637258841E-2</v>
      </c>
      <c r="AA850" s="14">
        <v>1.65753384950981E-2</v>
      </c>
    </row>
    <row r="851" spans="2:27" x14ac:dyDescent="0.3">
      <c r="B851" t="s">
        <v>74</v>
      </c>
      <c r="C851" s="14">
        <v>1.4685805379777501E-2</v>
      </c>
      <c r="D851" s="14">
        <v>1.0682354338298301E-2</v>
      </c>
      <c r="E851" s="14">
        <v>1.8782590847072001E-2</v>
      </c>
      <c r="F851" s="14"/>
      <c r="G851" s="14">
        <v>1.3182171366311101E-2</v>
      </c>
      <c r="H851" s="14">
        <v>3.5939597707139699E-3</v>
      </c>
      <c r="I851" s="14">
        <v>9.1922994618219896E-3</v>
      </c>
      <c r="J851" s="14">
        <v>1.15261856379467E-2</v>
      </c>
      <c r="K851" s="14">
        <v>2.0170822541906198E-2</v>
      </c>
      <c r="L851" s="14">
        <v>1.8957421064938199E-2</v>
      </c>
      <c r="M851" s="14">
        <v>1.72671884212388E-2</v>
      </c>
      <c r="N851" s="14">
        <v>0</v>
      </c>
      <c r="O851" s="14">
        <v>3.1506216288707499E-2</v>
      </c>
      <c r="P851" s="14"/>
      <c r="Q851" s="14">
        <v>6.8894150826199199E-3</v>
      </c>
      <c r="R851" s="14">
        <v>2.7425252054012798E-2</v>
      </c>
      <c r="S851" s="14"/>
      <c r="T851" s="14">
        <v>1.5579343541208599E-2</v>
      </c>
      <c r="U851" s="14">
        <v>6.6327067910097997E-3</v>
      </c>
      <c r="V851" s="14">
        <v>2.4443052665327199E-2</v>
      </c>
      <c r="W851" s="14"/>
      <c r="X851" s="14">
        <v>2.80195455888868E-2</v>
      </c>
      <c r="Y851" s="14">
        <v>8.2631015148662799E-3</v>
      </c>
      <c r="Z851" s="14">
        <v>2.5849709607643E-2</v>
      </c>
      <c r="AA851" s="14">
        <v>3.4541844314694499E-3</v>
      </c>
    </row>
    <row r="852" spans="2:27" x14ac:dyDescent="0.3">
      <c r="C852" s="14"/>
      <c r="D852" s="14"/>
      <c r="E852" s="14"/>
      <c r="F852" s="14"/>
      <c r="G852" s="14"/>
      <c r="H852" s="14"/>
      <c r="I852" s="14"/>
      <c r="J852" s="14"/>
      <c r="K852" s="14"/>
      <c r="L852" s="14"/>
      <c r="M852" s="14"/>
      <c r="N852" s="14"/>
      <c r="O852" s="14"/>
      <c r="P852" s="14"/>
      <c r="Q852" s="14"/>
      <c r="R852" s="14"/>
      <c r="S852" s="14"/>
      <c r="T852" s="14"/>
      <c r="U852" s="14"/>
      <c r="V852" s="14"/>
      <c r="W852" s="14"/>
      <c r="X852" s="14"/>
      <c r="Y852" s="14"/>
      <c r="Z852" s="14"/>
      <c r="AA852" s="14"/>
    </row>
    <row r="853" spans="2:27" x14ac:dyDescent="0.3">
      <c r="B853" s="6" t="s">
        <v>391</v>
      </c>
      <c r="C853" s="14"/>
      <c r="D853" s="14"/>
      <c r="E853" s="14"/>
      <c r="F853" s="14"/>
      <c r="G853" s="14"/>
      <c r="H853" s="14"/>
      <c r="I853" s="14"/>
      <c r="J853" s="14"/>
      <c r="K853" s="14"/>
      <c r="L853" s="14"/>
      <c r="M853" s="14"/>
      <c r="N853" s="14"/>
      <c r="O853" s="14"/>
      <c r="P853" s="14"/>
      <c r="Q853" s="14"/>
      <c r="R853" s="14"/>
      <c r="S853" s="14"/>
      <c r="T853" s="14"/>
      <c r="U853" s="14"/>
      <c r="V853" s="14"/>
      <c r="W853" s="14"/>
      <c r="X853" s="14"/>
      <c r="Y853" s="14"/>
      <c r="Z853" s="14"/>
      <c r="AA853" s="14"/>
    </row>
    <row r="854" spans="2:27" x14ac:dyDescent="0.3">
      <c r="B854" s="21" t="s">
        <v>56</v>
      </c>
      <c r="C854" s="14"/>
      <c r="D854" s="14"/>
      <c r="E854" s="14"/>
      <c r="F854" s="14"/>
      <c r="G854" s="14"/>
      <c r="H854" s="14"/>
      <c r="I854" s="14"/>
      <c r="J854" s="14"/>
      <c r="K854" s="14"/>
      <c r="L854" s="14"/>
      <c r="M854" s="14"/>
      <c r="N854" s="14"/>
      <c r="O854" s="14"/>
      <c r="P854" s="14"/>
      <c r="Q854" s="14"/>
      <c r="R854" s="14"/>
      <c r="S854" s="14"/>
      <c r="T854" s="14"/>
      <c r="U854" s="14"/>
      <c r="V854" s="14"/>
      <c r="W854" s="14"/>
      <c r="X854" s="14"/>
      <c r="Y854" s="14"/>
      <c r="Z854" s="14"/>
      <c r="AA854" s="14"/>
    </row>
    <row r="855" spans="2:27" x14ac:dyDescent="0.3">
      <c r="B855" t="s">
        <v>381</v>
      </c>
      <c r="C855" s="14">
        <v>0.12393556147403301</v>
      </c>
      <c r="D855" s="14">
        <v>0.142418033952151</v>
      </c>
      <c r="E855" s="14">
        <v>0.106175855360486</v>
      </c>
      <c r="F855" s="14"/>
      <c r="G855" s="14">
        <v>0.161313474235491</v>
      </c>
      <c r="H855" s="14">
        <v>0.101405665157578</v>
      </c>
      <c r="I855" s="14">
        <v>6.4894294280272602E-2</v>
      </c>
      <c r="J855" s="14">
        <v>0.108190405994985</v>
      </c>
      <c r="K855" s="14">
        <v>0.10787504873253299</v>
      </c>
      <c r="L855" s="14">
        <v>0.141824439677396</v>
      </c>
      <c r="M855" s="14">
        <v>0.106369370697815</v>
      </c>
      <c r="N855" s="14">
        <v>0.115561194291934</v>
      </c>
      <c r="O855" s="14">
        <v>0.13912364192339099</v>
      </c>
      <c r="P855" s="14"/>
      <c r="Q855" s="14">
        <v>0.10971379369563</v>
      </c>
      <c r="R855" s="14">
        <v>0.159357731363518</v>
      </c>
      <c r="S855" s="14"/>
      <c r="T855" s="14">
        <v>0.11927652473415799</v>
      </c>
      <c r="U855" s="14">
        <v>0.19646979240906001</v>
      </c>
      <c r="V855" s="14">
        <v>0.111566087469741</v>
      </c>
      <c r="W855" s="14"/>
      <c r="X855" s="14">
        <v>0.142171983705347</v>
      </c>
      <c r="Y855" s="14">
        <v>0.111167177060378</v>
      </c>
      <c r="Z855" s="14">
        <v>0.204919180915202</v>
      </c>
      <c r="AA855" s="14">
        <v>0.106079261851058</v>
      </c>
    </row>
    <row r="856" spans="2:27" x14ac:dyDescent="0.3">
      <c r="B856" t="s">
        <v>382</v>
      </c>
      <c r="C856" s="14">
        <v>0.665231617703409</v>
      </c>
      <c r="D856" s="14">
        <v>0.64734059524602305</v>
      </c>
      <c r="E856" s="14">
        <v>0.68400708193488402</v>
      </c>
      <c r="F856" s="14"/>
      <c r="G856" s="14">
        <v>0.621526214920892</v>
      </c>
      <c r="H856" s="14">
        <v>0.63388147852950605</v>
      </c>
      <c r="I856" s="14">
        <v>0.74657757819413695</v>
      </c>
      <c r="J856" s="14">
        <v>0.70260524616359599</v>
      </c>
      <c r="K856" s="14">
        <v>0.71053477415088895</v>
      </c>
      <c r="L856" s="14">
        <v>0.67986781573722099</v>
      </c>
      <c r="M856" s="14">
        <v>0.66562207288625397</v>
      </c>
      <c r="N856" s="14">
        <v>0.69944810490437503</v>
      </c>
      <c r="O856" s="14">
        <v>0.64739652082315202</v>
      </c>
      <c r="P856" s="14"/>
      <c r="Q856" s="14">
        <v>0.67498687993559703</v>
      </c>
      <c r="R856" s="14">
        <v>0.639806860907015</v>
      </c>
      <c r="S856" s="14"/>
      <c r="T856" s="14">
        <v>0.67158998326390795</v>
      </c>
      <c r="U856" s="14">
        <v>0.63531743731613899</v>
      </c>
      <c r="V856" s="14">
        <v>0.56748667761635896</v>
      </c>
      <c r="W856" s="14"/>
      <c r="X856" s="14">
        <v>0.65270724046713102</v>
      </c>
      <c r="Y856" s="14">
        <v>0.67967762406118304</v>
      </c>
      <c r="Z856" s="14">
        <v>0.60560642900166695</v>
      </c>
      <c r="AA856" s="14">
        <v>0.66325655515502202</v>
      </c>
    </row>
    <row r="857" spans="2:27" x14ac:dyDescent="0.3">
      <c r="B857" t="s">
        <v>383</v>
      </c>
      <c r="C857" s="14">
        <v>0.17972015305252001</v>
      </c>
      <c r="D857" s="14">
        <v>0.186926212468432</v>
      </c>
      <c r="E857" s="14">
        <v>0.17194654676801899</v>
      </c>
      <c r="F857" s="14"/>
      <c r="G857" s="14">
        <v>0.18987685995716799</v>
      </c>
      <c r="H857" s="14">
        <v>0.22235210124893601</v>
      </c>
      <c r="I857" s="14">
        <v>0.16628513969710901</v>
      </c>
      <c r="J857" s="14">
        <v>0.16814606022842801</v>
      </c>
      <c r="K857" s="14">
        <v>0.160444947412096</v>
      </c>
      <c r="L857" s="14">
        <v>0.13464800829444301</v>
      </c>
      <c r="M857" s="14">
        <v>0.17663729599509101</v>
      </c>
      <c r="N857" s="14">
        <v>0.159825459036399</v>
      </c>
      <c r="O857" s="14">
        <v>0.190936725273227</v>
      </c>
      <c r="P857" s="14"/>
      <c r="Q857" s="14">
        <v>0.19263787461177001</v>
      </c>
      <c r="R857" s="14">
        <v>0.15284081146516901</v>
      </c>
      <c r="S857" s="14"/>
      <c r="T857" s="14">
        <v>0.18050983748582</v>
      </c>
      <c r="U857" s="14">
        <v>0.14000902956476799</v>
      </c>
      <c r="V857" s="14">
        <v>0.28240505765617802</v>
      </c>
      <c r="W857" s="14"/>
      <c r="X857" s="14">
        <v>0.15092626919918101</v>
      </c>
      <c r="Y857" s="14">
        <v>0.19021670492166501</v>
      </c>
      <c r="Z857" s="14">
        <v>0.15791648943981501</v>
      </c>
      <c r="AA857" s="14">
        <v>0.19869258705257301</v>
      </c>
    </row>
    <row r="858" spans="2:27" x14ac:dyDescent="0.3">
      <c r="B858" t="s">
        <v>384</v>
      </c>
      <c r="C858" s="14">
        <v>1.2802580046952399E-2</v>
      </c>
      <c r="D858" s="14">
        <v>1.22158637734753E-2</v>
      </c>
      <c r="E858" s="14">
        <v>1.2230511277744899E-2</v>
      </c>
      <c r="F858" s="14"/>
      <c r="G858" s="14">
        <v>1.41012795201378E-2</v>
      </c>
      <c r="H858" s="14">
        <v>2.6891272238325201E-2</v>
      </c>
      <c r="I858" s="14">
        <v>7.3651111406988403E-3</v>
      </c>
      <c r="J858" s="14">
        <v>5.98896102552817E-3</v>
      </c>
      <c r="K858" s="14">
        <v>4.4251297942462502E-3</v>
      </c>
      <c r="L858" s="14">
        <v>1.6947194222923199E-2</v>
      </c>
      <c r="M858" s="14">
        <v>5.1220160603817804E-3</v>
      </c>
      <c r="N858" s="14">
        <v>1.7062422271821798E-2</v>
      </c>
      <c r="O858" s="14">
        <v>8.8312683994328008E-3</v>
      </c>
      <c r="P858" s="14"/>
      <c r="Q858" s="14">
        <v>1.27952959377589E-2</v>
      </c>
      <c r="R858" s="14">
        <v>1.31263831194144E-2</v>
      </c>
      <c r="S858" s="14"/>
      <c r="T858" s="14">
        <v>1.08288192097059E-2</v>
      </c>
      <c r="U858" s="14">
        <v>2.48873873145283E-2</v>
      </c>
      <c r="V858" s="14">
        <v>1.8915043305447299E-2</v>
      </c>
      <c r="W858" s="14"/>
      <c r="X858" s="14">
        <v>1.5529053137679501E-2</v>
      </c>
      <c r="Y858" s="14">
        <v>8.2345583355678004E-3</v>
      </c>
      <c r="Z858" s="14">
        <v>6.7566207439919198E-3</v>
      </c>
      <c r="AA858" s="14">
        <v>2.4200508390269802E-2</v>
      </c>
    </row>
    <row r="859" spans="2:27" x14ac:dyDescent="0.3">
      <c r="B859" t="s">
        <v>74</v>
      </c>
      <c r="C859" s="14">
        <v>1.8310087723086701E-2</v>
      </c>
      <c r="D859" s="14">
        <v>1.10992945599192E-2</v>
      </c>
      <c r="E859" s="14">
        <v>2.5640004658865501E-2</v>
      </c>
      <c r="F859" s="14"/>
      <c r="G859" s="14">
        <v>1.3182171366311101E-2</v>
      </c>
      <c r="H859" s="14">
        <v>1.5469482825655301E-2</v>
      </c>
      <c r="I859" s="14">
        <v>1.4877876687782499E-2</v>
      </c>
      <c r="J859" s="14">
        <v>1.5069326587462E-2</v>
      </c>
      <c r="K859" s="14">
        <v>1.6720099910236399E-2</v>
      </c>
      <c r="L859" s="14">
        <v>2.6712542068016001E-2</v>
      </c>
      <c r="M859" s="14">
        <v>4.6249244360458699E-2</v>
      </c>
      <c r="N859" s="14">
        <v>8.1028194954702506E-3</v>
      </c>
      <c r="O859" s="14">
        <v>1.37118435807972E-2</v>
      </c>
      <c r="P859" s="14"/>
      <c r="Q859" s="14">
        <v>9.8661558192443301E-3</v>
      </c>
      <c r="R859" s="14">
        <v>3.4868213144882698E-2</v>
      </c>
      <c r="S859" s="14"/>
      <c r="T859" s="14">
        <v>1.7794835306407301E-2</v>
      </c>
      <c r="U859" s="14">
        <v>3.3163533955048998E-3</v>
      </c>
      <c r="V859" s="14">
        <v>1.9627133952274601E-2</v>
      </c>
      <c r="W859" s="14"/>
      <c r="X859" s="14">
        <v>3.86654534906615E-2</v>
      </c>
      <c r="Y859" s="14">
        <v>1.0703935621205101E-2</v>
      </c>
      <c r="Z859" s="14">
        <v>2.4801279899324499E-2</v>
      </c>
      <c r="AA859" s="14">
        <v>7.7710875510777601E-3</v>
      </c>
    </row>
    <row r="860" spans="2:27" x14ac:dyDescent="0.3">
      <c r="C860" s="14"/>
      <c r="D860" s="14"/>
      <c r="E860" s="14"/>
      <c r="F860" s="14"/>
      <c r="G860" s="14"/>
      <c r="H860" s="14"/>
      <c r="I860" s="14"/>
      <c r="J860" s="14"/>
      <c r="K860" s="14"/>
      <c r="L860" s="14"/>
      <c r="M860" s="14"/>
      <c r="N860" s="14"/>
      <c r="O860" s="14"/>
      <c r="P860" s="14"/>
      <c r="Q860" s="14"/>
      <c r="R860" s="14"/>
      <c r="S860" s="14"/>
      <c r="T860" s="14"/>
      <c r="U860" s="14"/>
      <c r="V860" s="14"/>
      <c r="W860" s="14"/>
      <c r="X860" s="14"/>
      <c r="Y860" s="14"/>
      <c r="Z860" s="14"/>
      <c r="AA860" s="14"/>
    </row>
    <row r="861" spans="2:27" x14ac:dyDescent="0.3">
      <c r="B861" s="6" t="s">
        <v>392</v>
      </c>
      <c r="C861" s="14"/>
      <c r="D861" s="14"/>
      <c r="E861" s="14"/>
      <c r="F861" s="14"/>
      <c r="G861" s="14"/>
      <c r="H861" s="14"/>
      <c r="I861" s="14"/>
      <c r="J861" s="14"/>
      <c r="K861" s="14"/>
      <c r="L861" s="14"/>
      <c r="M861" s="14"/>
      <c r="N861" s="14"/>
      <c r="O861" s="14"/>
      <c r="P861" s="14"/>
      <c r="Q861" s="14"/>
      <c r="R861" s="14"/>
      <c r="S861" s="14"/>
      <c r="T861" s="14"/>
      <c r="U861" s="14"/>
      <c r="V861" s="14"/>
      <c r="W861" s="14"/>
      <c r="X861" s="14"/>
      <c r="Y861" s="14"/>
      <c r="Z861" s="14"/>
      <c r="AA861" s="14"/>
    </row>
    <row r="862" spans="2:27" x14ac:dyDescent="0.3">
      <c r="B862" s="21" t="s">
        <v>56</v>
      </c>
      <c r="C862" s="14"/>
      <c r="D862" s="14"/>
      <c r="E862" s="14"/>
      <c r="F862" s="14"/>
      <c r="G862" s="14"/>
      <c r="H862" s="14"/>
      <c r="I862" s="14"/>
      <c r="J862" s="14"/>
      <c r="K862" s="14"/>
      <c r="L862" s="14"/>
      <c r="M862" s="14"/>
      <c r="N862" s="14"/>
      <c r="O862" s="14"/>
      <c r="P862" s="14"/>
      <c r="Q862" s="14"/>
      <c r="R862" s="14"/>
      <c r="S862" s="14"/>
      <c r="T862" s="14"/>
      <c r="U862" s="14"/>
      <c r="V862" s="14"/>
      <c r="W862" s="14"/>
      <c r="X862" s="14"/>
      <c r="Y862" s="14"/>
      <c r="Z862" s="14"/>
      <c r="AA862" s="14"/>
    </row>
    <row r="863" spans="2:27" x14ac:dyDescent="0.3">
      <c r="B863" t="s">
        <v>381</v>
      </c>
      <c r="C863" s="14">
        <v>0.121993159075173</v>
      </c>
      <c r="D863" s="14">
        <v>0.15883024799133499</v>
      </c>
      <c r="E863" s="14">
        <v>8.5844360183792406E-2</v>
      </c>
      <c r="F863" s="14"/>
      <c r="G863" s="14">
        <v>0.20854765561749</v>
      </c>
      <c r="H863" s="14">
        <v>0.118685422708764</v>
      </c>
      <c r="I863" s="14">
        <v>5.3221884352459198E-2</v>
      </c>
      <c r="J863" s="14">
        <v>7.9685803362372895E-2</v>
      </c>
      <c r="K863" s="14">
        <v>0.12656947642199301</v>
      </c>
      <c r="L863" s="14">
        <v>0.11522635042559</v>
      </c>
      <c r="M863" s="14">
        <v>7.9965851375833702E-2</v>
      </c>
      <c r="N863" s="14">
        <v>4.8440136831011997E-2</v>
      </c>
      <c r="O863" s="14">
        <v>0.10150645836783501</v>
      </c>
      <c r="P863" s="14"/>
      <c r="Q863" s="14">
        <v>0.11434892139071599</v>
      </c>
      <c r="R863" s="14">
        <v>0.14236138926845601</v>
      </c>
      <c r="S863" s="14"/>
      <c r="T863" s="14">
        <v>0.111713508072793</v>
      </c>
      <c r="U863" s="14">
        <v>0.179590554615672</v>
      </c>
      <c r="V863" s="14">
        <v>0.14866064514234001</v>
      </c>
      <c r="W863" s="14"/>
      <c r="X863" s="14">
        <v>0.108312362983588</v>
      </c>
      <c r="Y863" s="14">
        <v>0.111034438025557</v>
      </c>
      <c r="Z863" s="14">
        <v>0.23262938483188</v>
      </c>
      <c r="AA863" s="14">
        <v>0.12263757779835301</v>
      </c>
    </row>
    <row r="864" spans="2:27" x14ac:dyDescent="0.3">
      <c r="B864" t="s">
        <v>382</v>
      </c>
      <c r="C864" s="14">
        <v>0.79203105227974901</v>
      </c>
      <c r="D864" s="14">
        <v>0.73406476077219596</v>
      </c>
      <c r="E864" s="14">
        <v>0.84881797563068695</v>
      </c>
      <c r="F864" s="14"/>
      <c r="G864" s="14">
        <v>0.67963890045746</v>
      </c>
      <c r="H864" s="14">
        <v>0.83066659794751996</v>
      </c>
      <c r="I864" s="14">
        <v>0.88273169028537202</v>
      </c>
      <c r="J864" s="14">
        <v>0.83996277498734395</v>
      </c>
      <c r="K864" s="14">
        <v>0.81335372504340397</v>
      </c>
      <c r="L864" s="14">
        <v>0.752512486713517</v>
      </c>
      <c r="M864" s="14">
        <v>0.81656065128356303</v>
      </c>
      <c r="N864" s="14">
        <v>0.88417246663789995</v>
      </c>
      <c r="O864" s="14">
        <v>0.82713573312357502</v>
      </c>
      <c r="P864" s="14"/>
      <c r="Q864" s="14">
        <v>0.813538214765965</v>
      </c>
      <c r="R864" s="14">
        <v>0.74111712559005605</v>
      </c>
      <c r="S864" s="14"/>
      <c r="T864" s="14">
        <v>0.80359869158062203</v>
      </c>
      <c r="U864" s="14">
        <v>0.72182138595714895</v>
      </c>
      <c r="V864" s="14">
        <v>0.76740861539148597</v>
      </c>
      <c r="W864" s="14"/>
      <c r="X864" s="14">
        <v>0.76704304883199703</v>
      </c>
      <c r="Y864" s="14">
        <v>0.82273791258782303</v>
      </c>
      <c r="Z864" s="14">
        <v>0.67238443688990002</v>
      </c>
      <c r="AA864" s="14">
        <v>0.79053217554398003</v>
      </c>
    </row>
    <row r="865" spans="2:27" x14ac:dyDescent="0.3">
      <c r="B865" t="s">
        <v>383</v>
      </c>
      <c r="C865" s="14">
        <v>5.8871039058798903E-2</v>
      </c>
      <c r="D865" s="14">
        <v>7.9842425835412595E-2</v>
      </c>
      <c r="E865" s="14">
        <v>3.82278384267827E-2</v>
      </c>
      <c r="F865" s="14"/>
      <c r="G865" s="14">
        <v>7.5642446800996799E-2</v>
      </c>
      <c r="H865" s="14">
        <v>2.5396555543673E-2</v>
      </c>
      <c r="I865" s="14">
        <v>4.0582151025691703E-2</v>
      </c>
      <c r="J865" s="14">
        <v>6.6299416608598102E-2</v>
      </c>
      <c r="K865" s="14">
        <v>4.7188752080251202E-2</v>
      </c>
      <c r="L865" s="14">
        <v>9.34183886362836E-2</v>
      </c>
      <c r="M865" s="14">
        <v>6.3292000375577404E-2</v>
      </c>
      <c r="N865" s="14">
        <v>5.1090653610388302E-2</v>
      </c>
      <c r="O865" s="14">
        <v>5.1019705750621397E-2</v>
      </c>
      <c r="P865" s="14"/>
      <c r="Q865" s="14">
        <v>5.3040243173433303E-2</v>
      </c>
      <c r="R865" s="14">
        <v>7.3587164328008894E-2</v>
      </c>
      <c r="S865" s="14"/>
      <c r="T865" s="14">
        <v>6.1286531154984301E-2</v>
      </c>
      <c r="U865" s="14">
        <v>7.5523867300769501E-2</v>
      </c>
      <c r="V865" s="14">
        <v>3.6875619297050799E-2</v>
      </c>
      <c r="W865" s="14"/>
      <c r="X865" s="14">
        <v>7.7975093936461598E-2</v>
      </c>
      <c r="Y865" s="14">
        <v>5.5327937527062998E-2</v>
      </c>
      <c r="Z865" s="14">
        <v>6.1954243987950401E-2</v>
      </c>
      <c r="AA865" s="14">
        <v>4.7319317655371999E-2</v>
      </c>
    </row>
    <row r="866" spans="2:27" x14ac:dyDescent="0.3">
      <c r="B866" t="s">
        <v>384</v>
      </c>
      <c r="C866" s="14">
        <v>1.1000211762550499E-2</v>
      </c>
      <c r="D866" s="14">
        <v>1.51704735109085E-2</v>
      </c>
      <c r="E866" s="14">
        <v>6.8909599650270699E-3</v>
      </c>
      <c r="F866" s="14"/>
      <c r="G866" s="14">
        <v>2.0842984492917702E-2</v>
      </c>
      <c r="H866" s="14">
        <v>1.2420271107768201E-2</v>
      </c>
      <c r="I866" s="14">
        <v>1.42719748746549E-2</v>
      </c>
      <c r="J866" s="14">
        <v>9.7821021179401602E-3</v>
      </c>
      <c r="K866" s="14">
        <v>0</v>
      </c>
      <c r="L866" s="14">
        <v>7.7430485373250696E-3</v>
      </c>
      <c r="M866" s="14">
        <v>1.5168825572885E-2</v>
      </c>
      <c r="N866" s="14">
        <v>0</v>
      </c>
      <c r="O866" s="14">
        <v>3.1200030230379401E-3</v>
      </c>
      <c r="P866" s="14"/>
      <c r="Q866" s="14">
        <v>9.83795582745421E-3</v>
      </c>
      <c r="R866" s="14">
        <v>1.3915959984639801E-2</v>
      </c>
      <c r="S866" s="14"/>
      <c r="T866" s="14">
        <v>8.1672993065465601E-3</v>
      </c>
      <c r="U866" s="14">
        <v>1.6020924232292899E-2</v>
      </c>
      <c r="V866" s="14">
        <v>2.3094411801761999E-2</v>
      </c>
      <c r="W866" s="14"/>
      <c r="X866" s="14">
        <v>1.6060453372234901E-2</v>
      </c>
      <c r="Y866" s="14">
        <v>4.2735309151118398E-3</v>
      </c>
      <c r="Z866" s="14">
        <v>8.2306543909447805E-3</v>
      </c>
      <c r="AA866" s="14">
        <v>2.3753127853755201E-2</v>
      </c>
    </row>
    <row r="867" spans="2:27" x14ac:dyDescent="0.3">
      <c r="B867" t="s">
        <v>74</v>
      </c>
      <c r="C867" s="14">
        <v>1.6104537823728102E-2</v>
      </c>
      <c r="D867" s="14">
        <v>1.20920918901481E-2</v>
      </c>
      <c r="E867" s="14">
        <v>2.0218865793710999E-2</v>
      </c>
      <c r="F867" s="14"/>
      <c r="G867" s="14">
        <v>1.53280126311358E-2</v>
      </c>
      <c r="H867" s="14">
        <v>1.28311526922748E-2</v>
      </c>
      <c r="I867" s="14">
        <v>9.1922994618219896E-3</v>
      </c>
      <c r="J867" s="14">
        <v>4.2699029237443197E-3</v>
      </c>
      <c r="K867" s="14">
        <v>1.2888046454351799E-2</v>
      </c>
      <c r="L867" s="14">
        <v>3.1099725687284599E-2</v>
      </c>
      <c r="M867" s="14">
        <v>2.5012671392141101E-2</v>
      </c>
      <c r="N867" s="14">
        <v>1.62967429206992E-2</v>
      </c>
      <c r="O867" s="14">
        <v>1.7218099734930999E-2</v>
      </c>
      <c r="P867" s="14"/>
      <c r="Q867" s="14">
        <v>9.2346648424317408E-3</v>
      </c>
      <c r="R867" s="14">
        <v>2.9018360828839601E-2</v>
      </c>
      <c r="S867" s="14"/>
      <c r="T867" s="14">
        <v>1.52339698850548E-2</v>
      </c>
      <c r="U867" s="14">
        <v>7.0432678941163502E-3</v>
      </c>
      <c r="V867" s="14">
        <v>2.3960708367361298E-2</v>
      </c>
      <c r="W867" s="14"/>
      <c r="X867" s="14">
        <v>3.0609040875718301E-2</v>
      </c>
      <c r="Y867" s="14">
        <v>6.6261809444456499E-3</v>
      </c>
      <c r="Z867" s="14">
        <v>2.4801279899324499E-2</v>
      </c>
      <c r="AA867" s="14">
        <v>1.57578011485398E-2</v>
      </c>
    </row>
    <row r="868" spans="2:27" x14ac:dyDescent="0.3">
      <c r="C868" s="14"/>
      <c r="D868" s="14"/>
      <c r="E868" s="14"/>
      <c r="F868" s="14"/>
      <c r="G868" s="14"/>
      <c r="H868" s="14"/>
      <c r="I868" s="14"/>
      <c r="J868" s="14"/>
      <c r="K868" s="14"/>
      <c r="L868" s="14"/>
      <c r="M868" s="14"/>
      <c r="N868" s="14"/>
      <c r="O868" s="14"/>
      <c r="P868" s="14"/>
      <c r="Q868" s="14"/>
      <c r="R868" s="14"/>
      <c r="S868" s="14"/>
      <c r="T868" s="14"/>
      <c r="U868" s="14"/>
      <c r="V868" s="14"/>
      <c r="W868" s="14"/>
      <c r="X868" s="14"/>
      <c r="Y868" s="14"/>
      <c r="Z868" s="14"/>
      <c r="AA868" s="14"/>
    </row>
    <row r="869" spans="2:27" x14ac:dyDescent="0.3">
      <c r="B869" s="6" t="s">
        <v>393</v>
      </c>
      <c r="C869" s="14"/>
      <c r="D869" s="14"/>
      <c r="E869" s="14"/>
      <c r="F869" s="14"/>
      <c r="G869" s="14"/>
      <c r="H869" s="14"/>
      <c r="I869" s="14"/>
      <c r="J869" s="14"/>
      <c r="K869" s="14"/>
      <c r="L869" s="14"/>
      <c r="M869" s="14"/>
      <c r="N869" s="14"/>
      <c r="O869" s="14"/>
      <c r="P869" s="14"/>
      <c r="Q869" s="14"/>
      <c r="R869" s="14"/>
      <c r="S869" s="14"/>
      <c r="T869" s="14"/>
      <c r="U869" s="14"/>
      <c r="V869" s="14"/>
      <c r="W869" s="14"/>
      <c r="X869" s="14"/>
      <c r="Y869" s="14"/>
      <c r="Z869" s="14"/>
      <c r="AA869" s="14"/>
    </row>
    <row r="870" spans="2:27" x14ac:dyDescent="0.3">
      <c r="B870" s="21" t="s">
        <v>56</v>
      </c>
      <c r="C870" s="14"/>
      <c r="D870" s="14"/>
      <c r="E870" s="14"/>
      <c r="F870" s="14"/>
      <c r="G870" s="14"/>
      <c r="H870" s="14"/>
      <c r="I870" s="14"/>
      <c r="J870" s="14"/>
      <c r="K870" s="14"/>
      <c r="L870" s="14"/>
      <c r="M870" s="14"/>
      <c r="N870" s="14"/>
      <c r="O870" s="14"/>
      <c r="P870" s="14"/>
      <c r="Q870" s="14"/>
      <c r="R870" s="14"/>
      <c r="S870" s="14"/>
      <c r="T870" s="14"/>
      <c r="U870" s="14"/>
      <c r="V870" s="14"/>
      <c r="W870" s="14"/>
      <c r="X870" s="14"/>
      <c r="Y870" s="14"/>
      <c r="Z870" s="14"/>
      <c r="AA870" s="14"/>
    </row>
    <row r="871" spans="2:27" x14ac:dyDescent="0.3">
      <c r="B871" t="s">
        <v>381</v>
      </c>
      <c r="C871" s="14">
        <v>0.104100934225861</v>
      </c>
      <c r="D871" s="14">
        <v>0.145420547206428</v>
      </c>
      <c r="E871" s="14">
        <v>6.33563891630404E-2</v>
      </c>
      <c r="F871" s="14"/>
      <c r="G871" s="14">
        <v>0.125729964497207</v>
      </c>
      <c r="H871" s="14">
        <v>0.106682972255599</v>
      </c>
      <c r="I871" s="14">
        <v>3.66647976169788E-2</v>
      </c>
      <c r="J871" s="14">
        <v>0.107223339898651</v>
      </c>
      <c r="K871" s="14">
        <v>9.5641028642767398E-2</v>
      </c>
      <c r="L871" s="14">
        <v>0.10385496533732599</v>
      </c>
      <c r="M871" s="14">
        <v>9.1455520596113907E-2</v>
      </c>
      <c r="N871" s="14">
        <v>0.124084724126761</v>
      </c>
      <c r="O871" s="14">
        <v>0.105069988657377</v>
      </c>
      <c r="P871" s="14"/>
      <c r="Q871" s="14">
        <v>8.5064686255841904E-2</v>
      </c>
      <c r="R871" s="14">
        <v>0.15003194260160599</v>
      </c>
      <c r="S871" s="14"/>
      <c r="T871" s="14">
        <v>9.0356527327603506E-2</v>
      </c>
      <c r="U871" s="14">
        <v>0.21244724131752399</v>
      </c>
      <c r="V871" s="14">
        <v>7.7920053931566993E-2</v>
      </c>
      <c r="W871" s="14"/>
      <c r="X871" s="14">
        <v>0.11677078820691</v>
      </c>
      <c r="Y871" s="14">
        <v>7.7085519931632096E-2</v>
      </c>
      <c r="Z871" s="14">
        <v>0.2382111966048</v>
      </c>
      <c r="AA871" s="14">
        <v>0.105018495279587</v>
      </c>
    </row>
    <row r="872" spans="2:27" x14ac:dyDescent="0.3">
      <c r="B872" t="s">
        <v>382</v>
      </c>
      <c r="C872" s="14">
        <v>0.82261743254181197</v>
      </c>
      <c r="D872" s="14">
        <v>0.78171615081991497</v>
      </c>
      <c r="E872" s="14">
        <v>0.86373874099873904</v>
      </c>
      <c r="F872" s="14"/>
      <c r="G872" s="14">
        <v>0.79221110187988097</v>
      </c>
      <c r="H872" s="14">
        <v>0.821984527495076</v>
      </c>
      <c r="I872" s="14">
        <v>0.91387675207970298</v>
      </c>
      <c r="J872" s="14">
        <v>0.78796589716732801</v>
      </c>
      <c r="K872" s="14">
        <v>0.83743433852379401</v>
      </c>
      <c r="L872" s="14">
        <v>0.81845606906266399</v>
      </c>
      <c r="M872" s="14">
        <v>0.83150465653225603</v>
      </c>
      <c r="N872" s="14">
        <v>0.82979363094418901</v>
      </c>
      <c r="O872" s="14">
        <v>0.83612551463070595</v>
      </c>
      <c r="P872" s="14"/>
      <c r="Q872" s="14">
        <v>0.85060700533494504</v>
      </c>
      <c r="R872" s="14">
        <v>0.75990136700320299</v>
      </c>
      <c r="S872" s="14"/>
      <c r="T872" s="14">
        <v>0.84292433612991502</v>
      </c>
      <c r="U872" s="14">
        <v>0.69438510377919604</v>
      </c>
      <c r="V872" s="14">
        <v>0.80741687554645702</v>
      </c>
      <c r="W872" s="14"/>
      <c r="X872" s="14">
        <v>0.80269779984974499</v>
      </c>
      <c r="Y872" s="14">
        <v>0.86574245189751298</v>
      </c>
      <c r="Z872" s="14">
        <v>0.64644296211369501</v>
      </c>
      <c r="AA872" s="14">
        <v>0.81275721026521996</v>
      </c>
    </row>
    <row r="873" spans="2:27" x14ac:dyDescent="0.3">
      <c r="B873" t="s">
        <v>383</v>
      </c>
      <c r="C873" s="14">
        <v>4.9487914928931002E-2</v>
      </c>
      <c r="D873" s="14">
        <v>5.0619264917276099E-2</v>
      </c>
      <c r="E873" s="14">
        <v>4.7416380591251799E-2</v>
      </c>
      <c r="F873" s="14"/>
      <c r="G873" s="14">
        <v>6.3036319023726806E-2</v>
      </c>
      <c r="H873" s="14">
        <v>4.7507447452149902E-2</v>
      </c>
      <c r="I873" s="14">
        <v>4.0266150841496602E-2</v>
      </c>
      <c r="J873" s="14">
        <v>7.8476986624176501E-2</v>
      </c>
      <c r="K873" s="14">
        <v>5.1392248835924297E-2</v>
      </c>
      <c r="L873" s="14">
        <v>4.2827051136263498E-2</v>
      </c>
      <c r="M873" s="14">
        <v>3.5016143341054698E-2</v>
      </c>
      <c r="N873" s="14">
        <v>2.7005375335192601E-2</v>
      </c>
      <c r="O873" s="14">
        <v>3.44956612736761E-2</v>
      </c>
      <c r="P873" s="14"/>
      <c r="Q873" s="14">
        <v>4.67234334334721E-2</v>
      </c>
      <c r="R873" s="14">
        <v>5.6982780472924897E-2</v>
      </c>
      <c r="S873" s="14"/>
      <c r="T873" s="14">
        <v>4.3127970097438302E-2</v>
      </c>
      <c r="U873" s="14">
        <v>7.0594445885297993E-2</v>
      </c>
      <c r="V873" s="14">
        <v>7.8475584755580294E-2</v>
      </c>
      <c r="W873" s="14"/>
      <c r="X873" s="14">
        <v>4.9356014273088597E-2</v>
      </c>
      <c r="Y873" s="14">
        <v>3.9103873414126397E-2</v>
      </c>
      <c r="Z873" s="14">
        <v>7.7202239664803898E-2</v>
      </c>
      <c r="AA873" s="14">
        <v>6.5777961098809595E-2</v>
      </c>
    </row>
    <row r="874" spans="2:27" x14ac:dyDescent="0.3">
      <c r="B874" t="s">
        <v>384</v>
      </c>
      <c r="C874" s="14">
        <v>9.0576759988993602E-3</v>
      </c>
      <c r="D874" s="14">
        <v>1.04332910555834E-2</v>
      </c>
      <c r="E874" s="14">
        <v>7.7348525714783702E-3</v>
      </c>
      <c r="F874" s="14"/>
      <c r="G874" s="14">
        <v>4.3529452451827599E-3</v>
      </c>
      <c r="H874" s="14">
        <v>1.2719703795392501E-2</v>
      </c>
      <c r="I874" s="14">
        <v>0</v>
      </c>
      <c r="J874" s="14">
        <v>5.7391752808943104E-3</v>
      </c>
      <c r="K874" s="14">
        <v>5.9478156724969396E-3</v>
      </c>
      <c r="L874" s="14">
        <v>1.6325902385536901E-2</v>
      </c>
      <c r="M874" s="14">
        <v>1.70110081384343E-2</v>
      </c>
      <c r="N874" s="14">
        <v>1.1013450098386999E-2</v>
      </c>
      <c r="O874" s="14">
        <v>1.0596991857443399E-2</v>
      </c>
      <c r="P874" s="14"/>
      <c r="Q874" s="14">
        <v>9.9206423351328697E-3</v>
      </c>
      <c r="R874" s="14">
        <v>7.3060554080293704E-3</v>
      </c>
      <c r="S874" s="14"/>
      <c r="T874" s="14">
        <v>8.5098426183411006E-3</v>
      </c>
      <c r="U874" s="14">
        <v>1.58267218307243E-2</v>
      </c>
      <c r="V874" s="14">
        <v>1.60780075161552E-2</v>
      </c>
      <c r="W874" s="14"/>
      <c r="X874" s="14">
        <v>6.5618303330257002E-3</v>
      </c>
      <c r="Y874" s="14">
        <v>8.9845511597653593E-3</v>
      </c>
      <c r="Z874" s="14">
        <v>9.2790840992632399E-3</v>
      </c>
      <c r="AA874" s="14">
        <v>1.2261561647144601E-2</v>
      </c>
    </row>
    <row r="875" spans="2:27" x14ac:dyDescent="0.3">
      <c r="B875" t="s">
        <v>74</v>
      </c>
      <c r="C875" s="14">
        <v>1.4736042304496899E-2</v>
      </c>
      <c r="D875" s="14">
        <v>1.1810746000797999E-2</v>
      </c>
      <c r="E875" s="14">
        <v>1.7753636675490701E-2</v>
      </c>
      <c r="F875" s="14"/>
      <c r="G875" s="14">
        <v>1.4669669354001999E-2</v>
      </c>
      <c r="H875" s="14">
        <v>1.1105349001782099E-2</v>
      </c>
      <c r="I875" s="14">
        <v>9.1922994618219896E-3</v>
      </c>
      <c r="J875" s="14">
        <v>2.0594601028949801E-2</v>
      </c>
      <c r="K875" s="14">
        <v>9.5845683250170999E-3</v>
      </c>
      <c r="L875" s="14">
        <v>1.8536012078209901E-2</v>
      </c>
      <c r="M875" s="14">
        <v>2.5012671392141101E-2</v>
      </c>
      <c r="N875" s="14">
        <v>8.1028194954702506E-3</v>
      </c>
      <c r="O875" s="14">
        <v>1.37118435807972E-2</v>
      </c>
      <c r="P875" s="14"/>
      <c r="Q875" s="14">
        <v>7.6842326406085298E-3</v>
      </c>
      <c r="R875" s="14">
        <v>2.57778545142365E-2</v>
      </c>
      <c r="S875" s="14"/>
      <c r="T875" s="14">
        <v>1.5081323826701701E-2</v>
      </c>
      <c r="U875" s="14">
        <v>6.7464871872579702E-3</v>
      </c>
      <c r="V875" s="14">
        <v>2.0109478250240599E-2</v>
      </c>
      <c r="W875" s="14"/>
      <c r="X875" s="14">
        <v>2.46135673372305E-2</v>
      </c>
      <c r="Y875" s="14">
        <v>9.0836035969629192E-3</v>
      </c>
      <c r="Z875" s="14">
        <v>2.88645175174377E-2</v>
      </c>
      <c r="AA875" s="14">
        <v>4.18477170923912E-3</v>
      </c>
    </row>
    <row r="876" spans="2:27" x14ac:dyDescent="0.3">
      <c r="C876" s="14"/>
      <c r="D876" s="14"/>
      <c r="E876" s="14"/>
      <c r="F876" s="14"/>
      <c r="G876" s="14"/>
      <c r="H876" s="14"/>
      <c r="I876" s="14"/>
      <c r="J876" s="14"/>
      <c r="K876" s="14"/>
      <c r="L876" s="14"/>
      <c r="M876" s="14"/>
      <c r="N876" s="14"/>
      <c r="O876" s="14"/>
      <c r="P876" s="14"/>
      <c r="Q876" s="14"/>
      <c r="R876" s="14"/>
      <c r="S876" s="14"/>
      <c r="T876" s="14"/>
      <c r="U876" s="14"/>
      <c r="V876" s="14"/>
      <c r="W876" s="14"/>
      <c r="X876" s="14"/>
      <c r="Y876" s="14"/>
      <c r="Z876" s="14"/>
      <c r="AA876" s="14"/>
    </row>
    <row r="877" spans="2:27" x14ac:dyDescent="0.3">
      <c r="B877" s="6" t="s">
        <v>394</v>
      </c>
      <c r="C877" s="14"/>
      <c r="D877" s="14"/>
      <c r="E877" s="14"/>
      <c r="F877" s="14"/>
      <c r="G877" s="14"/>
      <c r="H877" s="14"/>
      <c r="I877" s="14"/>
      <c r="J877" s="14"/>
      <c r="K877" s="14"/>
      <c r="L877" s="14"/>
      <c r="M877" s="14"/>
      <c r="N877" s="14"/>
      <c r="O877" s="14"/>
      <c r="P877" s="14"/>
      <c r="Q877" s="14"/>
      <c r="R877" s="14"/>
      <c r="S877" s="14"/>
      <c r="T877" s="14"/>
      <c r="U877" s="14"/>
      <c r="V877" s="14"/>
      <c r="W877" s="14"/>
      <c r="X877" s="14"/>
      <c r="Y877" s="14"/>
      <c r="Z877" s="14"/>
      <c r="AA877" s="14"/>
    </row>
    <row r="878" spans="2:27" x14ac:dyDescent="0.3">
      <c r="B878" s="21" t="s">
        <v>56</v>
      </c>
      <c r="C878" s="14"/>
      <c r="D878" s="14"/>
      <c r="E878" s="14"/>
      <c r="F878" s="14"/>
      <c r="G878" s="14"/>
      <c r="H878" s="14"/>
      <c r="I878" s="14"/>
      <c r="J878" s="14"/>
      <c r="K878" s="14"/>
      <c r="L878" s="14"/>
      <c r="M878" s="14"/>
      <c r="N878" s="14"/>
      <c r="O878" s="14"/>
      <c r="P878" s="14"/>
      <c r="Q878" s="14"/>
      <c r="R878" s="14"/>
      <c r="S878" s="14"/>
      <c r="T878" s="14"/>
      <c r="U878" s="14"/>
      <c r="V878" s="14"/>
      <c r="W878" s="14"/>
      <c r="X878" s="14"/>
      <c r="Y878" s="14"/>
      <c r="Z878" s="14"/>
      <c r="AA878" s="14"/>
    </row>
    <row r="879" spans="2:27" x14ac:dyDescent="0.3">
      <c r="B879" t="s">
        <v>381</v>
      </c>
      <c r="C879" s="14">
        <v>0.18625494920424901</v>
      </c>
      <c r="D879" s="14">
        <v>0.22744591673770001</v>
      </c>
      <c r="E879" s="14">
        <v>0.14523718209036199</v>
      </c>
      <c r="F879" s="14"/>
      <c r="G879" s="14">
        <v>0.234350666331017</v>
      </c>
      <c r="H879" s="14">
        <v>0.16335718904020499</v>
      </c>
      <c r="I879" s="14">
        <v>0.15635893531412201</v>
      </c>
      <c r="J879" s="14">
        <v>0.18186713111173899</v>
      </c>
      <c r="K879" s="14">
        <v>0.177095283525394</v>
      </c>
      <c r="L879" s="14">
        <v>0.16599443023824101</v>
      </c>
      <c r="M879" s="14">
        <v>0.13462433097028001</v>
      </c>
      <c r="N879" s="14">
        <v>0.242122893976953</v>
      </c>
      <c r="O879" s="14">
        <v>0.18412345829094801</v>
      </c>
      <c r="P879" s="14"/>
      <c r="Q879" s="14">
        <v>0.18153079351322199</v>
      </c>
      <c r="R879" s="14">
        <v>0.20150259185571801</v>
      </c>
      <c r="S879" s="14"/>
      <c r="T879" s="14">
        <v>0.18099727852652001</v>
      </c>
      <c r="U879" s="14">
        <v>0.224980301386763</v>
      </c>
      <c r="V879" s="14">
        <v>0.23882614266398999</v>
      </c>
      <c r="W879" s="14"/>
      <c r="X879" s="14">
        <v>0.176624489066492</v>
      </c>
      <c r="Y879" s="14">
        <v>0.179765620834615</v>
      </c>
      <c r="Z879" s="14">
        <v>0.26745738461295798</v>
      </c>
      <c r="AA879" s="14">
        <v>0.18594502892225101</v>
      </c>
    </row>
    <row r="880" spans="2:27" x14ac:dyDescent="0.3">
      <c r="B880" t="s">
        <v>382</v>
      </c>
      <c r="C880" s="14">
        <v>0.73423052312691495</v>
      </c>
      <c r="D880" s="14">
        <v>0.69477332525874802</v>
      </c>
      <c r="E880" s="14">
        <v>0.77418214911527095</v>
      </c>
      <c r="F880" s="14"/>
      <c r="G880" s="14">
        <v>0.691056403902507</v>
      </c>
      <c r="H880" s="14">
        <v>0.78490030166038804</v>
      </c>
      <c r="I880" s="14">
        <v>0.78382108924583804</v>
      </c>
      <c r="J880" s="14">
        <v>0.75692227534595302</v>
      </c>
      <c r="K880" s="14">
        <v>0.71328909877173596</v>
      </c>
      <c r="L880" s="14">
        <v>0.74996483287817195</v>
      </c>
      <c r="M880" s="14">
        <v>0.73721169180374202</v>
      </c>
      <c r="N880" s="14">
        <v>0.71419408411889196</v>
      </c>
      <c r="O880" s="14">
        <v>0.71713187543851598</v>
      </c>
      <c r="P880" s="14"/>
      <c r="Q880" s="14">
        <v>0.74930659569093205</v>
      </c>
      <c r="R880" s="14">
        <v>0.70070779758683799</v>
      </c>
      <c r="S880" s="14"/>
      <c r="T880" s="14">
        <v>0.73971207895744795</v>
      </c>
      <c r="U880" s="14">
        <v>0.67895873368733295</v>
      </c>
      <c r="V880" s="14">
        <v>0.68208502621825595</v>
      </c>
      <c r="W880" s="14"/>
      <c r="X880" s="14">
        <v>0.72112453585498004</v>
      </c>
      <c r="Y880" s="14">
        <v>0.75511950907385295</v>
      </c>
      <c r="Z880" s="14">
        <v>0.64658060980798204</v>
      </c>
      <c r="AA880" s="14">
        <v>0.73477001896080096</v>
      </c>
    </row>
    <row r="881" spans="2:27" x14ac:dyDescent="0.3">
      <c r="B881" t="s">
        <v>383</v>
      </c>
      <c r="C881" s="14">
        <v>5.0236841639527803E-2</v>
      </c>
      <c r="D881" s="14">
        <v>5.1431398348771598E-2</v>
      </c>
      <c r="E881" s="14">
        <v>4.8194858213853602E-2</v>
      </c>
      <c r="F881" s="14"/>
      <c r="G881" s="14">
        <v>4.44818128610944E-2</v>
      </c>
      <c r="H881" s="14">
        <v>2.66890173328693E-2</v>
      </c>
      <c r="I881" s="14">
        <v>3.6435485941724903E-2</v>
      </c>
      <c r="J881" s="14">
        <v>3.6298080999979998E-2</v>
      </c>
      <c r="K881" s="14">
        <v>6.7821185645580997E-2</v>
      </c>
      <c r="L881" s="14">
        <v>5.1560735528855699E-2</v>
      </c>
      <c r="M881" s="14">
        <v>9.1636568119178904E-2</v>
      </c>
      <c r="N881" s="14">
        <v>3.55802024086843E-2</v>
      </c>
      <c r="O881" s="14">
        <v>6.8175641265022194E-2</v>
      </c>
      <c r="P881" s="14"/>
      <c r="Q881" s="14">
        <v>5.10571076377365E-2</v>
      </c>
      <c r="R881" s="14">
        <v>4.7720132469835697E-2</v>
      </c>
      <c r="S881" s="14"/>
      <c r="T881" s="14">
        <v>4.9755667287391399E-2</v>
      </c>
      <c r="U881" s="14">
        <v>6.0290674732035802E-2</v>
      </c>
      <c r="V881" s="14">
        <v>4.7717264064411097E-2</v>
      </c>
      <c r="W881" s="14"/>
      <c r="X881" s="14">
        <v>4.7363865797435303E-2</v>
      </c>
      <c r="Y881" s="14">
        <v>5.0320436024627102E-2</v>
      </c>
      <c r="Z881" s="14">
        <v>4.8664637553023103E-2</v>
      </c>
      <c r="AA881" s="14">
        <v>5.28993307577885E-2</v>
      </c>
    </row>
    <row r="882" spans="2:27" x14ac:dyDescent="0.3">
      <c r="B882" t="s">
        <v>384</v>
      </c>
      <c r="C882" s="14">
        <v>1.159675440498E-2</v>
      </c>
      <c r="D882" s="14">
        <v>1.5828020757978199E-2</v>
      </c>
      <c r="E882" s="14">
        <v>7.4300116272190903E-3</v>
      </c>
      <c r="F882" s="14"/>
      <c r="G882" s="14">
        <v>1.47831042742456E-2</v>
      </c>
      <c r="H882" s="14">
        <v>7.0336351333370097E-3</v>
      </c>
      <c r="I882" s="14">
        <v>1.41921900364927E-2</v>
      </c>
      <c r="J882" s="14">
        <v>9.1164239806376703E-3</v>
      </c>
      <c r="K882" s="14">
        <v>2.7085149735280398E-2</v>
      </c>
      <c r="L882" s="14">
        <v>1.5467576739247301E-2</v>
      </c>
      <c r="M882" s="14">
        <v>5.1220160603817804E-3</v>
      </c>
      <c r="N882" s="14">
        <v>0</v>
      </c>
      <c r="O882" s="14">
        <v>6.1237704553158698E-3</v>
      </c>
      <c r="P882" s="14"/>
      <c r="Q882" s="14">
        <v>8.6420619796471702E-3</v>
      </c>
      <c r="R882" s="14">
        <v>1.8616450340703802E-2</v>
      </c>
      <c r="S882" s="14"/>
      <c r="T882" s="14">
        <v>1.23720603699273E-2</v>
      </c>
      <c r="U882" s="14">
        <v>1.4862692478815699E-2</v>
      </c>
      <c r="V882" s="14">
        <v>1.60780075161552E-2</v>
      </c>
      <c r="W882" s="14"/>
      <c r="X882" s="14">
        <v>2.09250467883858E-2</v>
      </c>
      <c r="Y882" s="14">
        <v>7.9900781817028102E-3</v>
      </c>
      <c r="Z882" s="14">
        <v>1.2496088126712501E-2</v>
      </c>
      <c r="AA882" s="14">
        <v>1.0272503013478601E-2</v>
      </c>
    </row>
    <row r="883" spans="2:27" x14ac:dyDescent="0.3">
      <c r="B883" t="s">
        <v>74</v>
      </c>
      <c r="C883" s="14">
        <v>1.7680931624328398E-2</v>
      </c>
      <c r="D883" s="14">
        <v>1.05213388968019E-2</v>
      </c>
      <c r="E883" s="14">
        <v>2.4955798953294299E-2</v>
      </c>
      <c r="F883" s="14"/>
      <c r="G883" s="14">
        <v>1.53280126311358E-2</v>
      </c>
      <c r="H883" s="14">
        <v>1.80198568332006E-2</v>
      </c>
      <c r="I883" s="14">
        <v>9.1922994618219896E-3</v>
      </c>
      <c r="J883" s="14">
        <v>1.5796088561690999E-2</v>
      </c>
      <c r="K883" s="14">
        <v>1.47092823220078E-2</v>
      </c>
      <c r="L883" s="14">
        <v>1.7012424615484099E-2</v>
      </c>
      <c r="M883" s="14">
        <v>3.1405393046416603E-2</v>
      </c>
      <c r="N883" s="14">
        <v>8.1028194954702506E-3</v>
      </c>
      <c r="O883" s="14">
        <v>2.4445254550198098E-2</v>
      </c>
      <c r="P883" s="14"/>
      <c r="Q883" s="14">
        <v>9.4634411784621092E-3</v>
      </c>
      <c r="R883" s="14">
        <v>3.1453027746904699E-2</v>
      </c>
      <c r="S883" s="14"/>
      <c r="T883" s="14">
        <v>1.71629148587128E-2</v>
      </c>
      <c r="U883" s="14">
        <v>2.0907597715053398E-2</v>
      </c>
      <c r="V883" s="14">
        <v>1.52935595371879E-2</v>
      </c>
      <c r="W883" s="14"/>
      <c r="X883" s="14">
        <v>3.3962062492707099E-2</v>
      </c>
      <c r="Y883" s="14">
        <v>6.8043558852029498E-3</v>
      </c>
      <c r="Z883" s="14">
        <v>2.4801279899324499E-2</v>
      </c>
      <c r="AA883" s="14">
        <v>1.6113118345681202E-2</v>
      </c>
    </row>
    <row r="884" spans="2:27" x14ac:dyDescent="0.3">
      <c r="C884" s="14"/>
      <c r="D884" s="14"/>
      <c r="E884" s="14"/>
      <c r="F884" s="14"/>
      <c r="G884" s="14"/>
      <c r="H884" s="14"/>
      <c r="I884" s="14"/>
      <c r="J884" s="14"/>
      <c r="K884" s="14"/>
      <c r="L884" s="14"/>
      <c r="M884" s="14"/>
      <c r="N884" s="14"/>
      <c r="O884" s="14"/>
      <c r="P884" s="14"/>
      <c r="Q884" s="14"/>
      <c r="R884" s="14"/>
      <c r="S884" s="14"/>
      <c r="T884" s="14"/>
      <c r="U884" s="14"/>
      <c r="V884" s="14"/>
      <c r="W884" s="14"/>
      <c r="X884" s="14"/>
      <c r="Y884" s="14"/>
      <c r="Z884" s="14"/>
      <c r="AA884" s="14"/>
    </row>
    <row r="885" spans="2:27" x14ac:dyDescent="0.3">
      <c r="B885" s="6" t="s">
        <v>399</v>
      </c>
      <c r="C885" s="14"/>
      <c r="D885" s="14"/>
      <c r="E885" s="14"/>
      <c r="F885" s="14"/>
      <c r="G885" s="14"/>
      <c r="H885" s="14"/>
      <c r="I885" s="14"/>
      <c r="J885" s="14"/>
      <c r="K885" s="14"/>
      <c r="L885" s="14"/>
      <c r="M885" s="14"/>
      <c r="N885" s="14"/>
      <c r="O885" s="14"/>
      <c r="P885" s="14"/>
      <c r="Q885" s="14"/>
      <c r="R885" s="14"/>
      <c r="S885" s="14"/>
      <c r="T885" s="14"/>
      <c r="U885" s="14"/>
      <c r="V885" s="14"/>
      <c r="W885" s="14"/>
      <c r="X885" s="14"/>
      <c r="Y885" s="14"/>
      <c r="Z885" s="14"/>
      <c r="AA885" s="14"/>
    </row>
    <row r="886" spans="2:27" x14ac:dyDescent="0.3">
      <c r="B886" s="21" t="s">
        <v>400</v>
      </c>
      <c r="C886" s="14"/>
      <c r="D886" s="14"/>
      <c r="E886" s="14"/>
      <c r="F886" s="14"/>
      <c r="G886" s="14"/>
      <c r="H886" s="14"/>
      <c r="I886" s="14"/>
      <c r="J886" s="14"/>
      <c r="K886" s="14"/>
      <c r="L886" s="14"/>
      <c r="M886" s="14"/>
      <c r="N886" s="14"/>
      <c r="O886" s="14"/>
      <c r="P886" s="14"/>
      <c r="Q886" s="14"/>
      <c r="R886" s="14"/>
      <c r="S886" s="14"/>
      <c r="T886" s="14"/>
      <c r="U886" s="14"/>
      <c r="V886" s="14"/>
      <c r="W886" s="14"/>
      <c r="X886" s="14"/>
      <c r="Y886" s="14"/>
      <c r="Z886" s="14"/>
      <c r="AA886" s="14"/>
    </row>
    <row r="887" spans="2:27" x14ac:dyDescent="0.3">
      <c r="B887" t="s">
        <v>395</v>
      </c>
      <c r="C887" s="14">
        <v>0.20402487242234801</v>
      </c>
      <c r="D887" s="14">
        <v>0.21087439375772901</v>
      </c>
      <c r="E887" s="14">
        <v>0.19751833200218799</v>
      </c>
      <c r="F887" s="14"/>
      <c r="G887" s="14">
        <v>0.257030478176977</v>
      </c>
      <c r="H887" s="14">
        <v>0.21496005246284799</v>
      </c>
      <c r="I887" s="14">
        <v>0.16840729828137399</v>
      </c>
      <c r="J887" s="14">
        <v>0.105594351029231</v>
      </c>
      <c r="K887" s="14">
        <v>0.223395904248051</v>
      </c>
      <c r="L887" s="14">
        <v>0.19761550099484201</v>
      </c>
      <c r="M887" s="14">
        <v>0.16393280862774501</v>
      </c>
      <c r="N887" s="14">
        <v>0.27681739101101099</v>
      </c>
      <c r="O887" s="14">
        <v>0.17995834720830201</v>
      </c>
      <c r="P887" s="14"/>
      <c r="Q887" s="14">
        <v>0.22700220124498799</v>
      </c>
      <c r="R887" s="14">
        <v>0.15775981592354099</v>
      </c>
      <c r="S887" s="14"/>
      <c r="T887" s="14">
        <v>0.20294066036640299</v>
      </c>
      <c r="U887" s="14">
        <v>0.20485635756107401</v>
      </c>
      <c r="V887" s="14">
        <v>0.31345877764084501</v>
      </c>
      <c r="W887" s="14"/>
      <c r="X887" s="14">
        <v>0.161551454654521</v>
      </c>
      <c r="Y887" s="14">
        <v>0.23359432620887299</v>
      </c>
      <c r="Z887" s="14">
        <v>0.142202047325965</v>
      </c>
      <c r="AA887" s="14">
        <v>0.20520532611297401</v>
      </c>
    </row>
    <row r="888" spans="2:27" x14ac:dyDescent="0.3">
      <c r="B888" t="s">
        <v>396</v>
      </c>
      <c r="C888" s="14">
        <v>0.49741177523100599</v>
      </c>
      <c r="D888" s="14">
        <v>0.53181964051647101</v>
      </c>
      <c r="E888" s="14">
        <v>0.45817277369376602</v>
      </c>
      <c r="F888" s="14"/>
      <c r="G888" s="14">
        <v>0.5045528104525</v>
      </c>
      <c r="H888" s="14">
        <v>0.45696955879531098</v>
      </c>
      <c r="I888" s="14">
        <v>0.54569584485408895</v>
      </c>
      <c r="J888" s="14">
        <v>0.57073800969723598</v>
      </c>
      <c r="K888" s="14">
        <v>0.50463460369800806</v>
      </c>
      <c r="L888" s="14">
        <v>0.47322537348575999</v>
      </c>
      <c r="M888" s="14">
        <v>0.44283422766668601</v>
      </c>
      <c r="N888" s="14">
        <v>0.426632582209101</v>
      </c>
      <c r="O888" s="14">
        <v>0.535570926071681</v>
      </c>
      <c r="P888" s="14"/>
      <c r="Q888" s="14">
        <v>0.50971765614944398</v>
      </c>
      <c r="R888" s="14">
        <v>0.46686502006526898</v>
      </c>
      <c r="S888" s="14"/>
      <c r="T888" s="14">
        <v>0.49326892415817802</v>
      </c>
      <c r="U888" s="14">
        <v>0.53280993866254001</v>
      </c>
      <c r="V888" s="14">
        <v>0.53436404208286103</v>
      </c>
      <c r="W888" s="14"/>
      <c r="X888" s="14">
        <v>0.43353730332565898</v>
      </c>
      <c r="Y888" s="14">
        <v>0.50684027946493304</v>
      </c>
      <c r="Z888" s="14">
        <v>0.60361457394126405</v>
      </c>
      <c r="AA888" s="14">
        <v>0.519231708240941</v>
      </c>
    </row>
    <row r="889" spans="2:27" x14ac:dyDescent="0.3">
      <c r="B889" t="s">
        <v>397</v>
      </c>
      <c r="C889" s="14">
        <v>0.16336253591511099</v>
      </c>
      <c r="D889" s="14">
        <v>0.159021663819396</v>
      </c>
      <c r="E889" s="14">
        <v>0.16874178879177501</v>
      </c>
      <c r="F889" s="14"/>
      <c r="G889" s="14">
        <v>0.149243009420893</v>
      </c>
      <c r="H889" s="14">
        <v>0.227883188716094</v>
      </c>
      <c r="I889" s="14">
        <v>0.146652068686177</v>
      </c>
      <c r="J889" s="14">
        <v>0.17464502690158101</v>
      </c>
      <c r="K889" s="14">
        <v>0.119860217171117</v>
      </c>
      <c r="L889" s="14">
        <v>0.159664444290819</v>
      </c>
      <c r="M889" s="14">
        <v>0.186769253026841</v>
      </c>
      <c r="N889" s="14">
        <v>0.12066280355765099</v>
      </c>
      <c r="O889" s="14">
        <v>0.140081664142399</v>
      </c>
      <c r="P889" s="14"/>
      <c r="Q889" s="14">
        <v>0.149546688676231</v>
      </c>
      <c r="R889" s="14">
        <v>0.194216160806615</v>
      </c>
      <c r="S889" s="14"/>
      <c r="T889" s="14">
        <v>0.159730689682128</v>
      </c>
      <c r="U889" s="14">
        <v>0.19272809811481201</v>
      </c>
      <c r="V889" s="14">
        <v>0.11792549667306</v>
      </c>
      <c r="W889" s="14"/>
      <c r="X889" s="14">
        <v>0.208399346964806</v>
      </c>
      <c r="Y889" s="14">
        <v>0.139257608788703</v>
      </c>
      <c r="Z889" s="14">
        <v>0.13602002349464401</v>
      </c>
      <c r="AA889" s="14">
        <v>0.18356755308042</v>
      </c>
    </row>
    <row r="890" spans="2:27" x14ac:dyDescent="0.3">
      <c r="B890" t="s">
        <v>398</v>
      </c>
      <c r="C890" s="14">
        <v>7.5306970932319806E-2</v>
      </c>
      <c r="D890" s="14">
        <v>5.5381836979340397E-2</v>
      </c>
      <c r="E890" s="14">
        <v>9.7104085030567E-2</v>
      </c>
      <c r="F890" s="14"/>
      <c r="G890" s="14">
        <v>5.3062538538959099E-2</v>
      </c>
      <c r="H890" s="14">
        <v>4.7074818371075897E-2</v>
      </c>
      <c r="I890" s="14">
        <v>0.100347652008323</v>
      </c>
      <c r="J890" s="14">
        <v>0.101782944534463</v>
      </c>
      <c r="K890" s="14">
        <v>6.8188928566963194E-2</v>
      </c>
      <c r="L890" s="14">
        <v>8.8962852605601606E-2</v>
      </c>
      <c r="M890" s="14">
        <v>0.104307719000133</v>
      </c>
      <c r="N890" s="14">
        <v>0.115156166433938</v>
      </c>
      <c r="O890" s="14">
        <v>7.4651530200605096E-2</v>
      </c>
      <c r="P890" s="14"/>
      <c r="Q890" s="14">
        <v>6.4071505003851004E-2</v>
      </c>
      <c r="R890" s="14">
        <v>0.102629039658264</v>
      </c>
      <c r="S890" s="14"/>
      <c r="T890" s="14">
        <v>7.89261033921628E-2</v>
      </c>
      <c r="U890" s="14">
        <v>1.65646377054759E-2</v>
      </c>
      <c r="V890" s="14">
        <v>1.7125841801617001E-2</v>
      </c>
      <c r="W890" s="14"/>
      <c r="X890" s="14">
        <v>0.119016340170689</v>
      </c>
      <c r="Y890" s="14">
        <v>6.5683971007517605E-2</v>
      </c>
      <c r="Z890" s="14">
        <v>3.5389028834403001E-2</v>
      </c>
      <c r="AA890" s="14">
        <v>5.8739882753196901E-2</v>
      </c>
    </row>
    <row r="891" spans="2:27" x14ac:dyDescent="0.3">
      <c r="B891" t="s">
        <v>74</v>
      </c>
      <c r="C891" s="14">
        <v>5.9893845499214803E-2</v>
      </c>
      <c r="D891" s="14">
        <v>4.2902464927063601E-2</v>
      </c>
      <c r="E891" s="14">
        <v>7.8463020481705004E-2</v>
      </c>
      <c r="F891" s="14"/>
      <c r="G891" s="14">
        <v>3.6111163410671401E-2</v>
      </c>
      <c r="H891" s="14">
        <v>5.3112381654671401E-2</v>
      </c>
      <c r="I891" s="14">
        <v>3.8897136170037101E-2</v>
      </c>
      <c r="J891" s="14">
        <v>4.7239667837489299E-2</v>
      </c>
      <c r="K891" s="14">
        <v>8.3920346315861094E-2</v>
      </c>
      <c r="L891" s="14">
        <v>8.0531828622977794E-2</v>
      </c>
      <c r="M891" s="14">
        <v>0.102155991678595</v>
      </c>
      <c r="N891" s="14">
        <v>6.07310567882988E-2</v>
      </c>
      <c r="O891" s="14">
        <v>6.9737532377011899E-2</v>
      </c>
      <c r="P891" s="14"/>
      <c r="Q891" s="14">
        <v>4.9661948925485401E-2</v>
      </c>
      <c r="R891" s="14">
        <v>7.8529963546310297E-2</v>
      </c>
      <c r="S891" s="14"/>
      <c r="T891" s="14">
        <v>6.5133622401128105E-2</v>
      </c>
      <c r="U891" s="14">
        <v>5.30409679560985E-2</v>
      </c>
      <c r="V891" s="14">
        <v>1.7125841801617001E-2</v>
      </c>
      <c r="W891" s="14"/>
      <c r="X891" s="14">
        <v>7.7495554884324899E-2</v>
      </c>
      <c r="Y891" s="14">
        <v>5.4623814529973697E-2</v>
      </c>
      <c r="Z891" s="14">
        <v>8.27743264037233E-2</v>
      </c>
      <c r="AA891" s="14">
        <v>3.32555298124683E-2</v>
      </c>
    </row>
    <row r="892" spans="2:27" x14ac:dyDescent="0.3">
      <c r="C892" s="14"/>
      <c r="D892" s="14"/>
      <c r="E892" s="14"/>
      <c r="F892" s="14"/>
      <c r="G892" s="14"/>
      <c r="H892" s="14"/>
      <c r="I892" s="14"/>
      <c r="J892" s="14"/>
      <c r="K892" s="14"/>
      <c r="L892" s="14"/>
      <c r="M892" s="14"/>
      <c r="N892" s="14"/>
      <c r="O892" s="14"/>
      <c r="P892" s="14"/>
      <c r="Q892" s="14"/>
      <c r="R892" s="14"/>
      <c r="S892" s="14"/>
      <c r="T892" s="14"/>
      <c r="U892" s="14"/>
      <c r="V892" s="14"/>
      <c r="W892" s="14"/>
      <c r="X892" s="14"/>
      <c r="Y892" s="14"/>
      <c r="Z892" s="14"/>
      <c r="AA892" s="14"/>
    </row>
    <row r="893" spans="2:27" x14ac:dyDescent="0.3">
      <c r="B893" s="6" t="s">
        <v>418</v>
      </c>
      <c r="C893" s="14"/>
      <c r="D893" s="14"/>
      <c r="E893" s="14"/>
      <c r="F893" s="14"/>
      <c r="G893" s="14"/>
      <c r="H893" s="14"/>
      <c r="I893" s="14"/>
      <c r="J893" s="14"/>
      <c r="K893" s="14"/>
      <c r="L893" s="14"/>
      <c r="M893" s="14"/>
      <c r="N893" s="14"/>
      <c r="O893" s="14"/>
      <c r="P893" s="14"/>
      <c r="Q893" s="14"/>
      <c r="R893" s="14"/>
      <c r="S893" s="14"/>
      <c r="T893" s="14"/>
      <c r="U893" s="14"/>
      <c r="V893" s="14"/>
      <c r="W893" s="14"/>
      <c r="X893" s="14"/>
      <c r="Y893" s="14"/>
      <c r="Z893" s="14"/>
      <c r="AA893" s="14"/>
    </row>
    <row r="894" spans="2:27" x14ac:dyDescent="0.3">
      <c r="B894" s="21" t="s">
        <v>400</v>
      </c>
      <c r="C894" s="14"/>
      <c r="D894" s="14"/>
      <c r="E894" s="14"/>
      <c r="F894" s="14"/>
      <c r="G894" s="14"/>
      <c r="H894" s="14"/>
      <c r="I894" s="14"/>
      <c r="J894" s="14"/>
      <c r="K894" s="14"/>
      <c r="L894" s="14"/>
      <c r="M894" s="14"/>
      <c r="N894" s="14"/>
      <c r="O894" s="14"/>
      <c r="P894" s="14"/>
      <c r="Q894" s="14"/>
      <c r="R894" s="14"/>
      <c r="S894" s="14"/>
      <c r="T894" s="14"/>
      <c r="U894" s="14"/>
      <c r="V894" s="14"/>
      <c r="W894" s="14"/>
      <c r="X894" s="14"/>
      <c r="Y894" s="14"/>
      <c r="Z894" s="14"/>
      <c r="AA894" s="14"/>
    </row>
    <row r="895" spans="2:27" x14ac:dyDescent="0.3">
      <c r="B895" t="s">
        <v>401</v>
      </c>
      <c r="C895" s="14">
        <v>0.34499728668720098</v>
      </c>
      <c r="D895" s="14">
        <v>0.30599880039539201</v>
      </c>
      <c r="E895" s="14">
        <v>0.38636219551766199</v>
      </c>
      <c r="F895" s="14"/>
      <c r="G895" s="14">
        <v>0.34872005211262402</v>
      </c>
      <c r="H895" s="14">
        <v>0.35767448229228099</v>
      </c>
      <c r="I895" s="14">
        <v>0.30806229248401001</v>
      </c>
      <c r="J895" s="14">
        <v>0.31370385179049798</v>
      </c>
      <c r="K895" s="14">
        <v>0.36937661472449901</v>
      </c>
      <c r="L895" s="14">
        <v>0.35665132120384402</v>
      </c>
      <c r="M895" s="14">
        <v>0.30967986981416401</v>
      </c>
      <c r="N895" s="14">
        <v>0.34636695669798301</v>
      </c>
      <c r="O895" s="14">
        <v>0.36465311031832898</v>
      </c>
      <c r="P895" s="14"/>
      <c r="Q895" s="14">
        <v>0.36092004328108801</v>
      </c>
      <c r="R895" s="14">
        <v>0.30761905678687401</v>
      </c>
      <c r="S895" s="14"/>
      <c r="T895" s="14">
        <v>0.33681075742243799</v>
      </c>
      <c r="U895" s="14">
        <v>0.345989334445235</v>
      </c>
      <c r="V895" s="14">
        <v>0.38261915442698102</v>
      </c>
      <c r="W895" s="14"/>
      <c r="X895" s="14">
        <v>0.293898153361282</v>
      </c>
      <c r="Y895" s="14">
        <v>0.36168086392773502</v>
      </c>
      <c r="Z895" s="14">
        <v>0.363918365763998</v>
      </c>
      <c r="AA895" s="14">
        <v>0.358404388204211</v>
      </c>
    </row>
    <row r="896" spans="2:27" x14ac:dyDescent="0.3">
      <c r="B896" t="s">
        <v>402</v>
      </c>
      <c r="C896" s="14">
        <v>0.34472256704850401</v>
      </c>
      <c r="D896" s="14">
        <v>0.28396215674070002</v>
      </c>
      <c r="E896" s="14">
        <v>0.40953985837587398</v>
      </c>
      <c r="F896" s="14"/>
      <c r="G896" s="14">
        <v>0.32325560075616599</v>
      </c>
      <c r="H896" s="14">
        <v>0.36494489938997299</v>
      </c>
      <c r="I896" s="14">
        <v>0.32979709459380802</v>
      </c>
      <c r="J896" s="14">
        <v>0.39614241371853198</v>
      </c>
      <c r="K896" s="14">
        <v>0.34333867941674101</v>
      </c>
      <c r="L896" s="14">
        <v>0.33017539032145898</v>
      </c>
      <c r="M896" s="14">
        <v>0.334315603740866</v>
      </c>
      <c r="N896" s="14">
        <v>0.26440527610340803</v>
      </c>
      <c r="O896" s="14">
        <v>0.381342648450535</v>
      </c>
      <c r="P896" s="14"/>
      <c r="Q896" s="14">
        <v>0.34554942587938098</v>
      </c>
      <c r="R896" s="14">
        <v>0.34440092206117401</v>
      </c>
      <c r="S896" s="14"/>
      <c r="T896" s="14">
        <v>0.34855089783554499</v>
      </c>
      <c r="U896" s="14">
        <v>0.30505204252166301</v>
      </c>
      <c r="V896" s="14">
        <v>0.29320435201954598</v>
      </c>
      <c r="W896" s="14"/>
      <c r="X896" s="14">
        <v>0.34817550353184001</v>
      </c>
      <c r="Y896" s="14">
        <v>0.35372289530312601</v>
      </c>
      <c r="Z896" s="14">
        <v>0.32891314243873299</v>
      </c>
      <c r="AA896" s="14">
        <v>0.31852383194710998</v>
      </c>
    </row>
    <row r="897" spans="2:27" x14ac:dyDescent="0.3">
      <c r="B897" t="s">
        <v>403</v>
      </c>
      <c r="C897" s="14">
        <v>0.34468273013558898</v>
      </c>
      <c r="D897" s="14">
        <v>0.32969418530748001</v>
      </c>
      <c r="E897" s="14">
        <v>0.36231534003169302</v>
      </c>
      <c r="F897" s="14"/>
      <c r="G897" s="14">
        <v>0.319949803080256</v>
      </c>
      <c r="H897" s="14">
        <v>0.38959865398504101</v>
      </c>
      <c r="I897" s="14">
        <v>0.32722465800655598</v>
      </c>
      <c r="J897" s="14">
        <v>0.29505079444320298</v>
      </c>
      <c r="K897" s="14">
        <v>0.33568616467035001</v>
      </c>
      <c r="L897" s="14">
        <v>0.35440100850605999</v>
      </c>
      <c r="M897" s="14">
        <v>0.39852489400107299</v>
      </c>
      <c r="N897" s="14">
        <v>0.28531594148991302</v>
      </c>
      <c r="O897" s="14">
        <v>0.361620399567879</v>
      </c>
      <c r="P897" s="14"/>
      <c r="Q897" s="14">
        <v>0.362094612983349</v>
      </c>
      <c r="R897" s="14">
        <v>0.31165567568522801</v>
      </c>
      <c r="S897" s="14"/>
      <c r="T897" s="14">
        <v>0.34820607526273201</v>
      </c>
      <c r="U897" s="14">
        <v>0.30959645083307302</v>
      </c>
      <c r="V897" s="14">
        <v>0.288547323102188</v>
      </c>
      <c r="W897" s="14"/>
      <c r="X897" s="14">
        <v>0.32413405315150701</v>
      </c>
      <c r="Y897" s="14">
        <v>0.37071366219860402</v>
      </c>
      <c r="Z897" s="14">
        <v>0.26045467187982702</v>
      </c>
      <c r="AA897" s="14">
        <v>0.33359570852828102</v>
      </c>
    </row>
    <row r="898" spans="2:27" x14ac:dyDescent="0.3">
      <c r="B898" t="s">
        <v>404</v>
      </c>
      <c r="C898" s="14">
        <v>0.34298580919930099</v>
      </c>
      <c r="D898" s="14">
        <v>0.323419236958634</v>
      </c>
      <c r="E898" s="14">
        <v>0.36339965653946399</v>
      </c>
      <c r="F898" s="14"/>
      <c r="G898" s="14">
        <v>0.441416703353467</v>
      </c>
      <c r="H898" s="14">
        <v>0.293611357822399</v>
      </c>
      <c r="I898" s="14">
        <v>0.30940624758290503</v>
      </c>
      <c r="J898" s="14">
        <v>0.28441960027820701</v>
      </c>
      <c r="K898" s="14">
        <v>0.33745286567394001</v>
      </c>
      <c r="L898" s="14">
        <v>0.30400231959896401</v>
      </c>
      <c r="M898" s="14">
        <v>0.30297395253513798</v>
      </c>
      <c r="N898" s="14">
        <v>0.30391873605442299</v>
      </c>
      <c r="O898" s="14">
        <v>0.377626997070304</v>
      </c>
      <c r="P898" s="14"/>
      <c r="Q898" s="14">
        <v>0.35906762067678999</v>
      </c>
      <c r="R898" s="14">
        <v>0.29590996888465398</v>
      </c>
      <c r="S898" s="14"/>
      <c r="T898" s="14">
        <v>0.32686119483965198</v>
      </c>
      <c r="U898" s="14">
        <v>0.33445659873766198</v>
      </c>
      <c r="V898" s="14">
        <v>0.43242652240638901</v>
      </c>
      <c r="W898" s="14"/>
      <c r="X898" s="14">
        <v>0.28985349262146598</v>
      </c>
      <c r="Y898" s="14">
        <v>0.343259428659203</v>
      </c>
      <c r="Z898" s="14">
        <v>0.32076076900163603</v>
      </c>
      <c r="AA898" s="14">
        <v>0.41133744100908098</v>
      </c>
    </row>
    <row r="899" spans="2:27" x14ac:dyDescent="0.3">
      <c r="B899" t="s">
        <v>405</v>
      </c>
      <c r="C899" s="14">
        <v>0.33815372533523902</v>
      </c>
      <c r="D899" s="14">
        <v>0.32743727666655897</v>
      </c>
      <c r="E899" s="14">
        <v>0.34900876201466002</v>
      </c>
      <c r="F899" s="14"/>
      <c r="G899" s="14">
        <v>0.346886471636698</v>
      </c>
      <c r="H899" s="14">
        <v>0.33434837516736499</v>
      </c>
      <c r="I899" s="14">
        <v>0.38573492663078801</v>
      </c>
      <c r="J899" s="14">
        <v>0.27075926466089101</v>
      </c>
      <c r="K899" s="14">
        <v>0.37024744412305699</v>
      </c>
      <c r="L899" s="14">
        <v>0.270901555451732</v>
      </c>
      <c r="M899" s="14">
        <v>0.33003427080954501</v>
      </c>
      <c r="N899" s="14">
        <v>0.34855005097891201</v>
      </c>
      <c r="O899" s="14">
        <v>0.38568903543547201</v>
      </c>
      <c r="P899" s="14"/>
      <c r="Q899" s="14">
        <v>0.36276097083783498</v>
      </c>
      <c r="R899" s="14">
        <v>0.28874850438069</v>
      </c>
      <c r="S899" s="14"/>
      <c r="T899" s="14">
        <v>0.33188236729862097</v>
      </c>
      <c r="U899" s="14">
        <v>0.29828681963502701</v>
      </c>
      <c r="V899" s="14">
        <v>0.41936368904901</v>
      </c>
      <c r="W899" s="14"/>
      <c r="X899" s="14">
        <v>0.28669005066132602</v>
      </c>
      <c r="Y899" s="14">
        <v>0.35998360774939397</v>
      </c>
      <c r="Z899" s="14">
        <v>0.29719470638116702</v>
      </c>
      <c r="AA899" s="14">
        <v>0.37194432776244701</v>
      </c>
    </row>
    <row r="900" spans="2:27" x14ac:dyDescent="0.3">
      <c r="B900" t="s">
        <v>406</v>
      </c>
      <c r="C900" s="14">
        <v>0.33402817514914401</v>
      </c>
      <c r="D900" s="14">
        <v>0.29744046726238799</v>
      </c>
      <c r="E900" s="14">
        <v>0.37274784084138501</v>
      </c>
      <c r="F900" s="14"/>
      <c r="G900" s="14">
        <v>0.32278172134515398</v>
      </c>
      <c r="H900" s="14">
        <v>0.379413477767582</v>
      </c>
      <c r="I900" s="14">
        <v>0.32699052435654402</v>
      </c>
      <c r="J900" s="14">
        <v>0.30973853010254898</v>
      </c>
      <c r="K900" s="14">
        <v>0.44822176491959298</v>
      </c>
      <c r="L900" s="14">
        <v>0.29235861611220298</v>
      </c>
      <c r="M900" s="14">
        <v>0.25126738420891698</v>
      </c>
      <c r="N900" s="14">
        <v>0.314481233409237</v>
      </c>
      <c r="O900" s="14">
        <v>0.33682931184162102</v>
      </c>
      <c r="P900" s="14"/>
      <c r="Q900" s="14">
        <v>0.348340993586648</v>
      </c>
      <c r="R900" s="14">
        <v>0.30386190304559102</v>
      </c>
      <c r="S900" s="14"/>
      <c r="T900" s="14">
        <v>0.32547979891596202</v>
      </c>
      <c r="U900" s="14">
        <v>0.34510656190934003</v>
      </c>
      <c r="V900" s="14">
        <v>0.37824074558148302</v>
      </c>
      <c r="W900" s="14"/>
      <c r="X900" s="14">
        <v>0.30240003764913798</v>
      </c>
      <c r="Y900" s="14">
        <v>0.34107459961733599</v>
      </c>
      <c r="Z900" s="14">
        <v>0.30986019696874201</v>
      </c>
      <c r="AA900" s="14">
        <v>0.37236734061084098</v>
      </c>
    </row>
    <row r="901" spans="2:27" x14ac:dyDescent="0.3">
      <c r="B901" t="s">
        <v>407</v>
      </c>
      <c r="C901" s="14">
        <v>0.32896144975163</v>
      </c>
      <c r="D901" s="14">
        <v>0.30153356235697798</v>
      </c>
      <c r="E901" s="14">
        <v>0.35564215074648797</v>
      </c>
      <c r="F901" s="14"/>
      <c r="G901" s="14">
        <v>0.26667645479423902</v>
      </c>
      <c r="H901" s="14">
        <v>0.36154304269839399</v>
      </c>
      <c r="I901" s="14">
        <v>0.35248076245445398</v>
      </c>
      <c r="J901" s="14">
        <v>0.38929385399505001</v>
      </c>
      <c r="K901" s="14">
        <v>0.40148992747824502</v>
      </c>
      <c r="L901" s="14">
        <v>0.26207386589720799</v>
      </c>
      <c r="M901" s="14">
        <v>0.31911545332072599</v>
      </c>
      <c r="N901" s="14">
        <v>0.36167213787880698</v>
      </c>
      <c r="O901" s="14">
        <v>0.34011045274728202</v>
      </c>
      <c r="P901" s="14"/>
      <c r="Q901" s="14">
        <v>0.34204084503173998</v>
      </c>
      <c r="R901" s="14">
        <v>0.30526852845137598</v>
      </c>
      <c r="S901" s="14"/>
      <c r="T901" s="14">
        <v>0.33964966641387501</v>
      </c>
      <c r="U901" s="14">
        <v>0.34252021023637502</v>
      </c>
      <c r="V901" s="14">
        <v>0.31705683718408301</v>
      </c>
      <c r="W901" s="14"/>
      <c r="X901" s="14">
        <v>0.32019205238958398</v>
      </c>
      <c r="Y901" s="14">
        <v>0.34530716406401801</v>
      </c>
      <c r="Z901" s="14">
        <v>0.24403465345320699</v>
      </c>
      <c r="AA901" s="14">
        <v>0.33124075424494098</v>
      </c>
    </row>
    <row r="902" spans="2:27" x14ac:dyDescent="0.3">
      <c r="B902" t="s">
        <v>408</v>
      </c>
      <c r="C902" s="14">
        <v>0.32303945088496899</v>
      </c>
      <c r="D902" s="14">
        <v>0.284750045279904</v>
      </c>
      <c r="E902" s="14">
        <v>0.36569132024721102</v>
      </c>
      <c r="F902" s="14"/>
      <c r="G902" s="14">
        <v>0.284160882583196</v>
      </c>
      <c r="H902" s="14">
        <v>0.30137289053621702</v>
      </c>
      <c r="I902" s="14">
        <v>0.31804264218322598</v>
      </c>
      <c r="J902" s="14">
        <v>0.37186507095764498</v>
      </c>
      <c r="K902" s="14">
        <v>0.40255593305550702</v>
      </c>
      <c r="L902" s="14">
        <v>0.30594945185507899</v>
      </c>
      <c r="M902" s="14">
        <v>0.36422886563385598</v>
      </c>
      <c r="N902" s="14">
        <v>0.28300991653585</v>
      </c>
      <c r="O902" s="14">
        <v>0.33483780486339099</v>
      </c>
      <c r="P902" s="14"/>
      <c r="Q902" s="14">
        <v>0.31925303656308202</v>
      </c>
      <c r="R902" s="14">
        <v>0.332524196461435</v>
      </c>
      <c r="S902" s="14"/>
      <c r="T902" s="14">
        <v>0.31671904294799103</v>
      </c>
      <c r="U902" s="14">
        <v>0.36093593902107401</v>
      </c>
      <c r="V902" s="14">
        <v>0.22394581655607601</v>
      </c>
      <c r="W902" s="14"/>
      <c r="X902" s="14">
        <v>0.32023928615163799</v>
      </c>
      <c r="Y902" s="14">
        <v>0.31637300970614901</v>
      </c>
      <c r="Z902" s="14">
        <v>0.38293137008802702</v>
      </c>
      <c r="AA902" s="14">
        <v>0.32877585145529598</v>
      </c>
    </row>
    <row r="903" spans="2:27" x14ac:dyDescent="0.3">
      <c r="B903" t="s">
        <v>409</v>
      </c>
      <c r="C903" s="14">
        <v>0.30621231910928198</v>
      </c>
      <c r="D903" s="14">
        <v>0.27330735752198998</v>
      </c>
      <c r="E903" s="14">
        <v>0.34084361364374999</v>
      </c>
      <c r="F903" s="14"/>
      <c r="G903" s="14">
        <v>0.34201154560631197</v>
      </c>
      <c r="H903" s="14">
        <v>0.30129009613368202</v>
      </c>
      <c r="I903" s="14">
        <v>0.27150860177641001</v>
      </c>
      <c r="J903" s="14">
        <v>0.26615216964481597</v>
      </c>
      <c r="K903" s="14">
        <v>0.355632266114774</v>
      </c>
      <c r="L903" s="14">
        <v>0.23511179284369699</v>
      </c>
      <c r="M903" s="14">
        <v>0.31238412566440099</v>
      </c>
      <c r="N903" s="14">
        <v>0.25243678492190103</v>
      </c>
      <c r="O903" s="14">
        <v>0.34499957957938299</v>
      </c>
      <c r="P903" s="14"/>
      <c r="Q903" s="14">
        <v>0.33949040245236201</v>
      </c>
      <c r="R903" s="14">
        <v>0.231781517650646</v>
      </c>
      <c r="S903" s="14"/>
      <c r="T903" s="14">
        <v>0.29311925932014599</v>
      </c>
      <c r="U903" s="14">
        <v>0.36292877504701898</v>
      </c>
      <c r="V903" s="14">
        <v>0.37614654176337597</v>
      </c>
      <c r="W903" s="14"/>
      <c r="X903" s="14">
        <v>0.22247704856952399</v>
      </c>
      <c r="Y903" s="14">
        <v>0.32437857429499301</v>
      </c>
      <c r="Z903" s="14">
        <v>0.26995941041892701</v>
      </c>
      <c r="AA903" s="14">
        <v>0.38945769420839299</v>
      </c>
    </row>
    <row r="904" spans="2:27" x14ac:dyDescent="0.3">
      <c r="B904" t="s">
        <v>410</v>
      </c>
      <c r="C904" s="14">
        <v>0.29583249538544398</v>
      </c>
      <c r="D904" s="14">
        <v>0.29521733905596598</v>
      </c>
      <c r="E904" s="14">
        <v>0.29561943786446998</v>
      </c>
      <c r="F904" s="14"/>
      <c r="G904" s="14">
        <v>0.34389618686095402</v>
      </c>
      <c r="H904" s="14">
        <v>0.27611586320663001</v>
      </c>
      <c r="I904" s="14">
        <v>0.28375771221409801</v>
      </c>
      <c r="J904" s="14">
        <v>0.25388780860031701</v>
      </c>
      <c r="K904" s="14">
        <v>0.288248526000351</v>
      </c>
      <c r="L904" s="14">
        <v>0.248484216290071</v>
      </c>
      <c r="M904" s="14">
        <v>0.264620315596722</v>
      </c>
      <c r="N904" s="14">
        <v>0.36881747366308698</v>
      </c>
      <c r="O904" s="14">
        <v>0.31455885782438697</v>
      </c>
      <c r="P904" s="14"/>
      <c r="Q904" s="14">
        <v>0.287004744509539</v>
      </c>
      <c r="R904" s="14">
        <v>0.32365220905522701</v>
      </c>
      <c r="S904" s="14"/>
      <c r="T904" s="14">
        <v>0.29056961582358198</v>
      </c>
      <c r="U904" s="14">
        <v>0.31321501336327301</v>
      </c>
      <c r="V904" s="14">
        <v>0.311347877384344</v>
      </c>
      <c r="W904" s="14"/>
      <c r="X904" s="14">
        <v>0.311454119207214</v>
      </c>
      <c r="Y904" s="14">
        <v>0.27754836030235502</v>
      </c>
      <c r="Z904" s="14">
        <v>0.37370314287369899</v>
      </c>
      <c r="AA904" s="14">
        <v>0.31827229888594899</v>
      </c>
    </row>
    <row r="905" spans="2:27" x14ac:dyDescent="0.3">
      <c r="B905" t="s">
        <v>411</v>
      </c>
      <c r="C905" s="14">
        <v>0.29556521726359603</v>
      </c>
      <c r="D905" s="14">
        <v>0.30175577691186001</v>
      </c>
      <c r="E905" s="14">
        <v>0.29016163912432702</v>
      </c>
      <c r="F905" s="14"/>
      <c r="G905" s="14">
        <v>0.31890504858609198</v>
      </c>
      <c r="H905" s="14">
        <v>0.29032081453939201</v>
      </c>
      <c r="I905" s="14">
        <v>0.241692974483219</v>
      </c>
      <c r="J905" s="14">
        <v>0.25420782164510602</v>
      </c>
      <c r="K905" s="14">
        <v>0.30699063863174297</v>
      </c>
      <c r="L905" s="14">
        <v>0.30584876437188901</v>
      </c>
      <c r="M905" s="14">
        <v>0.25580897760114502</v>
      </c>
      <c r="N905" s="14">
        <v>0.289863691490163</v>
      </c>
      <c r="O905" s="14">
        <v>0.338544792384875</v>
      </c>
      <c r="P905" s="14"/>
      <c r="Q905" s="14">
        <v>0.32451754981673903</v>
      </c>
      <c r="R905" s="14">
        <v>0.23058958264794099</v>
      </c>
      <c r="S905" s="14"/>
      <c r="T905" s="14">
        <v>0.27750334231055701</v>
      </c>
      <c r="U905" s="14">
        <v>0.30268543268505599</v>
      </c>
      <c r="V905" s="14">
        <v>0.394182404472387</v>
      </c>
      <c r="W905" s="14"/>
      <c r="X905" s="14">
        <v>0.20904374018348401</v>
      </c>
      <c r="Y905" s="14">
        <v>0.32426067148867599</v>
      </c>
      <c r="Z905" s="14">
        <v>0.31899600928427602</v>
      </c>
      <c r="AA905" s="14">
        <v>0.32536691855164601</v>
      </c>
    </row>
    <row r="906" spans="2:27" x14ac:dyDescent="0.3">
      <c r="B906" t="s">
        <v>412</v>
      </c>
      <c r="C906" s="14">
        <v>0.28521414805872303</v>
      </c>
      <c r="D906" s="14">
        <v>0.23938232266954401</v>
      </c>
      <c r="E906" s="14">
        <v>0.33583243919601002</v>
      </c>
      <c r="F906" s="14"/>
      <c r="G906" s="14">
        <v>0.26972830977828</v>
      </c>
      <c r="H906" s="14">
        <v>0.33271788712119199</v>
      </c>
      <c r="I906" s="14">
        <v>0.27824010630561302</v>
      </c>
      <c r="J906" s="14">
        <v>0.22948843511317699</v>
      </c>
      <c r="K906" s="14">
        <v>0.32732948901453202</v>
      </c>
      <c r="L906" s="14">
        <v>0.221637390016513</v>
      </c>
      <c r="M906" s="14">
        <v>0.2940704115585</v>
      </c>
      <c r="N906" s="14">
        <v>0.296578044301126</v>
      </c>
      <c r="O906" s="14">
        <v>0.311751632127375</v>
      </c>
      <c r="P906" s="14"/>
      <c r="Q906" s="14">
        <v>0.28219124703721998</v>
      </c>
      <c r="R906" s="14">
        <v>0.29503443524815698</v>
      </c>
      <c r="S906" s="14"/>
      <c r="T906" s="14">
        <v>0.28856349465193398</v>
      </c>
      <c r="U906" s="14">
        <v>0.24650274113814499</v>
      </c>
      <c r="V906" s="14">
        <v>0.28659849279926403</v>
      </c>
      <c r="W906" s="14"/>
      <c r="X906" s="14">
        <v>0.30409788258652798</v>
      </c>
      <c r="Y906" s="14">
        <v>0.27640466528416902</v>
      </c>
      <c r="Z906" s="14">
        <v>0.257845497590516</v>
      </c>
      <c r="AA906" s="14">
        <v>0.30132459183930599</v>
      </c>
    </row>
    <row r="907" spans="2:27" x14ac:dyDescent="0.3">
      <c r="B907" t="s">
        <v>413</v>
      </c>
      <c r="C907" s="14">
        <v>0.27111438297349699</v>
      </c>
      <c r="D907" s="14">
        <v>0.25742612244760099</v>
      </c>
      <c r="E907" s="14">
        <v>0.28488459251722997</v>
      </c>
      <c r="F907" s="14"/>
      <c r="G907" s="14">
        <v>0.31256875982843302</v>
      </c>
      <c r="H907" s="14">
        <v>0.26389557323339702</v>
      </c>
      <c r="I907" s="14">
        <v>0.21850043480786999</v>
      </c>
      <c r="J907" s="14">
        <v>0.26671932428673001</v>
      </c>
      <c r="K907" s="14">
        <v>0.30823273296764597</v>
      </c>
      <c r="L907" s="14">
        <v>0.242594068612419</v>
      </c>
      <c r="M907" s="14">
        <v>0.21162038521790799</v>
      </c>
      <c r="N907" s="14">
        <v>0.30116340794051</v>
      </c>
      <c r="O907" s="14">
        <v>0.27089517527092299</v>
      </c>
      <c r="P907" s="14"/>
      <c r="Q907" s="14">
        <v>0.27797714327997403</v>
      </c>
      <c r="R907" s="14">
        <v>0.259105982762867</v>
      </c>
      <c r="S907" s="14"/>
      <c r="T907" s="14">
        <v>0.253883976517492</v>
      </c>
      <c r="U907" s="14">
        <v>0.25967441704945199</v>
      </c>
      <c r="V907" s="14">
        <v>0.31319531802572098</v>
      </c>
      <c r="W907" s="14"/>
      <c r="X907" s="14">
        <v>0.25891997483097301</v>
      </c>
      <c r="Y907" s="14">
        <v>0.26712817425253998</v>
      </c>
      <c r="Z907" s="14">
        <v>0.25986920641549599</v>
      </c>
      <c r="AA907" s="14">
        <v>0.313849282309138</v>
      </c>
    </row>
    <row r="908" spans="2:27" x14ac:dyDescent="0.3">
      <c r="B908" t="s">
        <v>414</v>
      </c>
      <c r="C908" s="14">
        <v>0.26510451902545401</v>
      </c>
      <c r="D908" s="14">
        <v>0.237281617910652</v>
      </c>
      <c r="E908" s="14">
        <v>0.29622769816941802</v>
      </c>
      <c r="F908" s="14"/>
      <c r="G908" s="14">
        <v>0.24981997857702301</v>
      </c>
      <c r="H908" s="14">
        <v>0.26978282886597899</v>
      </c>
      <c r="I908" s="14">
        <v>0.20499360034901101</v>
      </c>
      <c r="J908" s="14">
        <v>0.23656744115000899</v>
      </c>
      <c r="K908" s="14">
        <v>0.44315389237396402</v>
      </c>
      <c r="L908" s="14">
        <v>0.24787217132908601</v>
      </c>
      <c r="M908" s="14">
        <v>0.23963122722262101</v>
      </c>
      <c r="N908" s="14">
        <v>0.22539568257290801</v>
      </c>
      <c r="O908" s="14">
        <v>0.26732501816395199</v>
      </c>
      <c r="P908" s="14"/>
      <c r="Q908" s="14">
        <v>0.26715442491972102</v>
      </c>
      <c r="R908" s="14">
        <v>0.26070245701274197</v>
      </c>
      <c r="S908" s="14"/>
      <c r="T908" s="14">
        <v>0.25765235474040898</v>
      </c>
      <c r="U908" s="14">
        <v>0.26117605901013602</v>
      </c>
      <c r="V908" s="14">
        <v>0.24025428397855</v>
      </c>
      <c r="W908" s="14"/>
      <c r="X908" s="14">
        <v>0.25381634239665601</v>
      </c>
      <c r="Y908" s="14">
        <v>0.257794291262472</v>
      </c>
      <c r="Z908" s="14">
        <v>0.288957410961315</v>
      </c>
      <c r="AA908" s="14">
        <v>0.298103726649253</v>
      </c>
    </row>
    <row r="909" spans="2:27" x14ac:dyDescent="0.3">
      <c r="B909" t="s">
        <v>415</v>
      </c>
      <c r="C909" s="14">
        <v>0.24203805765559799</v>
      </c>
      <c r="D909" s="14">
        <v>0.24506757961433501</v>
      </c>
      <c r="E909" s="14">
        <v>0.23981156489373801</v>
      </c>
      <c r="F909" s="14"/>
      <c r="G909" s="14">
        <v>0.284181929905299</v>
      </c>
      <c r="H909" s="14">
        <v>0.231487253187522</v>
      </c>
      <c r="I909" s="14">
        <v>0.22761375246381399</v>
      </c>
      <c r="J909" s="14">
        <v>0.22471979934908301</v>
      </c>
      <c r="K909" s="14">
        <v>0.25483674012516899</v>
      </c>
      <c r="L909" s="14">
        <v>0.249987615895441</v>
      </c>
      <c r="M909" s="14">
        <v>0.16187963911765099</v>
      </c>
      <c r="N909" s="14">
        <v>0.18880252691143801</v>
      </c>
      <c r="O909" s="14">
        <v>0.26248413100926399</v>
      </c>
      <c r="P909" s="14"/>
      <c r="Q909" s="14">
        <v>0.25535629407031202</v>
      </c>
      <c r="R909" s="14">
        <v>0.218544245092607</v>
      </c>
      <c r="S909" s="14"/>
      <c r="T909" s="14">
        <v>0.222636773171904</v>
      </c>
      <c r="U909" s="14">
        <v>0.28900907147653898</v>
      </c>
      <c r="V909" s="14">
        <v>0.28564677139470002</v>
      </c>
      <c r="W909" s="14"/>
      <c r="X909" s="14">
        <v>0.21613039314295299</v>
      </c>
      <c r="Y909" s="14">
        <v>0.236060990387852</v>
      </c>
      <c r="Z909" s="14">
        <v>0.22844870929028999</v>
      </c>
      <c r="AA909" s="14">
        <v>0.31915625649594198</v>
      </c>
    </row>
    <row r="910" spans="2:27" x14ac:dyDescent="0.3">
      <c r="B910" t="s">
        <v>416</v>
      </c>
      <c r="C910" s="14">
        <v>0.173527707816865</v>
      </c>
      <c r="D910" s="14">
        <v>0.173588301104318</v>
      </c>
      <c r="E910" s="14">
        <v>0.174206968882893</v>
      </c>
      <c r="F910" s="14"/>
      <c r="G910" s="14">
        <v>0.19230675179778001</v>
      </c>
      <c r="H910" s="14">
        <v>0.19702864888838201</v>
      </c>
      <c r="I910" s="14">
        <v>0.129798485740824</v>
      </c>
      <c r="J910" s="14">
        <v>0.10127812315095901</v>
      </c>
      <c r="K910" s="14">
        <v>0.171644155872923</v>
      </c>
      <c r="L910" s="14">
        <v>0.16432813349410699</v>
      </c>
      <c r="M910" s="14">
        <v>0.20228318080559399</v>
      </c>
      <c r="N910" s="14">
        <v>0.203868528643872</v>
      </c>
      <c r="O910" s="14">
        <v>0.16734792152376499</v>
      </c>
      <c r="P910" s="14"/>
      <c r="Q910" s="14">
        <v>0.18188996340482999</v>
      </c>
      <c r="R910" s="14">
        <v>0.155523185989874</v>
      </c>
      <c r="S910" s="14"/>
      <c r="T910" s="14">
        <v>0.17034506901690699</v>
      </c>
      <c r="U910" s="14">
        <v>0.14206209695347899</v>
      </c>
      <c r="V910" s="14">
        <v>0.32752453687841099</v>
      </c>
      <c r="W910" s="14"/>
      <c r="X910" s="14">
        <v>0.14194175293858299</v>
      </c>
      <c r="Y910" s="14">
        <v>0.18383517590308401</v>
      </c>
      <c r="Z910" s="14">
        <v>0.21125022319651901</v>
      </c>
      <c r="AA910" s="14">
        <v>0.17545811416623799</v>
      </c>
    </row>
    <row r="911" spans="2:27" x14ac:dyDescent="0.3">
      <c r="B911" t="s">
        <v>74</v>
      </c>
      <c r="C911" s="14">
        <v>3.6706163357293702E-2</v>
      </c>
      <c r="D911" s="14">
        <v>2.70140517945665E-2</v>
      </c>
      <c r="E911" s="14">
        <v>4.7309176738298403E-2</v>
      </c>
      <c r="F911" s="14"/>
      <c r="G911" s="14">
        <v>1.7733618838969099E-2</v>
      </c>
      <c r="H911" s="14">
        <v>5.11497587092829E-2</v>
      </c>
      <c r="I911" s="14">
        <v>1.1975398497795E-2</v>
      </c>
      <c r="J911" s="14">
        <v>3.30597126857912E-2</v>
      </c>
      <c r="K911" s="14">
        <v>3.2307612130453703E-2</v>
      </c>
      <c r="L911" s="14">
        <v>3.4217770722464E-2</v>
      </c>
      <c r="M911" s="14">
        <v>9.7165369167519305E-2</v>
      </c>
      <c r="N911" s="14">
        <v>2.2427128592285E-2</v>
      </c>
      <c r="O911" s="14">
        <v>3.9434097015453001E-2</v>
      </c>
      <c r="P911" s="14"/>
      <c r="Q911" s="14">
        <v>2.40672928563774E-2</v>
      </c>
      <c r="R911" s="14">
        <v>6.3210210822494006E-2</v>
      </c>
      <c r="S911" s="14"/>
      <c r="T911" s="14">
        <v>3.6981081759812198E-2</v>
      </c>
      <c r="U911" s="14">
        <v>3.1915712693699902E-2</v>
      </c>
      <c r="V911" s="14">
        <v>1.7125841801617001E-2</v>
      </c>
      <c r="W911" s="14"/>
      <c r="X911" s="14">
        <v>5.6772489193884099E-2</v>
      </c>
      <c r="Y911" s="14">
        <v>2.60822660083114E-2</v>
      </c>
      <c r="Z911" s="14">
        <v>8.9625328532731904E-2</v>
      </c>
      <c r="AA911" s="14">
        <v>1.7404779868882999E-2</v>
      </c>
    </row>
    <row r="912" spans="2:27" x14ac:dyDescent="0.3">
      <c r="B912" t="s">
        <v>417</v>
      </c>
      <c r="C912" s="14">
        <v>2.2502808056928801E-2</v>
      </c>
      <c r="D912" s="14">
        <v>2.6637938093664701E-2</v>
      </c>
      <c r="E912" s="14">
        <v>1.81427926005946E-2</v>
      </c>
      <c r="F912" s="14"/>
      <c r="G912" s="14">
        <v>1.06013658432437E-2</v>
      </c>
      <c r="H912" s="14">
        <v>2.0016074707013699E-2</v>
      </c>
      <c r="I912" s="14">
        <v>3.3411764809382898E-2</v>
      </c>
      <c r="J912" s="14">
        <v>3.2861937000474101E-2</v>
      </c>
      <c r="K912" s="14">
        <v>3.7201140623714497E-2</v>
      </c>
      <c r="L912" s="14">
        <v>1.9028043379596099E-2</v>
      </c>
      <c r="M912" s="14">
        <v>2.4881059812312999E-2</v>
      </c>
      <c r="N912" s="14">
        <v>3.9800278110905599E-2</v>
      </c>
      <c r="O912" s="14">
        <v>1.6716096299922101E-2</v>
      </c>
      <c r="P912" s="14"/>
      <c r="Q912" s="14">
        <v>2.0253386538541199E-2</v>
      </c>
      <c r="R912" s="14">
        <v>2.8172211460995501E-2</v>
      </c>
      <c r="S912" s="14"/>
      <c r="T912" s="14">
        <v>2.4935627365737501E-2</v>
      </c>
      <c r="U912" s="14">
        <v>8.6257610573757405E-3</v>
      </c>
      <c r="V912" s="14">
        <v>0</v>
      </c>
      <c r="W912" s="14"/>
      <c r="X912" s="14">
        <v>3.5038160613208802E-2</v>
      </c>
      <c r="Y912" s="14">
        <v>2.44663571234176E-2</v>
      </c>
      <c r="Z912" s="14">
        <v>0</v>
      </c>
      <c r="AA912" s="14">
        <v>6.3231903913962498E-3</v>
      </c>
    </row>
    <row r="913" spans="2:27" x14ac:dyDescent="0.3">
      <c r="B913" t="s">
        <v>101</v>
      </c>
      <c r="C913" s="14">
        <v>3.1807701244969898E-3</v>
      </c>
      <c r="D913" s="14">
        <v>4.3357849383529002E-3</v>
      </c>
      <c r="E913" s="14">
        <v>1.9496195085969201E-3</v>
      </c>
      <c r="F913" s="14"/>
      <c r="G913" s="14">
        <v>0</v>
      </c>
      <c r="H913" s="14">
        <v>7.2001264352204303E-3</v>
      </c>
      <c r="I913" s="14">
        <v>1.3756136097132001E-2</v>
      </c>
      <c r="J913" s="14">
        <v>0</v>
      </c>
      <c r="K913" s="14">
        <v>0</v>
      </c>
      <c r="L913" s="14">
        <v>0</v>
      </c>
      <c r="M913" s="14">
        <v>0</v>
      </c>
      <c r="N913" s="14">
        <v>0</v>
      </c>
      <c r="O913" s="14">
        <v>7.7796337323211597E-3</v>
      </c>
      <c r="P913" s="14"/>
      <c r="Q913" s="14">
        <v>2.9295484132311101E-3</v>
      </c>
      <c r="R913" s="14">
        <v>0</v>
      </c>
      <c r="S913" s="14"/>
      <c r="T913" s="14">
        <v>4.2501227058692904E-3</v>
      </c>
      <c r="U913" s="14">
        <v>0</v>
      </c>
      <c r="V913" s="14">
        <v>0</v>
      </c>
      <c r="W913" s="14"/>
      <c r="X913" s="14">
        <v>0</v>
      </c>
      <c r="Y913" s="14">
        <v>3.8155446448379202E-3</v>
      </c>
      <c r="Z913" s="14">
        <v>0</v>
      </c>
      <c r="AA913" s="14">
        <v>0</v>
      </c>
    </row>
    <row r="914" spans="2:27" x14ac:dyDescent="0.3">
      <c r="C914" s="14"/>
      <c r="D914" s="14"/>
      <c r="E914" s="14"/>
      <c r="F914" s="14"/>
      <c r="G914" s="14"/>
      <c r="H914" s="14"/>
      <c r="I914" s="14"/>
      <c r="J914" s="14"/>
      <c r="K914" s="14"/>
      <c r="L914" s="14"/>
      <c r="M914" s="14"/>
      <c r="N914" s="14"/>
      <c r="O914" s="14"/>
      <c r="P914" s="14"/>
      <c r="Q914" s="14"/>
      <c r="R914" s="14"/>
      <c r="S914" s="14"/>
      <c r="T914" s="14"/>
      <c r="U914" s="14"/>
      <c r="V914" s="14"/>
      <c r="W914" s="14"/>
      <c r="X914" s="14"/>
      <c r="Y914" s="14"/>
      <c r="Z914" s="14"/>
      <c r="AA914" s="14"/>
    </row>
    <row r="915" spans="2:27" x14ac:dyDescent="0.3">
      <c r="C915" s="14"/>
      <c r="D915" s="14"/>
      <c r="E915" s="14"/>
      <c r="F915" s="14"/>
      <c r="G915" s="14"/>
      <c r="H915" s="14"/>
      <c r="I915" s="14"/>
      <c r="J915" s="14"/>
      <c r="K915" s="14"/>
      <c r="L915" s="14"/>
      <c r="M915" s="14"/>
      <c r="N915" s="14"/>
      <c r="O915" s="14"/>
      <c r="P915" s="14"/>
      <c r="Q915" s="14"/>
      <c r="R915" s="14"/>
      <c r="S915" s="14"/>
      <c r="T915" s="14"/>
      <c r="U915" s="14"/>
      <c r="V915" s="14"/>
      <c r="W915" s="14"/>
      <c r="X915" s="14"/>
      <c r="Y915" s="14"/>
      <c r="Z915" s="14"/>
      <c r="AA915" s="14"/>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G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7" width="20.6640625" customWidth="1"/>
  </cols>
  <sheetData>
    <row r="2" spans="2:7" ht="40.049999999999997" customHeight="1" x14ac:dyDescent="0.3">
      <c r="D2" s="26" t="s">
        <v>53</v>
      </c>
      <c r="E2" s="23"/>
      <c r="F2" s="23"/>
      <c r="G2" s="23"/>
    </row>
    <row r="6" spans="2:7" ht="49.95" customHeight="1" x14ac:dyDescent="0.3">
      <c r="B6" s="17" t="s">
        <v>14</v>
      </c>
      <c r="C6" s="17" t="s">
        <v>43</v>
      </c>
      <c r="D6" s="17" t="s">
        <v>44</v>
      </c>
      <c r="E6" s="17" t="s">
        <v>45</v>
      </c>
      <c r="F6" s="17" t="s">
        <v>46</v>
      </c>
    </row>
    <row r="7" spans="2:7" x14ac:dyDescent="0.3">
      <c r="B7" s="15" t="s">
        <v>47</v>
      </c>
      <c r="C7" s="14">
        <v>0.25146641522556401</v>
      </c>
      <c r="D7" s="14">
        <v>0.284171277482132</v>
      </c>
      <c r="E7" s="14">
        <v>0.285893315679902</v>
      </c>
      <c r="F7" s="14">
        <v>0.193912073206084</v>
      </c>
    </row>
    <row r="8" spans="2:7" x14ac:dyDescent="0.3">
      <c r="B8" s="15" t="s">
        <v>48</v>
      </c>
      <c r="C8" s="14">
        <v>0.45650186082165101</v>
      </c>
      <c r="D8" s="14">
        <v>0.47463424687931699</v>
      </c>
      <c r="E8" s="14">
        <v>0.49647914861487702</v>
      </c>
      <c r="F8" s="14">
        <v>0.34064155868604801</v>
      </c>
    </row>
    <row r="9" spans="2:7" x14ac:dyDescent="0.3">
      <c r="B9" s="15" t="s">
        <v>49</v>
      </c>
      <c r="C9" s="14">
        <v>0.13569203926565801</v>
      </c>
      <c r="D9" s="14">
        <v>0.137431746543001</v>
      </c>
      <c r="E9" s="14">
        <v>0.12174009921515</v>
      </c>
      <c r="F9" s="14">
        <v>0.224057062297459</v>
      </c>
    </row>
    <row r="10" spans="2:7" x14ac:dyDescent="0.3">
      <c r="B10" s="15" t="s">
        <v>50</v>
      </c>
      <c r="C10" s="14">
        <v>0.100610675707849</v>
      </c>
      <c r="D10" s="14">
        <v>7.9719286199453801E-2</v>
      </c>
      <c r="E10" s="14">
        <v>7.0589416918114795E-2</v>
      </c>
      <c r="F10" s="14">
        <v>0.155924461516951</v>
      </c>
    </row>
    <row r="11" spans="2:7" x14ac:dyDescent="0.3">
      <c r="B11" s="15" t="s">
        <v>51</v>
      </c>
      <c r="C11" s="14">
        <v>5.4484196583660001E-2</v>
      </c>
      <c r="D11" s="14">
        <v>2.23476574631267E-2</v>
      </c>
      <c r="E11" s="14">
        <v>2.2401079271456101E-2</v>
      </c>
      <c r="F11" s="14">
        <v>8.3137341904969395E-2</v>
      </c>
    </row>
    <row r="12" spans="2:7" x14ac:dyDescent="0.3">
      <c r="B12" s="15" t="s">
        <v>52</v>
      </c>
      <c r="C12" s="14">
        <v>1.24481239561803E-3</v>
      </c>
      <c r="D12" s="14">
        <v>1.6957854329698401E-3</v>
      </c>
      <c r="E12" s="14">
        <v>2.8969403004994098E-3</v>
      </c>
      <c r="F12" s="14">
        <v>2.3275023884883101E-3</v>
      </c>
    </row>
    <row r="13" spans="2:7" x14ac:dyDescent="0.3">
      <c r="B13" s="16"/>
      <c r="C13" s="16"/>
      <c r="D13" s="16"/>
      <c r="E13" s="16"/>
      <c r="F13" s="16"/>
    </row>
    <row r="14" spans="2:7" x14ac:dyDescent="0.3">
      <c r="B14" t="s">
        <v>54</v>
      </c>
    </row>
    <row r="15" spans="2:7" x14ac:dyDescent="0.3">
      <c r="B15" t="s">
        <v>55</v>
      </c>
    </row>
    <row r="19" spans="2:2" x14ac:dyDescent="0.3">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57</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x14ac:dyDescent="0.3">
      <c r="B9" s="15" t="s">
        <v>47</v>
      </c>
      <c r="C9" s="14">
        <v>0.25146641522556401</v>
      </c>
      <c r="D9" s="14">
        <v>0.29776451712290902</v>
      </c>
      <c r="E9" s="14">
        <v>0.205727546903619</v>
      </c>
      <c r="F9" s="14"/>
      <c r="G9" s="14">
        <v>0.30407104163915</v>
      </c>
      <c r="H9" s="14">
        <v>0.23351317892089701</v>
      </c>
      <c r="I9" s="14">
        <v>0.18751344812430801</v>
      </c>
      <c r="J9" s="14">
        <v>0.189901641368944</v>
      </c>
      <c r="K9" s="14">
        <v>0.24422813197426499</v>
      </c>
      <c r="L9" s="14">
        <v>0.25160032727495701</v>
      </c>
      <c r="M9" s="14">
        <v>0.21606488553080599</v>
      </c>
      <c r="N9" s="14">
        <v>0.275972766347305</v>
      </c>
      <c r="O9" s="14">
        <v>0.27894590248583101</v>
      </c>
      <c r="P9" s="14"/>
      <c r="Q9" s="14">
        <v>0.27222940245277899</v>
      </c>
      <c r="R9" s="14">
        <v>0.20655817566863799</v>
      </c>
      <c r="S9" s="14"/>
      <c r="T9" s="14">
        <v>0.226895523267271</v>
      </c>
      <c r="U9" s="14">
        <v>0.341963526621123</v>
      </c>
      <c r="V9" s="14">
        <v>0.392949518879535</v>
      </c>
      <c r="W9" s="14"/>
      <c r="X9" s="14">
        <v>0.15679097512961601</v>
      </c>
      <c r="Y9" s="14">
        <v>0.25285574848502601</v>
      </c>
      <c r="Z9" s="14">
        <v>0.33849691012393202</v>
      </c>
      <c r="AA9" s="14">
        <v>0.32067784626974</v>
      </c>
    </row>
    <row r="10" spans="2:27" x14ac:dyDescent="0.3">
      <c r="B10" s="15" t="s">
        <v>48</v>
      </c>
      <c r="C10" s="14">
        <v>0.45650186082165101</v>
      </c>
      <c r="D10" s="14">
        <v>0.456088257209746</v>
      </c>
      <c r="E10" s="14">
        <v>0.45628185429734502</v>
      </c>
      <c r="F10" s="14"/>
      <c r="G10" s="14">
        <v>0.49310111361422199</v>
      </c>
      <c r="H10" s="14">
        <v>0.42161008319325</v>
      </c>
      <c r="I10" s="14">
        <v>0.49400952464239101</v>
      </c>
      <c r="J10" s="14">
        <v>0.43580987965607298</v>
      </c>
      <c r="K10" s="14">
        <v>0.48441297873203398</v>
      </c>
      <c r="L10" s="14">
        <v>0.430104314822297</v>
      </c>
      <c r="M10" s="14">
        <v>0.48638227224884201</v>
      </c>
      <c r="N10" s="14">
        <v>0.36379179088895902</v>
      </c>
      <c r="O10" s="14">
        <v>0.44305676929003601</v>
      </c>
      <c r="P10" s="14"/>
      <c r="Q10" s="14">
        <v>0.47332296879106101</v>
      </c>
      <c r="R10" s="14">
        <v>0.41597497801316902</v>
      </c>
      <c r="S10" s="14"/>
      <c r="T10" s="14">
        <v>0.44236721273115198</v>
      </c>
      <c r="U10" s="14">
        <v>0.52189248674447797</v>
      </c>
      <c r="V10" s="14">
        <v>0.480822982483047</v>
      </c>
      <c r="W10" s="14"/>
      <c r="X10" s="14">
        <v>0.39689089891383</v>
      </c>
      <c r="Y10" s="14">
        <v>0.46601674120312903</v>
      </c>
      <c r="Z10" s="14">
        <v>0.46656912872568901</v>
      </c>
      <c r="AA10" s="14">
        <v>0.491593933958347</v>
      </c>
    </row>
    <row r="11" spans="2:27" x14ac:dyDescent="0.3">
      <c r="B11" s="15" t="s">
        <v>49</v>
      </c>
      <c r="C11" s="14">
        <v>0.13569203926565801</v>
      </c>
      <c r="D11" s="14">
        <v>0.13238671515169301</v>
      </c>
      <c r="E11" s="14">
        <v>0.13807818573870501</v>
      </c>
      <c r="F11" s="14"/>
      <c r="G11" s="14">
        <v>0.112975114770988</v>
      </c>
      <c r="H11" s="14">
        <v>0.15819270356091</v>
      </c>
      <c r="I11" s="14">
        <v>0.14155534036638501</v>
      </c>
      <c r="J11" s="14">
        <v>0.188452097877291</v>
      </c>
      <c r="K11" s="14">
        <v>0.116003208426901</v>
      </c>
      <c r="L11" s="14">
        <v>0.16162593364139499</v>
      </c>
      <c r="M11" s="14">
        <v>0.106552992502519</v>
      </c>
      <c r="N11" s="14">
        <v>0.13906743590161499</v>
      </c>
      <c r="O11" s="14">
        <v>0.119777392175326</v>
      </c>
      <c r="P11" s="14"/>
      <c r="Q11" s="14">
        <v>0.12327209641194101</v>
      </c>
      <c r="R11" s="14">
        <v>0.161452014293923</v>
      </c>
      <c r="S11" s="14"/>
      <c r="T11" s="14">
        <v>0.140153277867232</v>
      </c>
      <c r="U11" s="14">
        <v>9.6107638996317898E-2</v>
      </c>
      <c r="V11" s="14">
        <v>0.101325067672372</v>
      </c>
      <c r="W11" s="14"/>
      <c r="X11" s="14">
        <v>0.174972986254531</v>
      </c>
      <c r="Y11" s="14">
        <v>0.12793805741413</v>
      </c>
      <c r="Z11" s="14">
        <v>0.12560631853915999</v>
      </c>
      <c r="AA11" s="14">
        <v>0.111603747744057</v>
      </c>
    </row>
    <row r="12" spans="2:27" x14ac:dyDescent="0.3">
      <c r="B12" s="15" t="s">
        <v>50</v>
      </c>
      <c r="C12" s="14">
        <v>0.100610675707849</v>
      </c>
      <c r="D12" s="14">
        <v>6.9015907136185703E-2</v>
      </c>
      <c r="E12" s="14">
        <v>0.132850041621386</v>
      </c>
      <c r="F12" s="14"/>
      <c r="G12" s="14">
        <v>6.3467622816182706E-2</v>
      </c>
      <c r="H12" s="14">
        <v>0.130158043490501</v>
      </c>
      <c r="I12" s="14">
        <v>0.12388021572383399</v>
      </c>
      <c r="J12" s="14">
        <v>0.118598325806675</v>
      </c>
      <c r="K12" s="14">
        <v>0.103027617915883</v>
      </c>
      <c r="L12" s="14">
        <v>0.10681130127906199</v>
      </c>
      <c r="M12" s="14">
        <v>0.100306293923803</v>
      </c>
      <c r="N12" s="14">
        <v>0.14968732465169701</v>
      </c>
      <c r="O12" s="14">
        <v>8.1370936392801102E-2</v>
      </c>
      <c r="P12" s="14"/>
      <c r="Q12" s="14">
        <v>9.3193168741474305E-2</v>
      </c>
      <c r="R12" s="14">
        <v>0.118457810333602</v>
      </c>
      <c r="S12" s="14"/>
      <c r="T12" s="14">
        <v>0.11621707248705899</v>
      </c>
      <c r="U12" s="14">
        <v>3.6309433139469799E-2</v>
      </c>
      <c r="V12" s="14">
        <v>2.0086512251993899E-2</v>
      </c>
      <c r="W12" s="14"/>
      <c r="X12" s="14">
        <v>0.145883918520339</v>
      </c>
      <c r="Y12" s="14">
        <v>0.105205350604325</v>
      </c>
      <c r="Z12" s="14">
        <v>4.5747953922153098E-2</v>
      </c>
      <c r="AA12" s="14">
        <v>6.3153842186448594E-2</v>
      </c>
    </row>
    <row r="13" spans="2:27" x14ac:dyDescent="0.3">
      <c r="B13" s="15" t="s">
        <v>51</v>
      </c>
      <c r="C13" s="14">
        <v>5.4484196583660001E-2</v>
      </c>
      <c r="D13" s="14">
        <v>4.3616211716966502E-2</v>
      </c>
      <c r="E13" s="14">
        <v>6.5693503788510799E-2</v>
      </c>
      <c r="F13" s="14"/>
      <c r="G13" s="14">
        <v>2.3371972562225601E-2</v>
      </c>
      <c r="H13" s="14">
        <v>5.6525990834441098E-2</v>
      </c>
      <c r="I13" s="14">
        <v>5.3041471143081401E-2</v>
      </c>
      <c r="J13" s="14">
        <v>6.7238055291016702E-2</v>
      </c>
      <c r="K13" s="14">
        <v>5.2328062950917402E-2</v>
      </c>
      <c r="L13" s="14">
        <v>4.9858122982289997E-2</v>
      </c>
      <c r="M13" s="14">
        <v>8.4300834139754505E-2</v>
      </c>
      <c r="N13" s="14">
        <v>7.1480682210424001E-2</v>
      </c>
      <c r="O13" s="14">
        <v>7.6848999656005598E-2</v>
      </c>
      <c r="P13" s="14"/>
      <c r="Q13" s="14">
        <v>3.79823636027437E-2</v>
      </c>
      <c r="R13" s="14">
        <v>9.3442169642378101E-2</v>
      </c>
      <c r="S13" s="14"/>
      <c r="T13" s="14">
        <v>7.3551114545585605E-2</v>
      </c>
      <c r="U13" s="14">
        <v>3.7269144986114499E-3</v>
      </c>
      <c r="V13" s="14">
        <v>4.8159187130526497E-3</v>
      </c>
      <c r="W13" s="14"/>
      <c r="X13" s="14">
        <v>0.12289884696646999</v>
      </c>
      <c r="Y13" s="14">
        <v>4.7984102293390098E-2</v>
      </c>
      <c r="Z13" s="14">
        <v>1.53490342981217E-2</v>
      </c>
      <c r="AA13" s="14">
        <v>1.29706298414072E-2</v>
      </c>
    </row>
    <row r="14" spans="2:27" x14ac:dyDescent="0.3">
      <c r="B14" s="15" t="s">
        <v>52</v>
      </c>
      <c r="C14" s="20">
        <v>1.24481239561803E-3</v>
      </c>
      <c r="D14" s="20">
        <v>1.12839166249974E-3</v>
      </c>
      <c r="E14" s="20">
        <v>1.36886765043427E-3</v>
      </c>
      <c r="F14" s="20"/>
      <c r="G14" s="20">
        <v>3.01313459723155E-3</v>
      </c>
      <c r="H14" s="20">
        <v>0</v>
      </c>
      <c r="I14" s="20">
        <v>0</v>
      </c>
      <c r="J14" s="20">
        <v>0</v>
      </c>
      <c r="K14" s="20">
        <v>0</v>
      </c>
      <c r="L14" s="20">
        <v>0</v>
      </c>
      <c r="M14" s="20">
        <v>6.3927216542754798E-3</v>
      </c>
      <c r="N14" s="20">
        <v>0</v>
      </c>
      <c r="O14" s="20">
        <v>0</v>
      </c>
      <c r="P14" s="20"/>
      <c r="Q14" s="20">
        <v>0</v>
      </c>
      <c r="R14" s="20">
        <v>4.1148520482903904E-3</v>
      </c>
      <c r="S14" s="20"/>
      <c r="T14" s="20">
        <v>8.1579910169971297E-4</v>
      </c>
      <c r="U14" s="20">
        <v>0</v>
      </c>
      <c r="V14" s="20">
        <v>0</v>
      </c>
      <c r="W14" s="20"/>
      <c r="X14" s="20">
        <v>2.5623742152150498E-3</v>
      </c>
      <c r="Y14" s="20">
        <v>0</v>
      </c>
      <c r="Z14" s="20">
        <v>8.2306543909447805E-3</v>
      </c>
      <c r="AA14" s="20">
        <v>0</v>
      </c>
    </row>
    <row r="15" spans="2:27" x14ac:dyDescent="0.3">
      <c r="B15" s="16"/>
    </row>
    <row r="16" spans="2:27" x14ac:dyDescent="0.3">
      <c r="B16" t="s">
        <v>54</v>
      </c>
    </row>
    <row r="17" spans="2:2" x14ac:dyDescent="0.3">
      <c r="B17" t="s">
        <v>55</v>
      </c>
    </row>
    <row r="19" spans="2:2" x14ac:dyDescent="0.3">
      <c r="B19"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A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58</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x14ac:dyDescent="0.3">
      <c r="B9" s="15" t="s">
        <v>47</v>
      </c>
      <c r="C9" s="14">
        <v>0.284171277482132</v>
      </c>
      <c r="D9" s="14">
        <v>0.34284238564303599</v>
      </c>
      <c r="E9" s="14">
        <v>0.225900622015962</v>
      </c>
      <c r="F9" s="14"/>
      <c r="G9" s="14">
        <v>0.37642159784288798</v>
      </c>
      <c r="H9" s="14">
        <v>0.26227818963513899</v>
      </c>
      <c r="I9" s="14">
        <v>0.23823089528071101</v>
      </c>
      <c r="J9" s="14">
        <v>0.19719227228282701</v>
      </c>
      <c r="K9" s="14">
        <v>0.217746007111524</v>
      </c>
      <c r="L9" s="14">
        <v>0.29441209343353802</v>
      </c>
      <c r="M9" s="14">
        <v>0.253249563278306</v>
      </c>
      <c r="N9" s="14">
        <v>0.27773606184670402</v>
      </c>
      <c r="O9" s="14">
        <v>0.29762151322772301</v>
      </c>
      <c r="P9" s="14"/>
      <c r="Q9" s="14">
        <v>0.32348196499832799</v>
      </c>
      <c r="R9" s="14">
        <v>0.197729205229349</v>
      </c>
      <c r="S9" s="14"/>
      <c r="T9" s="14">
        <v>0.25931943164141202</v>
      </c>
      <c r="U9" s="14">
        <v>0.32739906782716799</v>
      </c>
      <c r="V9" s="14">
        <v>0.47685124002496898</v>
      </c>
      <c r="W9" s="14"/>
      <c r="X9" s="14">
        <v>0.15526525850415601</v>
      </c>
      <c r="Y9" s="14">
        <v>0.29803407721962299</v>
      </c>
      <c r="Z9" s="14">
        <v>0.310306150088969</v>
      </c>
      <c r="AA9" s="14">
        <v>0.38712047962025098</v>
      </c>
    </row>
    <row r="10" spans="2:27" x14ac:dyDescent="0.3">
      <c r="B10" s="15" t="s">
        <v>48</v>
      </c>
      <c r="C10" s="14">
        <v>0.47463424687931699</v>
      </c>
      <c r="D10" s="14">
        <v>0.45799016285237099</v>
      </c>
      <c r="E10" s="14">
        <v>0.490370553028249</v>
      </c>
      <c r="F10" s="14"/>
      <c r="G10" s="14">
        <v>0.45976542479417698</v>
      </c>
      <c r="H10" s="14">
        <v>0.47140427228744097</v>
      </c>
      <c r="I10" s="14">
        <v>0.41029990660746501</v>
      </c>
      <c r="J10" s="14">
        <v>0.50208860300092595</v>
      </c>
      <c r="K10" s="14">
        <v>0.54143238616793798</v>
      </c>
      <c r="L10" s="14">
        <v>0.45289063724044998</v>
      </c>
      <c r="M10" s="14">
        <v>0.515323205167045</v>
      </c>
      <c r="N10" s="14">
        <v>0.46469322361947002</v>
      </c>
      <c r="O10" s="14">
        <v>0.46611036978214399</v>
      </c>
      <c r="P10" s="14"/>
      <c r="Q10" s="14">
        <v>0.47999264424124399</v>
      </c>
      <c r="R10" s="14">
        <v>0.46150919928983902</v>
      </c>
      <c r="S10" s="14"/>
      <c r="T10" s="14">
        <v>0.46971396582395503</v>
      </c>
      <c r="U10" s="14">
        <v>0.56222149349862705</v>
      </c>
      <c r="V10" s="14">
        <v>0.44884686383412398</v>
      </c>
      <c r="W10" s="14"/>
      <c r="X10" s="14">
        <v>0.44344817440836398</v>
      </c>
      <c r="Y10" s="14">
        <v>0.48457526406476498</v>
      </c>
      <c r="Z10" s="14">
        <v>0.50939111227706702</v>
      </c>
      <c r="AA10" s="14">
        <v>0.46853271007374497</v>
      </c>
    </row>
    <row r="11" spans="2:27" x14ac:dyDescent="0.3">
      <c r="B11" s="15" t="s">
        <v>49</v>
      </c>
      <c r="C11" s="14">
        <v>0.137431746543001</v>
      </c>
      <c r="D11" s="14">
        <v>0.11438230506678999</v>
      </c>
      <c r="E11" s="14">
        <v>0.16133672607758101</v>
      </c>
      <c r="F11" s="14"/>
      <c r="G11" s="14">
        <v>0.103617216401962</v>
      </c>
      <c r="H11" s="14">
        <v>0.139990083164971</v>
      </c>
      <c r="I11" s="14">
        <v>0.23499303796601601</v>
      </c>
      <c r="J11" s="14">
        <v>0.16330364245455101</v>
      </c>
      <c r="K11" s="14">
        <v>0.130126345732753</v>
      </c>
      <c r="L11" s="14">
        <v>0.13623401130807</v>
      </c>
      <c r="M11" s="14">
        <v>0.124860397578298</v>
      </c>
      <c r="N11" s="14">
        <v>0.166100327154765</v>
      </c>
      <c r="O11" s="14">
        <v>0.12539789450726199</v>
      </c>
      <c r="P11" s="14"/>
      <c r="Q11" s="14">
        <v>0.11888054348768801</v>
      </c>
      <c r="R11" s="14">
        <v>0.17491847264447899</v>
      </c>
      <c r="S11" s="14"/>
      <c r="T11" s="14">
        <v>0.14948548179349</v>
      </c>
      <c r="U11" s="14">
        <v>8.1399258194967697E-2</v>
      </c>
      <c r="V11" s="14">
        <v>6.4077299540640995E-2</v>
      </c>
      <c r="W11" s="14"/>
      <c r="X11" s="14">
        <v>0.20842668100650799</v>
      </c>
      <c r="Y11" s="14">
        <v>0.123437236095137</v>
      </c>
      <c r="Z11" s="14">
        <v>8.6084249355506501E-2</v>
      </c>
      <c r="AA11" s="14">
        <v>0.107485446509565</v>
      </c>
    </row>
    <row r="12" spans="2:27" x14ac:dyDescent="0.3">
      <c r="B12" s="15" t="s">
        <v>50</v>
      </c>
      <c r="C12" s="14">
        <v>7.9719286199453801E-2</v>
      </c>
      <c r="D12" s="14">
        <v>6.4960976016532695E-2</v>
      </c>
      <c r="E12" s="14">
        <v>9.3979476678983903E-2</v>
      </c>
      <c r="F12" s="14"/>
      <c r="G12" s="14">
        <v>4.4859565690706399E-2</v>
      </c>
      <c r="H12" s="14">
        <v>0.10652789334234999</v>
      </c>
      <c r="I12" s="14">
        <v>9.6185666220271707E-2</v>
      </c>
      <c r="J12" s="14">
        <v>0.101514091953259</v>
      </c>
      <c r="K12" s="14">
        <v>8.6737486108632397E-2</v>
      </c>
      <c r="L12" s="14">
        <v>8.2040315932253804E-2</v>
      </c>
      <c r="M12" s="14">
        <v>7.4370575346897297E-2</v>
      </c>
      <c r="N12" s="14">
        <v>8.3276463953833105E-2</v>
      </c>
      <c r="O12" s="14">
        <v>8.1411720753716499E-2</v>
      </c>
      <c r="P12" s="14"/>
      <c r="Q12" s="14">
        <v>6.7039505649491002E-2</v>
      </c>
      <c r="R12" s="14">
        <v>0.110562328236101</v>
      </c>
      <c r="S12" s="14"/>
      <c r="T12" s="14">
        <v>9.5041552888228201E-2</v>
      </c>
      <c r="U12" s="14">
        <v>2.13305271247268E-2</v>
      </c>
      <c r="V12" s="14">
        <v>4.8159187130526497E-3</v>
      </c>
      <c r="W12" s="14"/>
      <c r="X12" s="14">
        <v>0.13551969143044901</v>
      </c>
      <c r="Y12" s="14">
        <v>8.1257162409715894E-2</v>
      </c>
      <c r="Z12" s="14">
        <v>4.4397406770977803E-2</v>
      </c>
      <c r="AA12" s="14">
        <v>3.1484862942281297E-2</v>
      </c>
    </row>
    <row r="13" spans="2:27" x14ac:dyDescent="0.3">
      <c r="B13" s="15" t="s">
        <v>51</v>
      </c>
      <c r="C13" s="14">
        <v>2.23476574631267E-2</v>
      </c>
      <c r="D13" s="14">
        <v>1.8695778758771101E-2</v>
      </c>
      <c r="E13" s="14">
        <v>2.61385350658472E-2</v>
      </c>
      <c r="F13" s="14"/>
      <c r="G13" s="14">
        <v>1.2323060673034099E-2</v>
      </c>
      <c r="H13" s="14">
        <v>1.9799561570099999E-2</v>
      </c>
      <c r="I13" s="14">
        <v>2.02904939255374E-2</v>
      </c>
      <c r="J13" s="14">
        <v>3.1102877841177799E-2</v>
      </c>
      <c r="K13" s="14">
        <v>2.3957774879152099E-2</v>
      </c>
      <c r="L13" s="14">
        <v>3.4422942085688003E-2</v>
      </c>
      <c r="M13" s="14">
        <v>2.5803536975177802E-2</v>
      </c>
      <c r="N13" s="14">
        <v>8.1939234252289394E-3</v>
      </c>
      <c r="O13" s="14">
        <v>2.9458501729154801E-2</v>
      </c>
      <c r="P13" s="14"/>
      <c r="Q13" s="14">
        <v>9.9519701103057898E-3</v>
      </c>
      <c r="R13" s="14">
        <v>5.1165942551941901E-2</v>
      </c>
      <c r="S13" s="14"/>
      <c r="T13" s="14">
        <v>2.4970129139336002E-2</v>
      </c>
      <c r="U13" s="14">
        <v>7.6496533545095304E-3</v>
      </c>
      <c r="V13" s="14">
        <v>5.4086778872133902E-3</v>
      </c>
      <c r="W13" s="14"/>
      <c r="X13" s="14">
        <v>5.4777820435308003E-2</v>
      </c>
      <c r="Y13" s="14">
        <v>1.1781617280060001E-2</v>
      </c>
      <c r="Z13" s="14">
        <v>4.1590427116535197E-2</v>
      </c>
      <c r="AA13" s="14">
        <v>5.3765008541580596E-3</v>
      </c>
    </row>
    <row r="14" spans="2:27" x14ac:dyDescent="0.3">
      <c r="B14" s="15" t="s">
        <v>52</v>
      </c>
      <c r="C14" s="20">
        <v>1.6957854329698401E-3</v>
      </c>
      <c r="D14" s="20">
        <v>1.12839166249974E-3</v>
      </c>
      <c r="E14" s="20">
        <v>2.2740871333769299E-3</v>
      </c>
      <c r="F14" s="20"/>
      <c r="G14" s="20">
        <v>3.01313459723155E-3</v>
      </c>
      <c r="H14" s="20">
        <v>0</v>
      </c>
      <c r="I14" s="20">
        <v>0</v>
      </c>
      <c r="J14" s="20">
        <v>4.7985124672587504E-3</v>
      </c>
      <c r="K14" s="20">
        <v>0</v>
      </c>
      <c r="L14" s="20">
        <v>0</v>
      </c>
      <c r="M14" s="20">
        <v>6.3927216542754798E-3</v>
      </c>
      <c r="N14" s="20">
        <v>0</v>
      </c>
      <c r="O14" s="20">
        <v>0</v>
      </c>
      <c r="P14" s="20"/>
      <c r="Q14" s="20">
        <v>6.5337151294327404E-4</v>
      </c>
      <c r="R14" s="20">
        <v>4.1148520482903904E-3</v>
      </c>
      <c r="S14" s="20"/>
      <c r="T14" s="20">
        <v>1.4694387135786901E-3</v>
      </c>
      <c r="U14" s="20">
        <v>0</v>
      </c>
      <c r="V14" s="20">
        <v>0</v>
      </c>
      <c r="W14" s="20"/>
      <c r="X14" s="20">
        <v>2.5623742152150498E-3</v>
      </c>
      <c r="Y14" s="20">
        <v>9.1464293069971198E-4</v>
      </c>
      <c r="Z14" s="20">
        <v>8.2306543909447805E-3</v>
      </c>
      <c r="AA14" s="20">
        <v>0</v>
      </c>
    </row>
    <row r="15" spans="2:27" x14ac:dyDescent="0.3">
      <c r="B15" s="16"/>
    </row>
    <row r="16" spans="2:27" x14ac:dyDescent="0.3">
      <c r="B16" t="s">
        <v>54</v>
      </c>
    </row>
    <row r="17" spans="2:2" x14ac:dyDescent="0.3">
      <c r="B17" t="s">
        <v>55</v>
      </c>
    </row>
    <row r="19" spans="2:2" x14ac:dyDescent="0.3">
      <c r="B19"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59</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x14ac:dyDescent="0.3">
      <c r="B9" s="15" t="s">
        <v>47</v>
      </c>
      <c r="C9" s="14">
        <v>0.285893315679902</v>
      </c>
      <c r="D9" s="14">
        <v>0.31602517428985</v>
      </c>
      <c r="E9" s="14">
        <v>0.25545203030902602</v>
      </c>
      <c r="F9" s="14"/>
      <c r="G9" s="14">
        <v>0.36908304948926002</v>
      </c>
      <c r="H9" s="14">
        <v>0.28567303444882702</v>
      </c>
      <c r="I9" s="14">
        <v>0.25633367136860702</v>
      </c>
      <c r="J9" s="14">
        <v>0.20065005003245101</v>
      </c>
      <c r="K9" s="14">
        <v>0.26322341695191798</v>
      </c>
      <c r="L9" s="14">
        <v>0.27652765236511601</v>
      </c>
      <c r="M9" s="14">
        <v>0.22270718297488501</v>
      </c>
      <c r="N9" s="14">
        <v>0.30227178108369501</v>
      </c>
      <c r="O9" s="14">
        <v>0.27916870776411201</v>
      </c>
      <c r="P9" s="14"/>
      <c r="Q9" s="14">
        <v>0.32754654757321899</v>
      </c>
      <c r="R9" s="14">
        <v>0.194147797864719</v>
      </c>
      <c r="S9" s="14"/>
      <c r="T9" s="14">
        <v>0.26798217062130703</v>
      </c>
      <c r="U9" s="14">
        <v>0.31710688531132902</v>
      </c>
      <c r="V9" s="14">
        <v>0.38539990603726598</v>
      </c>
      <c r="W9" s="14"/>
      <c r="X9" s="14">
        <v>0.139225981602139</v>
      </c>
      <c r="Y9" s="14">
        <v>0.315719045341885</v>
      </c>
      <c r="Z9" s="14">
        <v>0.33975202822501799</v>
      </c>
      <c r="AA9" s="14">
        <v>0.35712403864968301</v>
      </c>
    </row>
    <row r="10" spans="2:27" x14ac:dyDescent="0.3">
      <c r="B10" s="15" t="s">
        <v>48</v>
      </c>
      <c r="C10" s="14">
        <v>0.49647914861487702</v>
      </c>
      <c r="D10" s="14">
        <v>0.48694188203660199</v>
      </c>
      <c r="E10" s="14">
        <v>0.50499081774872201</v>
      </c>
      <c r="F10" s="14"/>
      <c r="G10" s="14">
        <v>0.47895355097912501</v>
      </c>
      <c r="H10" s="14">
        <v>0.450355153713208</v>
      </c>
      <c r="I10" s="14">
        <v>0.52419805738899605</v>
      </c>
      <c r="J10" s="14">
        <v>0.55182630605240601</v>
      </c>
      <c r="K10" s="14">
        <v>0.54054063925498297</v>
      </c>
      <c r="L10" s="14">
        <v>0.50120305021498701</v>
      </c>
      <c r="M10" s="14">
        <v>0.52716983270342199</v>
      </c>
      <c r="N10" s="14">
        <v>0.38717976810173999</v>
      </c>
      <c r="O10" s="14">
        <v>0.50908391659809404</v>
      </c>
      <c r="P10" s="14"/>
      <c r="Q10" s="14">
        <v>0.51632630088600295</v>
      </c>
      <c r="R10" s="14">
        <v>0.45599604625450502</v>
      </c>
      <c r="S10" s="14"/>
      <c r="T10" s="14">
        <v>0.49106584358794803</v>
      </c>
      <c r="U10" s="14">
        <v>0.54913241174074601</v>
      </c>
      <c r="V10" s="14">
        <v>0.54356306344233196</v>
      </c>
      <c r="W10" s="14"/>
      <c r="X10" s="14">
        <v>0.45640299210263302</v>
      </c>
      <c r="Y10" s="14">
        <v>0.51615791632538599</v>
      </c>
      <c r="Z10" s="14">
        <v>0.45491718468278203</v>
      </c>
      <c r="AA10" s="14">
        <v>0.51674738665218201</v>
      </c>
    </row>
    <row r="11" spans="2:27" x14ac:dyDescent="0.3">
      <c r="B11" s="15" t="s">
        <v>49</v>
      </c>
      <c r="C11" s="14">
        <v>0.12174009921515</v>
      </c>
      <c r="D11" s="14">
        <v>0.109587295592565</v>
      </c>
      <c r="E11" s="14">
        <v>0.13464049582259</v>
      </c>
      <c r="F11" s="14"/>
      <c r="G11" s="14">
        <v>0.105051446823074</v>
      </c>
      <c r="H11" s="14">
        <v>0.132615888232091</v>
      </c>
      <c r="I11" s="14">
        <v>0.13210748131167899</v>
      </c>
      <c r="J11" s="14">
        <v>0.12604825667807301</v>
      </c>
      <c r="K11" s="14">
        <v>0.110611663373825</v>
      </c>
      <c r="L11" s="14">
        <v>0.10069523403427701</v>
      </c>
      <c r="M11" s="14">
        <v>0.145563776195579</v>
      </c>
      <c r="N11" s="14">
        <v>0.18678344848808701</v>
      </c>
      <c r="O11" s="14">
        <v>0.11418193340899099</v>
      </c>
      <c r="P11" s="14"/>
      <c r="Q11" s="14">
        <v>9.3167321982808304E-2</v>
      </c>
      <c r="R11" s="14">
        <v>0.178030909514346</v>
      </c>
      <c r="S11" s="14"/>
      <c r="T11" s="14">
        <v>0.13052594521387201</v>
      </c>
      <c r="U11" s="14">
        <v>9.1265856600137599E-2</v>
      </c>
      <c r="V11" s="14">
        <v>4.4624011527785598E-2</v>
      </c>
      <c r="W11" s="14"/>
      <c r="X11" s="14">
        <v>0.21155920701908601</v>
      </c>
      <c r="Y11" s="14">
        <v>9.5256683113109697E-2</v>
      </c>
      <c r="Z11" s="14">
        <v>8.9143427532160605E-2</v>
      </c>
      <c r="AA11" s="14">
        <v>8.7942376007039399E-2</v>
      </c>
    </row>
    <row r="12" spans="2:27" x14ac:dyDescent="0.3">
      <c r="B12" s="15" t="s">
        <v>50</v>
      </c>
      <c r="C12" s="14">
        <v>7.0589416918114795E-2</v>
      </c>
      <c r="D12" s="14">
        <v>6.4764746359619998E-2</v>
      </c>
      <c r="E12" s="14">
        <v>7.6846052370603102E-2</v>
      </c>
      <c r="F12" s="14"/>
      <c r="G12" s="14">
        <v>3.3001264176737398E-2</v>
      </c>
      <c r="H12" s="14">
        <v>9.8399864136307094E-2</v>
      </c>
      <c r="I12" s="14">
        <v>6.7485803359399896E-2</v>
      </c>
      <c r="J12" s="14">
        <v>0.102231240462519</v>
      </c>
      <c r="K12" s="14">
        <v>5.80160444544763E-2</v>
      </c>
      <c r="L12" s="14">
        <v>7.5131859974661097E-2</v>
      </c>
      <c r="M12" s="14">
        <v>8.38776872113179E-2</v>
      </c>
      <c r="N12" s="14">
        <v>0.106465138774894</v>
      </c>
      <c r="O12" s="14">
        <v>6.6421451318678104E-2</v>
      </c>
      <c r="P12" s="14"/>
      <c r="Q12" s="14">
        <v>5.2594480174120897E-2</v>
      </c>
      <c r="R12" s="14">
        <v>0.11184975511282</v>
      </c>
      <c r="S12" s="14"/>
      <c r="T12" s="14">
        <v>8.3611385671140501E-2</v>
      </c>
      <c r="U12" s="14">
        <v>3.4471919259953E-2</v>
      </c>
      <c r="V12" s="14">
        <v>2.1004341105402599E-2</v>
      </c>
      <c r="W12" s="14"/>
      <c r="X12" s="14">
        <v>0.133096380153469</v>
      </c>
      <c r="Y12" s="14">
        <v>6.1631900149942402E-2</v>
      </c>
      <c r="Z12" s="14">
        <v>5.5522439351682898E-2</v>
      </c>
      <c r="AA12" s="14">
        <v>2.99942554215963E-2</v>
      </c>
    </row>
    <row r="13" spans="2:27" x14ac:dyDescent="0.3">
      <c r="B13" s="15" t="s">
        <v>51</v>
      </c>
      <c r="C13" s="14">
        <v>2.2401079271456101E-2</v>
      </c>
      <c r="D13" s="14">
        <v>2.1552510058863401E-2</v>
      </c>
      <c r="E13" s="14">
        <v>2.3385488243555699E-2</v>
      </c>
      <c r="F13" s="14"/>
      <c r="G13" s="14">
        <v>1.08975539345728E-2</v>
      </c>
      <c r="H13" s="14">
        <v>3.0076484749830702E-2</v>
      </c>
      <c r="I13" s="14">
        <v>1.9874986571317001E-2</v>
      </c>
      <c r="J13" s="14">
        <v>1.92441467745504E-2</v>
      </c>
      <c r="K13" s="14">
        <v>2.7608235964797799E-2</v>
      </c>
      <c r="L13" s="14">
        <v>3.9100567186766501E-2</v>
      </c>
      <c r="M13" s="14">
        <v>1.4288799260520501E-2</v>
      </c>
      <c r="N13" s="14">
        <v>8.1939234252289394E-3</v>
      </c>
      <c r="O13" s="14">
        <v>3.1143990910125201E-2</v>
      </c>
      <c r="P13" s="14"/>
      <c r="Q13" s="14">
        <v>9.2264538792092895E-3</v>
      </c>
      <c r="R13" s="14">
        <v>5.2997876073642598E-2</v>
      </c>
      <c r="S13" s="14"/>
      <c r="T13" s="14">
        <v>2.4743627043498199E-2</v>
      </c>
      <c r="U13" s="14">
        <v>8.0229270878347404E-3</v>
      </c>
      <c r="V13" s="14">
        <v>5.4086778872133902E-3</v>
      </c>
      <c r="W13" s="14"/>
      <c r="X13" s="14">
        <v>5.32104694774184E-2</v>
      </c>
      <c r="Y13" s="14">
        <v>1.1234455069676399E-2</v>
      </c>
      <c r="Z13" s="14">
        <v>5.2434265817411098E-2</v>
      </c>
      <c r="AA13" s="14">
        <v>4.2049678434485102E-3</v>
      </c>
    </row>
    <row r="14" spans="2:27" x14ac:dyDescent="0.3">
      <c r="B14" s="15" t="s">
        <v>52</v>
      </c>
      <c r="C14" s="20">
        <v>2.8969403004994098E-3</v>
      </c>
      <c r="D14" s="20">
        <v>1.12839166249974E-3</v>
      </c>
      <c r="E14" s="20">
        <v>4.6851155055031898E-3</v>
      </c>
      <c r="F14" s="20"/>
      <c r="G14" s="20">
        <v>3.01313459723155E-3</v>
      </c>
      <c r="H14" s="20">
        <v>2.8795747197364E-3</v>
      </c>
      <c r="I14" s="20">
        <v>0</v>
      </c>
      <c r="J14" s="20">
        <v>0</v>
      </c>
      <c r="K14" s="20">
        <v>0</v>
      </c>
      <c r="L14" s="20">
        <v>7.3416362241923803E-3</v>
      </c>
      <c r="M14" s="20">
        <v>6.3927216542754798E-3</v>
      </c>
      <c r="N14" s="20">
        <v>9.1059401263543695E-3</v>
      </c>
      <c r="O14" s="20">
        <v>0</v>
      </c>
      <c r="P14" s="20"/>
      <c r="Q14" s="20">
        <v>1.13889550463939E-3</v>
      </c>
      <c r="R14" s="20">
        <v>6.9776151799677303E-3</v>
      </c>
      <c r="S14" s="20"/>
      <c r="T14" s="20">
        <v>2.0710278622349801E-3</v>
      </c>
      <c r="U14" s="20">
        <v>0</v>
      </c>
      <c r="V14" s="20">
        <v>0</v>
      </c>
      <c r="W14" s="20"/>
      <c r="X14" s="20">
        <v>6.50496964525492E-3</v>
      </c>
      <c r="Y14" s="20">
        <v>0</v>
      </c>
      <c r="Z14" s="20">
        <v>8.2306543909447805E-3</v>
      </c>
      <c r="AA14" s="20">
        <v>3.9869754260497799E-3</v>
      </c>
    </row>
    <row r="15" spans="2:27" x14ac:dyDescent="0.3">
      <c r="B15" s="16"/>
    </row>
    <row r="16" spans="2:27" x14ac:dyDescent="0.3">
      <c r="B16" t="s">
        <v>54</v>
      </c>
    </row>
    <row r="17" spans="2:2" x14ac:dyDescent="0.3">
      <c r="B17" t="s">
        <v>55</v>
      </c>
    </row>
    <row r="19" spans="2:2" x14ac:dyDescent="0.3">
      <c r="B19"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A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60</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x14ac:dyDescent="0.3">
      <c r="B9" s="15" t="s">
        <v>47</v>
      </c>
      <c r="C9" s="14">
        <v>0.193912073206084</v>
      </c>
      <c r="D9" s="14">
        <v>0.24352515510293901</v>
      </c>
      <c r="E9" s="14">
        <v>0.14327126141329199</v>
      </c>
      <c r="F9" s="14"/>
      <c r="G9" s="14">
        <v>0.26882433939141498</v>
      </c>
      <c r="H9" s="14">
        <v>0.14588650161021899</v>
      </c>
      <c r="I9" s="14">
        <v>0.13176809094504499</v>
      </c>
      <c r="J9" s="14">
        <v>0.16409019484984899</v>
      </c>
      <c r="K9" s="14">
        <v>0.199960933863507</v>
      </c>
      <c r="L9" s="14">
        <v>0.21791464884859499</v>
      </c>
      <c r="M9" s="14">
        <v>0.14058120977642699</v>
      </c>
      <c r="N9" s="14">
        <v>0.13248373641029901</v>
      </c>
      <c r="O9" s="14">
        <v>0.20767022358301901</v>
      </c>
      <c r="P9" s="14"/>
      <c r="Q9" s="14">
        <v>0.19473012304774501</v>
      </c>
      <c r="R9" s="14">
        <v>0.19059762800462701</v>
      </c>
      <c r="S9" s="14"/>
      <c r="T9" s="14">
        <v>0.16227360547165301</v>
      </c>
      <c r="U9" s="14">
        <v>0.361681720396134</v>
      </c>
      <c r="V9" s="14">
        <v>0.26327728295502401</v>
      </c>
      <c r="W9" s="14"/>
      <c r="X9" s="14">
        <v>0.13119583818550901</v>
      </c>
      <c r="Y9" s="14">
        <v>0.17680281057444999</v>
      </c>
      <c r="Z9" s="14">
        <v>0.34807879809713799</v>
      </c>
      <c r="AA9" s="14">
        <v>0.23956164489680801</v>
      </c>
    </row>
    <row r="10" spans="2:27" x14ac:dyDescent="0.3">
      <c r="B10" s="15" t="s">
        <v>48</v>
      </c>
      <c r="C10" s="14">
        <v>0.34064155868604801</v>
      </c>
      <c r="D10" s="14">
        <v>0.35506741867257502</v>
      </c>
      <c r="E10" s="14">
        <v>0.328247410944424</v>
      </c>
      <c r="F10" s="14"/>
      <c r="G10" s="14">
        <v>0.35763444742904898</v>
      </c>
      <c r="H10" s="14">
        <v>0.33910792843458998</v>
      </c>
      <c r="I10" s="14">
        <v>0.24289698051799799</v>
      </c>
      <c r="J10" s="14">
        <v>0.33714368900504799</v>
      </c>
      <c r="K10" s="14">
        <v>0.32026181811542798</v>
      </c>
      <c r="L10" s="14">
        <v>0.322033316304772</v>
      </c>
      <c r="M10" s="14">
        <v>0.39609847387719499</v>
      </c>
      <c r="N10" s="14">
        <v>0.37088264178174002</v>
      </c>
      <c r="O10" s="14">
        <v>0.34906663904101698</v>
      </c>
      <c r="P10" s="14"/>
      <c r="Q10" s="14">
        <v>0.35794725227181901</v>
      </c>
      <c r="R10" s="14">
        <v>0.30281600257998897</v>
      </c>
      <c r="S10" s="14"/>
      <c r="T10" s="14">
        <v>0.320314939924705</v>
      </c>
      <c r="U10" s="14">
        <v>0.419560374158581</v>
      </c>
      <c r="V10" s="14">
        <v>0.41922993479705001</v>
      </c>
      <c r="W10" s="14"/>
      <c r="X10" s="14">
        <v>0.27174614112597301</v>
      </c>
      <c r="Y10" s="14">
        <v>0.335371015019097</v>
      </c>
      <c r="Z10" s="14">
        <v>0.385185879839408</v>
      </c>
      <c r="AA10" s="14">
        <v>0.414404519649333</v>
      </c>
    </row>
    <row r="11" spans="2:27" x14ac:dyDescent="0.3">
      <c r="B11" s="15" t="s">
        <v>49</v>
      </c>
      <c r="C11" s="14">
        <v>0.224057062297459</v>
      </c>
      <c r="D11" s="14">
        <v>0.21923394969175899</v>
      </c>
      <c r="E11" s="14">
        <v>0.227346353551868</v>
      </c>
      <c r="F11" s="14"/>
      <c r="G11" s="14">
        <v>0.214508066154209</v>
      </c>
      <c r="H11" s="14">
        <v>0.227796411477905</v>
      </c>
      <c r="I11" s="14">
        <v>0.26163753882764001</v>
      </c>
      <c r="J11" s="14">
        <v>0.19675710158054699</v>
      </c>
      <c r="K11" s="14">
        <v>0.241039388928356</v>
      </c>
      <c r="L11" s="14">
        <v>0.271479892360943</v>
      </c>
      <c r="M11" s="14">
        <v>0.24408771138549301</v>
      </c>
      <c r="N11" s="14">
        <v>0.18882087348502799</v>
      </c>
      <c r="O11" s="14">
        <v>0.18426401254177899</v>
      </c>
      <c r="P11" s="14"/>
      <c r="Q11" s="14">
        <v>0.218977675217603</v>
      </c>
      <c r="R11" s="14">
        <v>0.23316235083801501</v>
      </c>
      <c r="S11" s="14"/>
      <c r="T11" s="14">
        <v>0.23447027485348601</v>
      </c>
      <c r="U11" s="14">
        <v>0.15428491817394799</v>
      </c>
      <c r="V11" s="14">
        <v>0.27103042125296301</v>
      </c>
      <c r="W11" s="14"/>
      <c r="X11" s="14">
        <v>0.251295719917218</v>
      </c>
      <c r="Y11" s="14">
        <v>0.223216373924148</v>
      </c>
      <c r="Z11" s="14">
        <v>0.18508864482666501</v>
      </c>
      <c r="AA11" s="14">
        <v>0.20837779785410401</v>
      </c>
    </row>
    <row r="12" spans="2:27" x14ac:dyDescent="0.3">
      <c r="B12" s="15" t="s">
        <v>50</v>
      </c>
      <c r="C12" s="14">
        <v>0.155924461516951</v>
      </c>
      <c r="D12" s="14">
        <v>0.11140551664048701</v>
      </c>
      <c r="E12" s="14">
        <v>0.20143687062770399</v>
      </c>
      <c r="F12" s="14"/>
      <c r="G12" s="14">
        <v>0.111614752765285</v>
      </c>
      <c r="H12" s="14">
        <v>0.18538220082075199</v>
      </c>
      <c r="I12" s="14">
        <v>0.26658305271051402</v>
      </c>
      <c r="J12" s="14">
        <v>0.20258103050325099</v>
      </c>
      <c r="K12" s="14">
        <v>0.144109882670794</v>
      </c>
      <c r="L12" s="14">
        <v>0.12551803497092701</v>
      </c>
      <c r="M12" s="14">
        <v>9.97027988955137E-2</v>
      </c>
      <c r="N12" s="14">
        <v>0.21642817898304101</v>
      </c>
      <c r="O12" s="14">
        <v>0.15499207779192101</v>
      </c>
      <c r="P12" s="14"/>
      <c r="Q12" s="14">
        <v>0.15670561840674299</v>
      </c>
      <c r="R12" s="14">
        <v>0.15585489965654301</v>
      </c>
      <c r="S12" s="14"/>
      <c r="T12" s="14">
        <v>0.17656167921049501</v>
      </c>
      <c r="U12" s="14">
        <v>4.0764443843959997E-2</v>
      </c>
      <c r="V12" s="14">
        <v>4.1113819355643198E-2</v>
      </c>
      <c r="W12" s="14"/>
      <c r="X12" s="14">
        <v>0.203091821775542</v>
      </c>
      <c r="Y12" s="14">
        <v>0.17909429126687701</v>
      </c>
      <c r="Z12" s="14">
        <v>3.0624232541616999E-2</v>
      </c>
      <c r="AA12" s="14">
        <v>0.100717400541081</v>
      </c>
    </row>
    <row r="13" spans="2:27" x14ac:dyDescent="0.3">
      <c r="B13" s="15" t="s">
        <v>51</v>
      </c>
      <c r="C13" s="14">
        <v>8.3137341904969395E-2</v>
      </c>
      <c r="D13" s="14">
        <v>6.8511176567240095E-2</v>
      </c>
      <c r="E13" s="14">
        <v>9.72857897401498E-2</v>
      </c>
      <c r="F13" s="14"/>
      <c r="G13" s="14">
        <v>4.4405259662810503E-2</v>
      </c>
      <c r="H13" s="14">
        <v>9.82204833909118E-2</v>
      </c>
      <c r="I13" s="14">
        <v>9.7114336998803202E-2</v>
      </c>
      <c r="J13" s="14">
        <v>9.3439023035776503E-2</v>
      </c>
      <c r="K13" s="14">
        <v>9.4627976421913895E-2</v>
      </c>
      <c r="L13" s="14">
        <v>6.3054107514762994E-2</v>
      </c>
      <c r="M13" s="14">
        <v>0.113137084411096</v>
      </c>
      <c r="N13" s="14">
        <v>9.1384569339893196E-2</v>
      </c>
      <c r="O13" s="14">
        <v>0.104007047042265</v>
      </c>
      <c r="P13" s="14"/>
      <c r="Q13" s="14">
        <v>7.1639331056090202E-2</v>
      </c>
      <c r="R13" s="14">
        <v>0.109875326663948</v>
      </c>
      <c r="S13" s="14"/>
      <c r="T13" s="14">
        <v>0.103994452263153</v>
      </c>
      <c r="U13" s="14">
        <v>2.37085434273769E-2</v>
      </c>
      <c r="V13" s="14">
        <v>5.34854163931939E-3</v>
      </c>
      <c r="W13" s="14"/>
      <c r="X13" s="14">
        <v>0.13517919076924101</v>
      </c>
      <c r="Y13" s="14">
        <v>8.5515509215428498E-2</v>
      </c>
      <c r="Z13" s="14">
        <v>4.2791790304227001E-2</v>
      </c>
      <c r="AA13" s="14">
        <v>3.6938637058673597E-2</v>
      </c>
    </row>
    <row r="14" spans="2:27" x14ac:dyDescent="0.3">
      <c r="B14" s="15" t="s">
        <v>52</v>
      </c>
      <c r="C14" s="20">
        <v>2.3275023884883101E-3</v>
      </c>
      <c r="D14" s="20">
        <v>2.2567833249994801E-3</v>
      </c>
      <c r="E14" s="20">
        <v>2.41231372256196E-3</v>
      </c>
      <c r="F14" s="20"/>
      <c r="G14" s="20">
        <v>3.01313459723155E-3</v>
      </c>
      <c r="H14" s="20">
        <v>3.6064742656216598E-3</v>
      </c>
      <c r="I14" s="20">
        <v>0</v>
      </c>
      <c r="J14" s="20">
        <v>5.98896102552817E-3</v>
      </c>
      <c r="K14" s="20">
        <v>0</v>
      </c>
      <c r="L14" s="20">
        <v>0</v>
      </c>
      <c r="M14" s="20">
        <v>6.3927216542754798E-3</v>
      </c>
      <c r="N14" s="20">
        <v>0</v>
      </c>
      <c r="O14" s="20">
        <v>0</v>
      </c>
      <c r="P14" s="20"/>
      <c r="Q14" s="20">
        <v>0</v>
      </c>
      <c r="R14" s="20">
        <v>7.6937922568781304E-3</v>
      </c>
      <c r="S14" s="20"/>
      <c r="T14" s="20">
        <v>2.3850482765077098E-3</v>
      </c>
      <c r="U14" s="20">
        <v>0</v>
      </c>
      <c r="V14" s="20">
        <v>0</v>
      </c>
      <c r="W14" s="20"/>
      <c r="X14" s="20">
        <v>7.4912882265173097E-3</v>
      </c>
      <c r="Y14" s="20">
        <v>0</v>
      </c>
      <c r="Z14" s="20">
        <v>8.2306543909447805E-3</v>
      </c>
      <c r="AA14" s="20">
        <v>0</v>
      </c>
    </row>
    <row r="15" spans="2:27" x14ac:dyDescent="0.3">
      <c r="B15" s="16"/>
    </row>
    <row r="16" spans="2:27" x14ac:dyDescent="0.3">
      <c r="B16" t="s">
        <v>54</v>
      </c>
    </row>
    <row r="17" spans="2:2" x14ac:dyDescent="0.3">
      <c r="B17" t="s">
        <v>55</v>
      </c>
    </row>
    <row r="19" spans="2:2" x14ac:dyDescent="0.3">
      <c r="B19"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L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2" width="20.6640625" customWidth="1"/>
  </cols>
  <sheetData>
    <row r="2" spans="2:12" ht="40.049999999999997" customHeight="1" x14ac:dyDescent="0.3">
      <c r="D2" s="26" t="s">
        <v>75</v>
      </c>
      <c r="E2" s="23"/>
      <c r="F2" s="23"/>
      <c r="G2" s="23"/>
      <c r="H2" s="23"/>
      <c r="I2" s="23"/>
      <c r="J2" s="23"/>
      <c r="K2" s="23"/>
      <c r="L2" s="23"/>
    </row>
    <row r="6" spans="2:12" ht="49.95" customHeight="1" x14ac:dyDescent="0.3">
      <c r="B6" s="17" t="s">
        <v>14</v>
      </c>
      <c r="C6" s="17" t="s">
        <v>61</v>
      </c>
      <c r="D6" s="17" t="s">
        <v>62</v>
      </c>
      <c r="E6" s="17" t="s">
        <v>63</v>
      </c>
      <c r="F6" s="17" t="s">
        <v>64</v>
      </c>
      <c r="G6" s="17" t="s">
        <v>65</v>
      </c>
      <c r="H6" s="17" t="s">
        <v>66</v>
      </c>
      <c r="I6" s="17" t="s">
        <v>67</v>
      </c>
      <c r="J6" s="17" t="s">
        <v>68</v>
      </c>
      <c r="K6" s="17" t="s">
        <v>69</v>
      </c>
    </row>
    <row r="7" spans="2:12" x14ac:dyDescent="0.3">
      <c r="B7" s="15" t="s">
        <v>70</v>
      </c>
      <c r="C7" s="14">
        <v>0.57299160816128303</v>
      </c>
      <c r="D7" s="14">
        <v>0.346662978307129</v>
      </c>
      <c r="E7" s="14">
        <v>0.456851495491368</v>
      </c>
      <c r="F7" s="14">
        <v>0.30320043726760798</v>
      </c>
      <c r="G7" s="14">
        <v>0.39884808502325397</v>
      </c>
      <c r="H7" s="14">
        <v>0.391380591089594</v>
      </c>
      <c r="I7" s="14">
        <v>0.77380595847536304</v>
      </c>
      <c r="J7" s="14">
        <v>0.27079081508782499</v>
      </c>
      <c r="K7" s="14">
        <v>0.249342114829012</v>
      </c>
    </row>
    <row r="8" spans="2:12" x14ac:dyDescent="0.3">
      <c r="B8" s="15" t="s">
        <v>71</v>
      </c>
      <c r="C8" s="14">
        <v>0.34616995582228399</v>
      </c>
      <c r="D8" s="14">
        <v>0.41150815991388701</v>
      </c>
      <c r="E8" s="14">
        <v>0.31375608835603203</v>
      </c>
      <c r="F8" s="14">
        <v>0.34275152474501402</v>
      </c>
      <c r="G8" s="14">
        <v>0.41487400431753602</v>
      </c>
      <c r="H8" s="14">
        <v>0.416754819669932</v>
      </c>
      <c r="I8" s="14">
        <v>0.195350040406264</v>
      </c>
      <c r="J8" s="14">
        <v>0.49608009215925403</v>
      </c>
      <c r="K8" s="14">
        <v>0.39915096245332399</v>
      </c>
    </row>
    <row r="9" spans="2:12" x14ac:dyDescent="0.3">
      <c r="B9" s="15" t="s">
        <v>72</v>
      </c>
      <c r="C9" s="14">
        <v>6.1776957334528003E-2</v>
      </c>
      <c r="D9" s="14">
        <v>0.113571040772285</v>
      </c>
      <c r="E9" s="14">
        <v>0.14281301615511699</v>
      </c>
      <c r="F9" s="14">
        <v>0.19688272021037401</v>
      </c>
      <c r="G9" s="14">
        <v>0.117909876165724</v>
      </c>
      <c r="H9" s="14">
        <v>0.13584637858436799</v>
      </c>
      <c r="I9" s="14">
        <v>2.14785576241893E-2</v>
      </c>
      <c r="J9" s="14">
        <v>0.18882513322522801</v>
      </c>
      <c r="K9" s="14">
        <v>0.20540785124901001</v>
      </c>
    </row>
    <row r="10" spans="2:12" x14ac:dyDescent="0.3">
      <c r="B10" s="15" t="s">
        <v>73</v>
      </c>
      <c r="C10" s="14">
        <v>1.48621961949783E-2</v>
      </c>
      <c r="D10" s="14">
        <v>9.7050756685833101E-2</v>
      </c>
      <c r="E10" s="14">
        <v>8.2302364995083893E-2</v>
      </c>
      <c r="F10" s="14">
        <v>0.150140507351331</v>
      </c>
      <c r="G10" s="14">
        <v>5.0676258440004798E-2</v>
      </c>
      <c r="H10" s="14">
        <v>4.2747415832950997E-2</v>
      </c>
      <c r="I10" s="14">
        <v>6.2001502022102197E-3</v>
      </c>
      <c r="J10" s="14">
        <v>3.8723421789564401E-2</v>
      </c>
      <c r="K10" s="14">
        <v>0.14199533311819099</v>
      </c>
    </row>
    <row r="11" spans="2:12" x14ac:dyDescent="0.3">
      <c r="B11" s="15" t="s">
        <v>74</v>
      </c>
      <c r="C11" s="14">
        <v>4.1992824869266704E-3</v>
      </c>
      <c r="D11" s="14">
        <v>3.1207064320866101E-2</v>
      </c>
      <c r="E11" s="14">
        <v>4.2770350023984003E-3</v>
      </c>
      <c r="F11" s="14">
        <v>7.0248104256732998E-3</v>
      </c>
      <c r="G11" s="14">
        <v>1.7691776053481101E-2</v>
      </c>
      <c r="H11" s="14">
        <v>1.32707948231556E-2</v>
      </c>
      <c r="I11" s="14">
        <v>3.1652932919741098E-3</v>
      </c>
      <c r="J11" s="14">
        <v>5.5805377381288298E-3</v>
      </c>
      <c r="K11" s="14">
        <v>4.1037383504631802E-3</v>
      </c>
    </row>
    <row r="12" spans="2:12" x14ac:dyDescent="0.3">
      <c r="B12" s="16"/>
      <c r="C12" s="16"/>
      <c r="D12" s="16"/>
      <c r="E12" s="16"/>
      <c r="F12" s="16"/>
      <c r="G12" s="16"/>
      <c r="H12" s="16"/>
      <c r="I12" s="16"/>
      <c r="J12" s="16"/>
      <c r="K12" s="16"/>
    </row>
    <row r="13" spans="2:12" x14ac:dyDescent="0.3">
      <c r="B13" t="s">
        <v>54</v>
      </c>
    </row>
    <row r="14" spans="2:12" x14ac:dyDescent="0.3">
      <c r="B14" t="s">
        <v>55</v>
      </c>
    </row>
    <row r="18" spans="2:2" x14ac:dyDescent="0.3">
      <c r="B18"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76</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x14ac:dyDescent="0.3">
      <c r="B9" s="15" t="s">
        <v>70</v>
      </c>
      <c r="C9" s="14">
        <v>0.57299160816128303</v>
      </c>
      <c r="D9" s="14">
        <v>0.52645164314174198</v>
      </c>
      <c r="E9" s="14">
        <v>0.61801617923910102</v>
      </c>
      <c r="F9" s="14"/>
      <c r="G9" s="14">
        <v>0.60268137740162397</v>
      </c>
      <c r="H9" s="14">
        <v>0.55439671119169098</v>
      </c>
      <c r="I9" s="14">
        <v>0.57606274871621899</v>
      </c>
      <c r="J9" s="14">
        <v>0.536989204486779</v>
      </c>
      <c r="K9" s="14">
        <v>0.544724857068979</v>
      </c>
      <c r="L9" s="14">
        <v>0.56771561576049601</v>
      </c>
      <c r="M9" s="14">
        <v>0.582372132553446</v>
      </c>
      <c r="N9" s="14">
        <v>0.54535937876704499</v>
      </c>
      <c r="O9" s="14">
        <v>0.594972026216673</v>
      </c>
      <c r="P9" s="14"/>
      <c r="Q9" s="14">
        <v>0.58419308862115205</v>
      </c>
      <c r="R9" s="14">
        <v>0.54442024299618497</v>
      </c>
      <c r="S9" s="14"/>
      <c r="T9" s="14">
        <v>0.55804543672634399</v>
      </c>
      <c r="U9" s="14">
        <v>0.54032749197795604</v>
      </c>
      <c r="V9" s="14">
        <v>0.70355487119712201</v>
      </c>
      <c r="W9" s="14"/>
      <c r="X9" s="14">
        <v>0.52251073349335397</v>
      </c>
      <c r="Y9" s="14">
        <v>0.57249898620911199</v>
      </c>
      <c r="Z9" s="14">
        <v>0.60250494386404296</v>
      </c>
      <c r="AA9" s="14">
        <v>0.61343698162360605</v>
      </c>
    </row>
    <row r="10" spans="2:27" x14ac:dyDescent="0.3">
      <c r="B10" s="15" t="s">
        <v>71</v>
      </c>
      <c r="C10" s="14">
        <v>0.34616995582228399</v>
      </c>
      <c r="D10" s="14">
        <v>0.38673095209358999</v>
      </c>
      <c r="E10" s="14">
        <v>0.306645376100667</v>
      </c>
      <c r="F10" s="14"/>
      <c r="G10" s="14">
        <v>0.31883234771722702</v>
      </c>
      <c r="H10" s="14">
        <v>0.343574985137577</v>
      </c>
      <c r="I10" s="14">
        <v>0.312633283912152</v>
      </c>
      <c r="J10" s="14">
        <v>0.40343383058806098</v>
      </c>
      <c r="K10" s="14">
        <v>0.33881532175880102</v>
      </c>
      <c r="L10" s="14">
        <v>0.36498263775297102</v>
      </c>
      <c r="M10" s="14">
        <v>0.35246149768249901</v>
      </c>
      <c r="N10" s="14">
        <v>0.389008542316302</v>
      </c>
      <c r="O10" s="14">
        <v>0.34252505064958799</v>
      </c>
      <c r="P10" s="14"/>
      <c r="Q10" s="14">
        <v>0.34484044623240001</v>
      </c>
      <c r="R10" s="14">
        <v>0.35452786145369503</v>
      </c>
      <c r="S10" s="14"/>
      <c r="T10" s="14">
        <v>0.36025582528952699</v>
      </c>
      <c r="U10" s="14">
        <v>0.38559036502642702</v>
      </c>
      <c r="V10" s="14">
        <v>0.27495844339950898</v>
      </c>
      <c r="W10" s="14"/>
      <c r="X10" s="14">
        <v>0.37034508472940397</v>
      </c>
      <c r="Y10" s="14">
        <v>0.35904029631502199</v>
      </c>
      <c r="Z10" s="14">
        <v>0.31259453189143399</v>
      </c>
      <c r="AA10" s="14">
        <v>0.30933033337076499</v>
      </c>
    </row>
    <row r="11" spans="2:27" x14ac:dyDescent="0.3">
      <c r="B11" s="15" t="s">
        <v>72</v>
      </c>
      <c r="C11" s="14">
        <v>6.1776957334528003E-2</v>
      </c>
      <c r="D11" s="14">
        <v>7.1148081724937695E-2</v>
      </c>
      <c r="E11" s="14">
        <v>5.2765906682992303E-2</v>
      </c>
      <c r="F11" s="14"/>
      <c r="G11" s="14">
        <v>5.7964700233437298E-2</v>
      </c>
      <c r="H11" s="14">
        <v>8.1730705559622294E-2</v>
      </c>
      <c r="I11" s="14">
        <v>9.8247444458656297E-2</v>
      </c>
      <c r="J11" s="14">
        <v>3.3045059681458801E-2</v>
      </c>
      <c r="K11" s="14">
        <v>0.10628483922118399</v>
      </c>
      <c r="L11" s="14">
        <v>3.13847038777854E-2</v>
      </c>
      <c r="M11" s="14">
        <v>4.3352311275410303E-2</v>
      </c>
      <c r="N11" s="14">
        <v>6.56320789166525E-2</v>
      </c>
      <c r="O11" s="14">
        <v>5.1799924429908599E-2</v>
      </c>
      <c r="P11" s="14"/>
      <c r="Q11" s="14">
        <v>5.6048203780488602E-2</v>
      </c>
      <c r="R11" s="14">
        <v>7.3798238679557898E-2</v>
      </c>
      <c r="S11" s="14"/>
      <c r="T11" s="14">
        <v>6.1345003981048203E-2</v>
      </c>
      <c r="U11" s="14">
        <v>6.0994199153949998E-2</v>
      </c>
      <c r="V11" s="14">
        <v>1.45581710153527E-2</v>
      </c>
      <c r="W11" s="14"/>
      <c r="X11" s="14">
        <v>7.8368251308158998E-2</v>
      </c>
      <c r="Y11" s="14">
        <v>5.2609159098860797E-2</v>
      </c>
      <c r="Z11" s="14">
        <v>6.16825947186408E-2</v>
      </c>
      <c r="AA11" s="14">
        <v>6.4648355477178898E-2</v>
      </c>
    </row>
    <row r="12" spans="2:27" x14ac:dyDescent="0.3">
      <c r="B12" s="15" t="s">
        <v>73</v>
      </c>
      <c r="C12" s="14">
        <v>1.48621961949783E-2</v>
      </c>
      <c r="D12" s="14">
        <v>1.1278098818026E-2</v>
      </c>
      <c r="E12" s="14">
        <v>1.85401686650714E-2</v>
      </c>
      <c r="F12" s="14"/>
      <c r="G12" s="14">
        <v>8.2704023095072493E-3</v>
      </c>
      <c r="H12" s="14">
        <v>2.02975981111095E-2</v>
      </c>
      <c r="I12" s="14">
        <v>1.30565229129727E-2</v>
      </c>
      <c r="J12" s="14">
        <v>2.6531905243700402E-2</v>
      </c>
      <c r="K12" s="14">
        <v>1.01749819510364E-2</v>
      </c>
      <c r="L12" s="14">
        <v>2.7449443000902501E-2</v>
      </c>
      <c r="M12" s="14">
        <v>2.1814058488645201E-2</v>
      </c>
      <c r="N12" s="14">
        <v>0</v>
      </c>
      <c r="O12" s="14">
        <v>6.6613388844781801E-3</v>
      </c>
      <c r="P12" s="14"/>
      <c r="Q12" s="14">
        <v>1.05754900044049E-2</v>
      </c>
      <c r="R12" s="14">
        <v>2.3281002408847201E-2</v>
      </c>
      <c r="S12" s="14"/>
      <c r="T12" s="14">
        <v>1.69704549808877E-2</v>
      </c>
      <c r="U12" s="14">
        <v>7.72614638097635E-3</v>
      </c>
      <c r="V12" s="14">
        <v>0</v>
      </c>
      <c r="W12" s="14"/>
      <c r="X12" s="14">
        <v>2.6409390672996601E-2</v>
      </c>
      <c r="Y12" s="14">
        <v>1.2171618524041E-2</v>
      </c>
      <c r="Z12" s="14">
        <v>1.49872751349367E-2</v>
      </c>
      <c r="AA12" s="14">
        <v>6.5839898446025799E-3</v>
      </c>
    </row>
    <row r="13" spans="2:27" x14ac:dyDescent="0.3">
      <c r="B13" s="15" t="s">
        <v>74</v>
      </c>
      <c r="C13" s="20">
        <v>4.1992824869266704E-3</v>
      </c>
      <c r="D13" s="20">
        <v>4.3912242217040397E-3</v>
      </c>
      <c r="E13" s="20">
        <v>4.0323693121686998E-3</v>
      </c>
      <c r="F13" s="20"/>
      <c r="G13" s="20">
        <v>1.2251172338204301E-2</v>
      </c>
      <c r="H13" s="20">
        <v>0</v>
      </c>
      <c r="I13" s="20">
        <v>0</v>
      </c>
      <c r="J13" s="20">
        <v>0</v>
      </c>
      <c r="K13" s="20">
        <v>0</v>
      </c>
      <c r="L13" s="20">
        <v>8.4675996078452005E-3</v>
      </c>
      <c r="M13" s="20">
        <v>0</v>
      </c>
      <c r="N13" s="20">
        <v>0</v>
      </c>
      <c r="O13" s="20">
        <v>4.0416598193526001E-3</v>
      </c>
      <c r="P13" s="20"/>
      <c r="Q13" s="20">
        <v>4.3427713615539799E-3</v>
      </c>
      <c r="R13" s="20">
        <v>3.9726544617155503E-3</v>
      </c>
      <c r="S13" s="20"/>
      <c r="T13" s="20">
        <v>3.3832790221925502E-3</v>
      </c>
      <c r="U13" s="20">
        <v>5.3617974606898601E-3</v>
      </c>
      <c r="V13" s="20">
        <v>6.92851438801588E-3</v>
      </c>
      <c r="W13" s="20"/>
      <c r="X13" s="20">
        <v>2.3665397960872E-3</v>
      </c>
      <c r="Y13" s="20">
        <v>3.6799398529640099E-3</v>
      </c>
      <c r="Z13" s="20">
        <v>8.2306543909447805E-3</v>
      </c>
      <c r="AA13" s="20">
        <v>6.0003396838479196E-3</v>
      </c>
    </row>
    <row r="14" spans="2:27" x14ac:dyDescent="0.3">
      <c r="B14" s="16"/>
    </row>
    <row r="15" spans="2:27" x14ac:dyDescent="0.3">
      <c r="B15" t="s">
        <v>54</v>
      </c>
    </row>
    <row r="16" spans="2:27" x14ac:dyDescent="0.3">
      <c r="B16" t="s">
        <v>55</v>
      </c>
    </row>
    <row r="18" spans="2:2" x14ac:dyDescent="0.3">
      <c r="B18"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77</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x14ac:dyDescent="0.3">
      <c r="B9" s="15" t="s">
        <v>70</v>
      </c>
      <c r="C9" s="14">
        <v>0.346662978307129</v>
      </c>
      <c r="D9" s="14">
        <v>0.341365682012646</v>
      </c>
      <c r="E9" s="14">
        <v>0.351264522377639</v>
      </c>
      <c r="F9" s="14"/>
      <c r="G9" s="14">
        <v>0.36825490339454398</v>
      </c>
      <c r="H9" s="14">
        <v>0.32924960034346301</v>
      </c>
      <c r="I9" s="14">
        <v>0.32633732603030302</v>
      </c>
      <c r="J9" s="14">
        <v>0.26921830660507401</v>
      </c>
      <c r="K9" s="14">
        <v>0.33954593650019299</v>
      </c>
      <c r="L9" s="14">
        <v>0.393225258977008</v>
      </c>
      <c r="M9" s="14">
        <v>0.350046253428967</v>
      </c>
      <c r="N9" s="14">
        <v>0.34382690908924601</v>
      </c>
      <c r="O9" s="14">
        <v>0.36101339852199599</v>
      </c>
      <c r="P9" s="14"/>
      <c r="Q9" s="14">
        <v>0.36468322126404801</v>
      </c>
      <c r="R9" s="14">
        <v>0.30392760124568102</v>
      </c>
      <c r="S9" s="14"/>
      <c r="T9" s="14">
        <v>0.33655435527945798</v>
      </c>
      <c r="U9" s="14">
        <v>0.40284308804542401</v>
      </c>
      <c r="V9" s="14">
        <v>0.36680959236224697</v>
      </c>
      <c r="W9" s="14"/>
      <c r="X9" s="14">
        <v>0.26809521430195199</v>
      </c>
      <c r="Y9" s="14">
        <v>0.36543771208046699</v>
      </c>
      <c r="Z9" s="14">
        <v>0.39892349682877898</v>
      </c>
      <c r="AA9" s="14">
        <v>0.36279643697490199</v>
      </c>
    </row>
    <row r="10" spans="2:27" x14ac:dyDescent="0.3">
      <c r="B10" s="15" t="s">
        <v>71</v>
      </c>
      <c r="C10" s="14">
        <v>0.41150815991388701</v>
      </c>
      <c r="D10" s="14">
        <v>0.43678328201739702</v>
      </c>
      <c r="E10" s="14">
        <v>0.38768156995126302</v>
      </c>
      <c r="F10" s="14"/>
      <c r="G10" s="14">
        <v>0.44779126331994601</v>
      </c>
      <c r="H10" s="14">
        <v>0.36245449324501899</v>
      </c>
      <c r="I10" s="14">
        <v>0.35433379346042598</v>
      </c>
      <c r="J10" s="14">
        <v>0.484519205204757</v>
      </c>
      <c r="K10" s="14">
        <v>0.45465860141569298</v>
      </c>
      <c r="L10" s="14">
        <v>0.37135436069788702</v>
      </c>
      <c r="M10" s="14">
        <v>0.38957821331606302</v>
      </c>
      <c r="N10" s="14">
        <v>0.38666609293548898</v>
      </c>
      <c r="O10" s="14">
        <v>0.40789936948207001</v>
      </c>
      <c r="P10" s="14"/>
      <c r="Q10" s="14">
        <v>0.41350924844688502</v>
      </c>
      <c r="R10" s="14">
        <v>0.40447869944146603</v>
      </c>
      <c r="S10" s="14"/>
      <c r="T10" s="14">
        <v>0.39603961678558303</v>
      </c>
      <c r="U10" s="14">
        <v>0.46081183322000202</v>
      </c>
      <c r="V10" s="14">
        <v>0.451613305952348</v>
      </c>
      <c r="W10" s="14"/>
      <c r="X10" s="14">
        <v>0.38411301788647201</v>
      </c>
      <c r="Y10" s="14">
        <v>0.40344584429399699</v>
      </c>
      <c r="Z10" s="14">
        <v>0.45847052983543402</v>
      </c>
      <c r="AA10" s="14">
        <v>0.438675191408399</v>
      </c>
    </row>
    <row r="11" spans="2:27" x14ac:dyDescent="0.3">
      <c r="B11" s="15" t="s">
        <v>72</v>
      </c>
      <c r="C11" s="14">
        <v>0.113571040772285</v>
      </c>
      <c r="D11" s="14">
        <v>0.125715155827164</v>
      </c>
      <c r="E11" s="14">
        <v>0.10209519894953301</v>
      </c>
      <c r="F11" s="14"/>
      <c r="G11" s="14">
        <v>0.10546915767797301</v>
      </c>
      <c r="H11" s="14">
        <v>0.124879930110608</v>
      </c>
      <c r="I11" s="14">
        <v>0.13958996592890499</v>
      </c>
      <c r="J11" s="14">
        <v>0.118593693045697</v>
      </c>
      <c r="K11" s="14">
        <v>0.12154165730116399</v>
      </c>
      <c r="L11" s="14">
        <v>0.120200301379847</v>
      </c>
      <c r="M11" s="14">
        <v>9.3177169716776295E-2</v>
      </c>
      <c r="N11" s="14">
        <v>9.5684323756269896E-2</v>
      </c>
      <c r="O11" s="14">
        <v>0.10685223658883999</v>
      </c>
      <c r="P11" s="14"/>
      <c r="Q11" s="14">
        <v>0.11376415695726499</v>
      </c>
      <c r="R11" s="14">
        <v>0.115855435897758</v>
      </c>
      <c r="S11" s="14"/>
      <c r="T11" s="14">
        <v>0.12153287222572599</v>
      </c>
      <c r="U11" s="14">
        <v>8.1304466713903803E-2</v>
      </c>
      <c r="V11" s="14">
        <v>0.11870890743148001</v>
      </c>
      <c r="W11" s="14"/>
      <c r="X11" s="14">
        <v>0.132529298107081</v>
      </c>
      <c r="Y11" s="14">
        <v>0.114268142281509</v>
      </c>
      <c r="Z11" s="14">
        <v>7.1651055210219097E-2</v>
      </c>
      <c r="AA11" s="14">
        <v>0.11250382141566501</v>
      </c>
    </row>
    <row r="12" spans="2:27" x14ac:dyDescent="0.3">
      <c r="B12" s="15" t="s">
        <v>73</v>
      </c>
      <c r="C12" s="14">
        <v>9.7050756685833101E-2</v>
      </c>
      <c r="D12" s="14">
        <v>7.4854238575192106E-2</v>
      </c>
      <c r="E12" s="14">
        <v>0.117626126937196</v>
      </c>
      <c r="F12" s="14"/>
      <c r="G12" s="14">
        <v>5.17168020775048E-2</v>
      </c>
      <c r="H12" s="14">
        <v>0.13621042412566001</v>
      </c>
      <c r="I12" s="14">
        <v>0.14183006826641101</v>
      </c>
      <c r="J12" s="14">
        <v>0.11796175440787</v>
      </c>
      <c r="K12" s="14">
        <v>6.30818826732059E-2</v>
      </c>
      <c r="L12" s="14">
        <v>7.0608947240475006E-2</v>
      </c>
      <c r="M12" s="14">
        <v>0.131039534407727</v>
      </c>
      <c r="N12" s="14">
        <v>0.14196728456070201</v>
      </c>
      <c r="O12" s="14">
        <v>9.8756054320704001E-2</v>
      </c>
      <c r="P12" s="14"/>
      <c r="Q12" s="14">
        <v>8.5255512584136606E-2</v>
      </c>
      <c r="R12" s="14">
        <v>0.124573112771673</v>
      </c>
      <c r="S12" s="14"/>
      <c r="T12" s="14">
        <v>0.110705888768919</v>
      </c>
      <c r="U12" s="14">
        <v>3.8302246706859402E-2</v>
      </c>
      <c r="V12" s="14">
        <v>5.4201045423751197E-2</v>
      </c>
      <c r="W12" s="14"/>
      <c r="X12" s="14">
        <v>0.15714576979775499</v>
      </c>
      <c r="Y12" s="14">
        <v>9.0845631595340495E-2</v>
      </c>
      <c r="Z12" s="14">
        <v>3.82191467193118E-2</v>
      </c>
      <c r="AA12" s="14">
        <v>7.1276086333661198E-2</v>
      </c>
    </row>
    <row r="13" spans="2:27" x14ac:dyDescent="0.3">
      <c r="B13" s="15" t="s">
        <v>74</v>
      </c>
      <c r="C13" s="20">
        <v>3.1207064320866101E-2</v>
      </c>
      <c r="D13" s="20">
        <v>2.1281641567600901E-2</v>
      </c>
      <c r="E13" s="20">
        <v>4.1332581784369701E-2</v>
      </c>
      <c r="F13" s="20"/>
      <c r="G13" s="20">
        <v>2.6767873530032502E-2</v>
      </c>
      <c r="H13" s="20">
        <v>4.7205552175250402E-2</v>
      </c>
      <c r="I13" s="20">
        <v>3.7908846313955497E-2</v>
      </c>
      <c r="J13" s="20">
        <v>9.7070407366022498E-3</v>
      </c>
      <c r="K13" s="20">
        <v>2.1171922109743901E-2</v>
      </c>
      <c r="L13" s="20">
        <v>4.4611131704782703E-2</v>
      </c>
      <c r="M13" s="20">
        <v>3.6158829130465697E-2</v>
      </c>
      <c r="N13" s="20">
        <v>3.1855389658293098E-2</v>
      </c>
      <c r="O13" s="20">
        <v>2.54789410863899E-2</v>
      </c>
      <c r="P13" s="20"/>
      <c r="Q13" s="20">
        <v>2.2787860747665398E-2</v>
      </c>
      <c r="R13" s="20">
        <v>5.11651506434221E-2</v>
      </c>
      <c r="S13" s="20"/>
      <c r="T13" s="20">
        <v>3.5167266940312802E-2</v>
      </c>
      <c r="U13" s="20">
        <v>1.6738365313810798E-2</v>
      </c>
      <c r="V13" s="20">
        <v>8.6671488301733705E-3</v>
      </c>
      <c r="W13" s="20"/>
      <c r="X13" s="20">
        <v>5.8116699906739497E-2</v>
      </c>
      <c r="Y13" s="20">
        <v>2.6002669748686601E-2</v>
      </c>
      <c r="Z13" s="20">
        <v>3.2735771406255901E-2</v>
      </c>
      <c r="AA13" s="20">
        <v>1.4748463867372301E-2</v>
      </c>
    </row>
    <row r="14" spans="2:27" x14ac:dyDescent="0.3">
      <c r="B14" s="16"/>
    </row>
    <row r="15" spans="2:27" x14ac:dyDescent="0.3">
      <c r="B15" t="s">
        <v>54</v>
      </c>
    </row>
    <row r="16" spans="2:27" x14ac:dyDescent="0.3">
      <c r="B16" t="s">
        <v>55</v>
      </c>
    </row>
    <row r="18" spans="2:2" x14ac:dyDescent="0.3">
      <c r="B18"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78</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x14ac:dyDescent="0.3">
      <c r="B9" s="15" t="s">
        <v>70</v>
      </c>
      <c r="C9" s="14">
        <v>0.456851495491368</v>
      </c>
      <c r="D9" s="14">
        <v>0.40509973987665998</v>
      </c>
      <c r="E9" s="14">
        <v>0.508780280947847</v>
      </c>
      <c r="F9" s="14"/>
      <c r="G9" s="14">
        <v>0.469735537609627</v>
      </c>
      <c r="H9" s="14">
        <v>0.49617307394569599</v>
      </c>
      <c r="I9" s="14">
        <v>0.44669404836364301</v>
      </c>
      <c r="J9" s="14">
        <v>0.38285387574216601</v>
      </c>
      <c r="K9" s="14">
        <v>0.46103850241008998</v>
      </c>
      <c r="L9" s="14">
        <v>0.42040074205679301</v>
      </c>
      <c r="M9" s="14">
        <v>0.45700829076303001</v>
      </c>
      <c r="N9" s="14">
        <v>0.479951265632652</v>
      </c>
      <c r="O9" s="14">
        <v>0.46811443386884599</v>
      </c>
      <c r="P9" s="14"/>
      <c r="Q9" s="14">
        <v>0.47236840719465001</v>
      </c>
      <c r="R9" s="14">
        <v>0.42569934280871202</v>
      </c>
      <c r="S9" s="14"/>
      <c r="T9" s="14">
        <v>0.44645854861144302</v>
      </c>
      <c r="U9" s="14">
        <v>0.39621685606240198</v>
      </c>
      <c r="V9" s="14">
        <v>0.53661011582655505</v>
      </c>
      <c r="W9" s="14"/>
      <c r="X9" s="14">
        <v>0.40837829450546598</v>
      </c>
      <c r="Y9" s="14">
        <v>0.475882556479504</v>
      </c>
      <c r="Z9" s="14">
        <v>0.47161949037211298</v>
      </c>
      <c r="AA9" s="14">
        <v>0.46358043851950598</v>
      </c>
    </row>
    <row r="10" spans="2:27" x14ac:dyDescent="0.3">
      <c r="B10" s="15" t="s">
        <v>71</v>
      </c>
      <c r="C10" s="14">
        <v>0.31375608835603203</v>
      </c>
      <c r="D10" s="14">
        <v>0.342982077090696</v>
      </c>
      <c r="E10" s="14">
        <v>0.28300079489825403</v>
      </c>
      <c r="F10" s="14"/>
      <c r="G10" s="14">
        <v>0.37182141931818702</v>
      </c>
      <c r="H10" s="14">
        <v>0.240588045145922</v>
      </c>
      <c r="I10" s="14">
        <v>0.25570321897092702</v>
      </c>
      <c r="J10" s="14">
        <v>0.30911048736114999</v>
      </c>
      <c r="K10" s="14">
        <v>0.31715891830376303</v>
      </c>
      <c r="L10" s="14">
        <v>0.341463610612744</v>
      </c>
      <c r="M10" s="14">
        <v>0.33023697152928699</v>
      </c>
      <c r="N10" s="14">
        <v>0.28065787931325098</v>
      </c>
      <c r="O10" s="14">
        <v>0.30479888017436801</v>
      </c>
      <c r="P10" s="14"/>
      <c r="Q10" s="14">
        <v>0.30683309812850001</v>
      </c>
      <c r="R10" s="14">
        <v>0.32314758661926402</v>
      </c>
      <c r="S10" s="14"/>
      <c r="T10" s="14">
        <v>0.29360100764973102</v>
      </c>
      <c r="U10" s="14">
        <v>0.43729158803431301</v>
      </c>
      <c r="V10" s="14">
        <v>0.41762490549495301</v>
      </c>
      <c r="W10" s="14"/>
      <c r="X10" s="14">
        <v>0.30765415322672002</v>
      </c>
      <c r="Y10" s="14">
        <v>0.28139184078498197</v>
      </c>
      <c r="Z10" s="14">
        <v>0.36422251090753499</v>
      </c>
      <c r="AA10" s="14">
        <v>0.37045503176538003</v>
      </c>
    </row>
    <row r="11" spans="2:27" x14ac:dyDescent="0.3">
      <c r="B11" s="15" t="s">
        <v>72</v>
      </c>
      <c r="C11" s="14">
        <v>0.14281301615511699</v>
      </c>
      <c r="D11" s="14">
        <v>0.16777775980193699</v>
      </c>
      <c r="E11" s="14">
        <v>0.118676575223197</v>
      </c>
      <c r="F11" s="14"/>
      <c r="G11" s="14">
        <v>0.104662754936953</v>
      </c>
      <c r="H11" s="14">
        <v>0.144996800327718</v>
      </c>
      <c r="I11" s="14">
        <v>0.18021000982675001</v>
      </c>
      <c r="J11" s="14">
        <v>0.20013334673899799</v>
      </c>
      <c r="K11" s="14">
        <v>0.16418529654897099</v>
      </c>
      <c r="L11" s="14">
        <v>0.14393000853415699</v>
      </c>
      <c r="M11" s="14">
        <v>0.115847003051071</v>
      </c>
      <c r="N11" s="14">
        <v>0.150181064631666</v>
      </c>
      <c r="O11" s="14">
        <v>0.14454642754142499</v>
      </c>
      <c r="P11" s="14"/>
      <c r="Q11" s="14">
        <v>0.140093015617963</v>
      </c>
      <c r="R11" s="14">
        <v>0.15095488865022999</v>
      </c>
      <c r="S11" s="14"/>
      <c r="T11" s="14">
        <v>0.15538732865360699</v>
      </c>
      <c r="U11" s="14">
        <v>0.118828741638539</v>
      </c>
      <c r="V11" s="14">
        <v>4.0949059965438697E-2</v>
      </c>
      <c r="W11" s="14"/>
      <c r="X11" s="14">
        <v>0.16421173302424899</v>
      </c>
      <c r="Y11" s="14">
        <v>0.14499872372506201</v>
      </c>
      <c r="Z11" s="14">
        <v>0.115809426365137</v>
      </c>
      <c r="AA11" s="14">
        <v>0.12782512211657299</v>
      </c>
    </row>
    <row r="12" spans="2:27" x14ac:dyDescent="0.3">
      <c r="B12" s="15" t="s">
        <v>73</v>
      </c>
      <c r="C12" s="14">
        <v>8.2302364995083893E-2</v>
      </c>
      <c r="D12" s="14">
        <v>8.2007944803462102E-2</v>
      </c>
      <c r="E12" s="14">
        <v>8.30923599753461E-2</v>
      </c>
      <c r="F12" s="14"/>
      <c r="G12" s="14">
        <v>5.0767153538001701E-2</v>
      </c>
      <c r="H12" s="14">
        <v>0.114872674543416</v>
      </c>
      <c r="I12" s="14">
        <v>0.11739272283867901</v>
      </c>
      <c r="J12" s="14">
        <v>0.103103777690427</v>
      </c>
      <c r="K12" s="14">
        <v>5.7617282737175098E-2</v>
      </c>
      <c r="L12" s="14">
        <v>8.5316199751157298E-2</v>
      </c>
      <c r="M12" s="14">
        <v>8.5905998798510103E-2</v>
      </c>
      <c r="N12" s="14">
        <v>8.1106970926961605E-2</v>
      </c>
      <c r="O12" s="14">
        <v>7.9922744114178698E-2</v>
      </c>
      <c r="P12" s="14"/>
      <c r="Q12" s="14">
        <v>7.8157147891754597E-2</v>
      </c>
      <c r="R12" s="14">
        <v>9.1874302729344506E-2</v>
      </c>
      <c r="S12" s="14"/>
      <c r="T12" s="14">
        <v>0.10053429954387</v>
      </c>
      <c r="U12" s="14">
        <v>4.3935899766134698E-2</v>
      </c>
      <c r="V12" s="14">
        <v>0</v>
      </c>
      <c r="W12" s="14"/>
      <c r="X12" s="14">
        <v>0.115140403680262</v>
      </c>
      <c r="Y12" s="14">
        <v>9.4159516428940396E-2</v>
      </c>
      <c r="Z12" s="14">
        <v>3.0193117492367701E-2</v>
      </c>
      <c r="AA12" s="14">
        <v>3.8139407598540898E-2</v>
      </c>
    </row>
    <row r="13" spans="2:27" x14ac:dyDescent="0.3">
      <c r="B13" s="15" t="s">
        <v>74</v>
      </c>
      <c r="C13" s="20">
        <v>4.2770350023984003E-3</v>
      </c>
      <c r="D13" s="20">
        <v>2.13247842724431E-3</v>
      </c>
      <c r="E13" s="20">
        <v>6.4499889553557401E-3</v>
      </c>
      <c r="F13" s="20"/>
      <c r="G13" s="20">
        <v>3.01313459723155E-3</v>
      </c>
      <c r="H13" s="20">
        <v>3.3694060372480299E-3</v>
      </c>
      <c r="I13" s="20">
        <v>0</v>
      </c>
      <c r="J13" s="20">
        <v>4.7985124672587504E-3</v>
      </c>
      <c r="K13" s="20">
        <v>0</v>
      </c>
      <c r="L13" s="20">
        <v>8.8894390451492201E-3</v>
      </c>
      <c r="M13" s="20">
        <v>1.1001735858102E-2</v>
      </c>
      <c r="N13" s="20">
        <v>8.1028194954702506E-3</v>
      </c>
      <c r="O13" s="20">
        <v>2.6175143011820399E-3</v>
      </c>
      <c r="P13" s="20"/>
      <c r="Q13" s="20">
        <v>2.5483311671322599E-3</v>
      </c>
      <c r="R13" s="20">
        <v>8.3238791924499199E-3</v>
      </c>
      <c r="S13" s="20"/>
      <c r="T13" s="20">
        <v>4.0188155413499503E-3</v>
      </c>
      <c r="U13" s="20">
        <v>3.7269144986114499E-3</v>
      </c>
      <c r="V13" s="20">
        <v>4.8159187130526497E-3</v>
      </c>
      <c r="W13" s="20"/>
      <c r="X13" s="20">
        <v>4.6154155633022099E-3</v>
      </c>
      <c r="Y13" s="20">
        <v>3.5673625815113002E-3</v>
      </c>
      <c r="Z13" s="20">
        <v>1.8155454862847299E-2</v>
      </c>
      <c r="AA13" s="20">
        <v>0</v>
      </c>
    </row>
    <row r="14" spans="2:27" x14ac:dyDescent="0.3">
      <c r="B14" s="16"/>
    </row>
    <row r="15" spans="2:27" x14ac:dyDescent="0.3">
      <c r="B15" t="s">
        <v>54</v>
      </c>
    </row>
    <row r="16" spans="2:27" x14ac:dyDescent="0.3">
      <c r="B16" t="s">
        <v>55</v>
      </c>
    </row>
    <row r="18" spans="2:2" x14ac:dyDescent="0.3">
      <c r="B18"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79</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x14ac:dyDescent="0.3">
      <c r="B9" s="15" t="s">
        <v>70</v>
      </c>
      <c r="C9" s="14">
        <v>0.30320043726760798</v>
      </c>
      <c r="D9" s="14">
        <v>0.29017088900617499</v>
      </c>
      <c r="E9" s="14">
        <v>0.31602594492124497</v>
      </c>
      <c r="F9" s="14"/>
      <c r="G9" s="14">
        <v>0.34847707585330101</v>
      </c>
      <c r="H9" s="14">
        <v>0.29206640583218901</v>
      </c>
      <c r="I9" s="14">
        <v>0.25375107471854602</v>
      </c>
      <c r="J9" s="14">
        <v>0.254123024531061</v>
      </c>
      <c r="K9" s="14">
        <v>0.26275564571412202</v>
      </c>
      <c r="L9" s="14">
        <v>0.31467110795949199</v>
      </c>
      <c r="M9" s="14">
        <v>0.28175615767513901</v>
      </c>
      <c r="N9" s="14">
        <v>0.329150898807544</v>
      </c>
      <c r="O9" s="14">
        <v>0.322977213787076</v>
      </c>
      <c r="P9" s="14"/>
      <c r="Q9" s="14">
        <v>0.32211940675765399</v>
      </c>
      <c r="R9" s="14">
        <v>0.25587909420891097</v>
      </c>
      <c r="S9" s="14"/>
      <c r="T9" s="14">
        <v>0.27401324065641203</v>
      </c>
      <c r="U9" s="14">
        <v>0.31702141824006702</v>
      </c>
      <c r="V9" s="14">
        <v>0.480175323403844</v>
      </c>
      <c r="W9" s="14"/>
      <c r="X9" s="14">
        <v>0.23717222929787701</v>
      </c>
      <c r="Y9" s="14">
        <v>0.28545685102412299</v>
      </c>
      <c r="Z9" s="14">
        <v>0.30547320549617901</v>
      </c>
      <c r="AA9" s="14">
        <v>0.41380287414066103</v>
      </c>
    </row>
    <row r="10" spans="2:27" x14ac:dyDescent="0.3">
      <c r="B10" s="15" t="s">
        <v>71</v>
      </c>
      <c r="C10" s="14">
        <v>0.34275152474501402</v>
      </c>
      <c r="D10" s="14">
        <v>0.38152429586009101</v>
      </c>
      <c r="E10" s="14">
        <v>0.30425319866259398</v>
      </c>
      <c r="F10" s="14"/>
      <c r="G10" s="14">
        <v>0.37482542647733103</v>
      </c>
      <c r="H10" s="14">
        <v>0.33630544549215602</v>
      </c>
      <c r="I10" s="14">
        <v>0.32957829483060802</v>
      </c>
      <c r="J10" s="14">
        <v>0.40277129845220999</v>
      </c>
      <c r="K10" s="14">
        <v>0.410360282010855</v>
      </c>
      <c r="L10" s="14">
        <v>0.32375329908183698</v>
      </c>
      <c r="M10" s="14">
        <v>0.28586924817932202</v>
      </c>
      <c r="N10" s="14">
        <v>0.31773893195094899</v>
      </c>
      <c r="O10" s="14">
        <v>0.27308927196385402</v>
      </c>
      <c r="P10" s="14"/>
      <c r="Q10" s="14">
        <v>0.35097542135024601</v>
      </c>
      <c r="R10" s="14">
        <v>0.32884461254690001</v>
      </c>
      <c r="S10" s="14"/>
      <c r="T10" s="14">
        <v>0.341996227273836</v>
      </c>
      <c r="U10" s="14">
        <v>0.42451485785279502</v>
      </c>
      <c r="V10" s="14">
        <v>0.31048861119160298</v>
      </c>
      <c r="W10" s="14"/>
      <c r="X10" s="14">
        <v>0.30679721439220298</v>
      </c>
      <c r="Y10" s="14">
        <v>0.35642711129259602</v>
      </c>
      <c r="Z10" s="14">
        <v>0.38729487253855599</v>
      </c>
      <c r="AA10" s="14">
        <v>0.33734217001216199</v>
      </c>
    </row>
    <row r="11" spans="2:27" x14ac:dyDescent="0.3">
      <c r="B11" s="15" t="s">
        <v>72</v>
      </c>
      <c r="C11" s="14">
        <v>0.19688272021037401</v>
      </c>
      <c r="D11" s="14">
        <v>0.183405626137262</v>
      </c>
      <c r="E11" s="14">
        <v>0.21156118091515499</v>
      </c>
      <c r="F11" s="14"/>
      <c r="G11" s="14">
        <v>0.179492272517704</v>
      </c>
      <c r="H11" s="14">
        <v>0.17733846194994499</v>
      </c>
      <c r="I11" s="14">
        <v>0.279442400193609</v>
      </c>
      <c r="J11" s="14">
        <v>0.196879584018397</v>
      </c>
      <c r="K11" s="14">
        <v>0.18113405898712201</v>
      </c>
      <c r="L11" s="14">
        <v>0.18423727739612999</v>
      </c>
      <c r="M11" s="14">
        <v>0.222539140707495</v>
      </c>
      <c r="N11" s="14">
        <v>0.16366628799070801</v>
      </c>
      <c r="O11" s="14">
        <v>0.221066744033384</v>
      </c>
      <c r="P11" s="14"/>
      <c r="Q11" s="14">
        <v>0.197407910695508</v>
      </c>
      <c r="R11" s="14">
        <v>0.19121235782981899</v>
      </c>
      <c r="S11" s="14"/>
      <c r="T11" s="14">
        <v>0.20642200904616101</v>
      </c>
      <c r="U11" s="14">
        <v>0.176112169895733</v>
      </c>
      <c r="V11" s="14">
        <v>0.14652145068564901</v>
      </c>
      <c r="W11" s="14"/>
      <c r="X11" s="14">
        <v>0.19077043912792699</v>
      </c>
      <c r="Y11" s="14">
        <v>0.21263558943546301</v>
      </c>
      <c r="Z11" s="14">
        <v>0.19238393657301101</v>
      </c>
      <c r="AA11" s="14">
        <v>0.15932746706193199</v>
      </c>
    </row>
    <row r="12" spans="2:27" x14ac:dyDescent="0.3">
      <c r="B12" s="15" t="s">
        <v>73</v>
      </c>
      <c r="C12" s="14">
        <v>0.150140507351331</v>
      </c>
      <c r="D12" s="14">
        <v>0.138300206531667</v>
      </c>
      <c r="E12" s="14">
        <v>0.16066624047352299</v>
      </c>
      <c r="F12" s="14"/>
      <c r="G12" s="14">
        <v>8.1582044249798105E-2</v>
      </c>
      <c r="H12" s="14">
        <v>0.188345607229849</v>
      </c>
      <c r="I12" s="14">
        <v>0.12925364605192499</v>
      </c>
      <c r="J12" s="14">
        <v>0.146226092998332</v>
      </c>
      <c r="K12" s="14">
        <v>0.14045404310881399</v>
      </c>
      <c r="L12" s="14">
        <v>0.17266069046146201</v>
      </c>
      <c r="M12" s="14">
        <v>0.20344273178376901</v>
      </c>
      <c r="N12" s="14">
        <v>0.189443881250799</v>
      </c>
      <c r="O12" s="14">
        <v>0.178825110396333</v>
      </c>
      <c r="P12" s="14"/>
      <c r="Q12" s="14">
        <v>0.12678683705150001</v>
      </c>
      <c r="R12" s="14">
        <v>0.20702684171124699</v>
      </c>
      <c r="S12" s="14"/>
      <c r="T12" s="14">
        <v>0.17034886010403399</v>
      </c>
      <c r="U12" s="14">
        <v>7.4485541955357698E-2</v>
      </c>
      <c r="V12" s="14">
        <v>5.7998696005851398E-2</v>
      </c>
      <c r="W12" s="14"/>
      <c r="X12" s="14">
        <v>0.25110037204408697</v>
      </c>
      <c r="Y12" s="14">
        <v>0.14168617464635799</v>
      </c>
      <c r="Z12" s="14">
        <v>9.0182700346848499E-2</v>
      </c>
      <c r="AA12" s="14">
        <v>8.9527488785245204E-2</v>
      </c>
    </row>
    <row r="13" spans="2:27" x14ac:dyDescent="0.3">
      <c r="B13" s="15" t="s">
        <v>74</v>
      </c>
      <c r="C13" s="20">
        <v>7.0248104256732998E-3</v>
      </c>
      <c r="D13" s="20">
        <v>6.5989824648043597E-3</v>
      </c>
      <c r="E13" s="20">
        <v>7.4934350274834301E-3</v>
      </c>
      <c r="F13" s="20"/>
      <c r="G13" s="20">
        <v>1.56231809018659E-2</v>
      </c>
      <c r="H13" s="20">
        <v>5.9440794958601001E-3</v>
      </c>
      <c r="I13" s="20">
        <v>7.9745842053122497E-3</v>
      </c>
      <c r="J13" s="20">
        <v>0</v>
      </c>
      <c r="K13" s="20">
        <v>5.2959701790863201E-3</v>
      </c>
      <c r="L13" s="20">
        <v>4.6776251010784402E-3</v>
      </c>
      <c r="M13" s="20">
        <v>6.3927216542754798E-3</v>
      </c>
      <c r="N13" s="20">
        <v>0</v>
      </c>
      <c r="O13" s="20">
        <v>4.0416598193526001E-3</v>
      </c>
      <c r="P13" s="20"/>
      <c r="Q13" s="20">
        <v>2.7104241450925598E-3</v>
      </c>
      <c r="R13" s="20">
        <v>1.7037093703123202E-2</v>
      </c>
      <c r="S13" s="20"/>
      <c r="T13" s="20">
        <v>7.2196629195573703E-3</v>
      </c>
      <c r="U13" s="20">
        <v>7.8660120560474604E-3</v>
      </c>
      <c r="V13" s="20">
        <v>4.8159187130526497E-3</v>
      </c>
      <c r="W13" s="20"/>
      <c r="X13" s="20">
        <v>1.41597451379067E-2</v>
      </c>
      <c r="Y13" s="20">
        <v>3.7942736014601199E-3</v>
      </c>
      <c r="Z13" s="20">
        <v>2.4665285045406101E-2</v>
      </c>
      <c r="AA13" s="20">
        <v>0</v>
      </c>
    </row>
    <row r="14" spans="2:27" x14ac:dyDescent="0.3">
      <c r="B14" s="16"/>
    </row>
    <row r="15" spans="2:27" x14ac:dyDescent="0.3">
      <c r="B15" t="s">
        <v>54</v>
      </c>
    </row>
    <row r="16" spans="2:27" x14ac:dyDescent="0.3">
      <c r="B16" t="s">
        <v>55</v>
      </c>
    </row>
    <row r="18" spans="2:2" x14ac:dyDescent="0.3">
      <c r="B18"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80</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x14ac:dyDescent="0.3">
      <c r="B9" s="15" t="s">
        <v>70</v>
      </c>
      <c r="C9" s="14">
        <v>0.39884808502325397</v>
      </c>
      <c r="D9" s="14">
        <v>0.41121770040979699</v>
      </c>
      <c r="E9" s="14">
        <v>0.38697112130186601</v>
      </c>
      <c r="F9" s="14"/>
      <c r="G9" s="14">
        <v>0.47305832044962098</v>
      </c>
      <c r="H9" s="14">
        <v>0.38296360644782301</v>
      </c>
      <c r="I9" s="14">
        <v>0.397749171458397</v>
      </c>
      <c r="J9" s="14">
        <v>0.29718835266029098</v>
      </c>
      <c r="K9" s="14">
        <v>0.38893838549783999</v>
      </c>
      <c r="L9" s="14">
        <v>0.40119059771502102</v>
      </c>
      <c r="M9" s="14">
        <v>0.35785843172021298</v>
      </c>
      <c r="N9" s="14">
        <v>0.36854945739322897</v>
      </c>
      <c r="O9" s="14">
        <v>0.40579007552249502</v>
      </c>
      <c r="P9" s="14"/>
      <c r="Q9" s="14">
        <v>0.42527902711927501</v>
      </c>
      <c r="R9" s="14">
        <v>0.33782559915419802</v>
      </c>
      <c r="S9" s="14"/>
      <c r="T9" s="14">
        <v>0.38643438535552499</v>
      </c>
      <c r="U9" s="14">
        <v>0.39963268562997101</v>
      </c>
      <c r="V9" s="14">
        <v>0.62601409450992695</v>
      </c>
      <c r="W9" s="14"/>
      <c r="X9" s="14">
        <v>0.29962742193893899</v>
      </c>
      <c r="Y9" s="14">
        <v>0.41331497853611499</v>
      </c>
      <c r="Z9" s="14">
        <v>0.43909348454246</v>
      </c>
      <c r="AA9" s="14">
        <v>0.45519798492503499</v>
      </c>
    </row>
    <row r="10" spans="2:27" x14ac:dyDescent="0.3">
      <c r="B10" s="15" t="s">
        <v>71</v>
      </c>
      <c r="C10" s="14">
        <v>0.41487400431753602</v>
      </c>
      <c r="D10" s="14">
        <v>0.431908292850329</v>
      </c>
      <c r="E10" s="14">
        <v>0.39818195251073102</v>
      </c>
      <c r="F10" s="14"/>
      <c r="G10" s="14">
        <v>0.37380021997944501</v>
      </c>
      <c r="H10" s="14">
        <v>0.44069214581968402</v>
      </c>
      <c r="I10" s="14">
        <v>0.42254004751164698</v>
      </c>
      <c r="J10" s="14">
        <v>0.50282710783084394</v>
      </c>
      <c r="K10" s="14">
        <v>0.41323569556130502</v>
      </c>
      <c r="L10" s="14">
        <v>0.41772595772656501</v>
      </c>
      <c r="M10" s="14">
        <v>0.41786198389011098</v>
      </c>
      <c r="N10" s="14">
        <v>0.39614298240319801</v>
      </c>
      <c r="O10" s="14">
        <v>0.39370407047969802</v>
      </c>
      <c r="P10" s="14"/>
      <c r="Q10" s="14">
        <v>0.40997449051655399</v>
      </c>
      <c r="R10" s="14">
        <v>0.42604759194424502</v>
      </c>
      <c r="S10" s="14"/>
      <c r="T10" s="14">
        <v>0.41558891369971201</v>
      </c>
      <c r="U10" s="14">
        <v>0.46771538408992602</v>
      </c>
      <c r="V10" s="14">
        <v>0.31494502929992202</v>
      </c>
      <c r="W10" s="14"/>
      <c r="X10" s="14">
        <v>0.43512584242140701</v>
      </c>
      <c r="Y10" s="14">
        <v>0.41748565132572701</v>
      </c>
      <c r="Z10" s="14">
        <v>0.40198007627022703</v>
      </c>
      <c r="AA10" s="14">
        <v>0.39119104093760099</v>
      </c>
    </row>
    <row r="11" spans="2:27" x14ac:dyDescent="0.3">
      <c r="B11" s="15" t="s">
        <v>72</v>
      </c>
      <c r="C11" s="14">
        <v>0.117909876165724</v>
      </c>
      <c r="D11" s="14">
        <v>0.10791241085791101</v>
      </c>
      <c r="E11" s="14">
        <v>0.12663699107984999</v>
      </c>
      <c r="F11" s="14"/>
      <c r="G11" s="14">
        <v>9.8845582694766704E-2</v>
      </c>
      <c r="H11" s="14">
        <v>0.105949499358838</v>
      </c>
      <c r="I11" s="14">
        <v>0.13739972795406299</v>
      </c>
      <c r="J11" s="14">
        <v>0.105944838097459</v>
      </c>
      <c r="K11" s="14">
        <v>0.14312204051807301</v>
      </c>
      <c r="L11" s="14">
        <v>0.110739114692653</v>
      </c>
      <c r="M11" s="14">
        <v>0.14287244401430799</v>
      </c>
      <c r="N11" s="14">
        <v>0.162954510951103</v>
      </c>
      <c r="O11" s="14">
        <v>0.11646898797038401</v>
      </c>
      <c r="P11" s="14"/>
      <c r="Q11" s="14">
        <v>0.102796092088227</v>
      </c>
      <c r="R11" s="14">
        <v>0.151475822509098</v>
      </c>
      <c r="S11" s="14"/>
      <c r="T11" s="14">
        <v>0.123351406404033</v>
      </c>
      <c r="U11" s="14">
        <v>0.102040280964867</v>
      </c>
      <c r="V11" s="14">
        <v>4.4965049472763897E-2</v>
      </c>
      <c r="W11" s="14"/>
      <c r="X11" s="14">
        <v>0.16970360519265601</v>
      </c>
      <c r="Y11" s="14">
        <v>0.105281286886189</v>
      </c>
      <c r="Z11" s="14">
        <v>0.103151814866571</v>
      </c>
      <c r="AA11" s="14">
        <v>9.6581269590433297E-2</v>
      </c>
    </row>
    <row r="12" spans="2:27" x14ac:dyDescent="0.3">
      <c r="B12" s="15" t="s">
        <v>73</v>
      </c>
      <c r="C12" s="14">
        <v>5.0676258440004798E-2</v>
      </c>
      <c r="D12" s="14">
        <v>3.4524121606519201E-2</v>
      </c>
      <c r="E12" s="14">
        <v>6.7153366214162694E-2</v>
      </c>
      <c r="F12" s="14"/>
      <c r="G12" s="14">
        <v>4.8195586335576801E-2</v>
      </c>
      <c r="H12" s="14">
        <v>5.1660112097432299E-2</v>
      </c>
      <c r="I12" s="14">
        <v>3.3118753614070101E-2</v>
      </c>
      <c r="J12" s="14">
        <v>6.7782066278150893E-2</v>
      </c>
      <c r="K12" s="14">
        <v>4.5853618834289601E-2</v>
      </c>
      <c r="L12" s="14">
        <v>3.6800079284499999E-2</v>
      </c>
      <c r="M12" s="14">
        <v>5.3651217952582798E-2</v>
      </c>
      <c r="N12" s="14">
        <v>6.3247109126114795E-2</v>
      </c>
      <c r="O12" s="14">
        <v>5.9187763551835797E-2</v>
      </c>
      <c r="P12" s="14"/>
      <c r="Q12" s="14">
        <v>4.7866022915522798E-2</v>
      </c>
      <c r="R12" s="14">
        <v>5.8304029638367498E-2</v>
      </c>
      <c r="S12" s="14"/>
      <c r="T12" s="14">
        <v>5.59596370284587E-2</v>
      </c>
      <c r="U12" s="14">
        <v>1.4356934885082001E-2</v>
      </c>
      <c r="V12" s="14">
        <v>1.4075826717386801E-2</v>
      </c>
      <c r="W12" s="14"/>
      <c r="X12" s="14">
        <v>6.5941384562732103E-2</v>
      </c>
      <c r="Y12" s="14">
        <v>4.8855910656228498E-2</v>
      </c>
      <c r="Z12" s="14">
        <v>3.8056498485465301E-2</v>
      </c>
      <c r="AA12" s="14">
        <v>4.5390572457364199E-2</v>
      </c>
    </row>
    <row r="13" spans="2:27" x14ac:dyDescent="0.3">
      <c r="B13" s="15" t="s">
        <v>74</v>
      </c>
      <c r="C13" s="20">
        <v>1.7691776053481101E-2</v>
      </c>
      <c r="D13" s="20">
        <v>1.4437474275443301E-2</v>
      </c>
      <c r="E13" s="20">
        <v>2.1056568893390599E-2</v>
      </c>
      <c r="F13" s="20"/>
      <c r="G13" s="20">
        <v>6.1002905405909101E-3</v>
      </c>
      <c r="H13" s="20">
        <v>1.8734636276223099E-2</v>
      </c>
      <c r="I13" s="20">
        <v>9.1922994618219896E-3</v>
      </c>
      <c r="J13" s="20">
        <v>2.6257635133256099E-2</v>
      </c>
      <c r="K13" s="20">
        <v>8.8502595884924901E-3</v>
      </c>
      <c r="L13" s="20">
        <v>3.3544250581260697E-2</v>
      </c>
      <c r="M13" s="20">
        <v>2.77559224227855E-2</v>
      </c>
      <c r="N13" s="20">
        <v>9.1059401263543695E-3</v>
      </c>
      <c r="O13" s="20">
        <v>2.48491024755867E-2</v>
      </c>
      <c r="P13" s="20"/>
      <c r="Q13" s="20">
        <v>1.40843673604209E-2</v>
      </c>
      <c r="R13" s="20">
        <v>2.6346956754092099E-2</v>
      </c>
      <c r="S13" s="20"/>
      <c r="T13" s="20">
        <v>1.8665657512271699E-2</v>
      </c>
      <c r="U13" s="20">
        <v>1.6254714430153999E-2</v>
      </c>
      <c r="V13" s="20">
        <v>0</v>
      </c>
      <c r="W13" s="20"/>
      <c r="X13" s="20">
        <v>2.9601745884265899E-2</v>
      </c>
      <c r="Y13" s="20">
        <v>1.50621725957398E-2</v>
      </c>
      <c r="Z13" s="20">
        <v>1.7718125835277199E-2</v>
      </c>
      <c r="AA13" s="20">
        <v>1.1639132089566601E-2</v>
      </c>
    </row>
    <row r="14" spans="2:27" x14ac:dyDescent="0.3">
      <c r="B14" s="16"/>
    </row>
    <row r="15" spans="2:27" x14ac:dyDescent="0.3">
      <c r="B15" t="s">
        <v>54</v>
      </c>
    </row>
    <row r="16" spans="2:27" x14ac:dyDescent="0.3">
      <c r="B16" t="s">
        <v>55</v>
      </c>
    </row>
    <row r="18" spans="2:2" x14ac:dyDescent="0.3">
      <c r="B18"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81</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x14ac:dyDescent="0.3">
      <c r="B9" s="15" t="s">
        <v>70</v>
      </c>
      <c r="C9" s="14">
        <v>0.391380591089594</v>
      </c>
      <c r="D9" s="14">
        <v>0.39509970428934399</v>
      </c>
      <c r="E9" s="14">
        <v>0.38803160858081798</v>
      </c>
      <c r="F9" s="14"/>
      <c r="G9" s="14">
        <v>0.48724637165415102</v>
      </c>
      <c r="H9" s="14">
        <v>0.38167562850222703</v>
      </c>
      <c r="I9" s="14">
        <v>0.339570568457499</v>
      </c>
      <c r="J9" s="14">
        <v>0.29462464207896799</v>
      </c>
      <c r="K9" s="14">
        <v>0.40015066680787598</v>
      </c>
      <c r="L9" s="14">
        <v>0.36692585649174397</v>
      </c>
      <c r="M9" s="14">
        <v>0.359387749727618</v>
      </c>
      <c r="N9" s="14">
        <v>0.34919808121511903</v>
      </c>
      <c r="O9" s="14">
        <v>0.38494242735946299</v>
      </c>
      <c r="P9" s="14"/>
      <c r="Q9" s="14">
        <v>0.42333751170659401</v>
      </c>
      <c r="R9" s="14">
        <v>0.31510125120955201</v>
      </c>
      <c r="S9" s="14"/>
      <c r="T9" s="14">
        <v>0.37896758806509601</v>
      </c>
      <c r="U9" s="14">
        <v>0.37162876574263798</v>
      </c>
      <c r="V9" s="14">
        <v>0.60123313663165601</v>
      </c>
      <c r="W9" s="14"/>
      <c r="X9" s="14">
        <v>0.27157014059392098</v>
      </c>
      <c r="Y9" s="14">
        <v>0.41901746448393201</v>
      </c>
      <c r="Z9" s="14">
        <v>0.43050737375318299</v>
      </c>
      <c r="AA9" s="14">
        <v>0.43414082044237201</v>
      </c>
    </row>
    <row r="10" spans="2:27" x14ac:dyDescent="0.3">
      <c r="B10" s="15" t="s">
        <v>71</v>
      </c>
      <c r="C10" s="14">
        <v>0.416754819669932</v>
      </c>
      <c r="D10" s="14">
        <v>0.43966708346576999</v>
      </c>
      <c r="E10" s="14">
        <v>0.39517348500979599</v>
      </c>
      <c r="F10" s="14"/>
      <c r="G10" s="14">
        <v>0.359918146212997</v>
      </c>
      <c r="H10" s="14">
        <v>0.39205479039443702</v>
      </c>
      <c r="I10" s="14">
        <v>0.47031478194072002</v>
      </c>
      <c r="J10" s="14">
        <v>0.465219464696283</v>
      </c>
      <c r="K10" s="14">
        <v>0.404601624117081</v>
      </c>
      <c r="L10" s="14">
        <v>0.44536790522491598</v>
      </c>
      <c r="M10" s="14">
        <v>0.45951583794421702</v>
      </c>
      <c r="N10" s="14">
        <v>0.47313928982546899</v>
      </c>
      <c r="O10" s="14">
        <v>0.41350755633303499</v>
      </c>
      <c r="P10" s="14"/>
      <c r="Q10" s="14">
        <v>0.402518869103692</v>
      </c>
      <c r="R10" s="14">
        <v>0.451207414539263</v>
      </c>
      <c r="S10" s="14"/>
      <c r="T10" s="14">
        <v>0.41760425245263599</v>
      </c>
      <c r="U10" s="14">
        <v>0.47413517837220598</v>
      </c>
      <c r="V10" s="14">
        <v>0.34426232718884903</v>
      </c>
      <c r="W10" s="14"/>
      <c r="X10" s="14">
        <v>0.47113969877494399</v>
      </c>
      <c r="Y10" s="14">
        <v>0.40156000258273</v>
      </c>
      <c r="Z10" s="14">
        <v>0.39836457169547201</v>
      </c>
      <c r="AA10" s="14">
        <v>0.404916743600993</v>
      </c>
    </row>
    <row r="11" spans="2:27" x14ac:dyDescent="0.3">
      <c r="B11" s="15" t="s">
        <v>72</v>
      </c>
      <c r="C11" s="14">
        <v>0.13584637858436799</v>
      </c>
      <c r="D11" s="14">
        <v>0.122396234997955</v>
      </c>
      <c r="E11" s="14">
        <v>0.14724203780157799</v>
      </c>
      <c r="F11" s="14"/>
      <c r="G11" s="14">
        <v>0.103152907560514</v>
      </c>
      <c r="H11" s="14">
        <v>0.168320616146966</v>
      </c>
      <c r="I11" s="14">
        <v>0.13129340884900401</v>
      </c>
      <c r="J11" s="14">
        <v>0.15616724517615899</v>
      </c>
      <c r="K11" s="14">
        <v>0.14496896044650701</v>
      </c>
      <c r="L11" s="14">
        <v>0.115079791257855</v>
      </c>
      <c r="M11" s="14">
        <v>0.13721673798689499</v>
      </c>
      <c r="N11" s="14">
        <v>0.142854129384865</v>
      </c>
      <c r="O11" s="14">
        <v>0.15178059260621601</v>
      </c>
      <c r="P11" s="14"/>
      <c r="Q11" s="14">
        <v>0.118898199096045</v>
      </c>
      <c r="R11" s="14">
        <v>0.17456582542773999</v>
      </c>
      <c r="S11" s="14"/>
      <c r="T11" s="14">
        <v>0.145938324365224</v>
      </c>
      <c r="U11" s="14">
        <v>0.112761328113076</v>
      </c>
      <c r="V11" s="14">
        <v>3.7833769489179603E-2</v>
      </c>
      <c r="W11" s="14"/>
      <c r="X11" s="14">
        <v>0.19389670396319</v>
      </c>
      <c r="Y11" s="14">
        <v>0.12602591408616901</v>
      </c>
      <c r="Z11" s="14">
        <v>0.123317380221817</v>
      </c>
      <c r="AA11" s="14">
        <v>0.10107364726823299</v>
      </c>
    </row>
    <row r="12" spans="2:27" x14ac:dyDescent="0.3">
      <c r="B12" s="15" t="s">
        <v>73</v>
      </c>
      <c r="C12" s="14">
        <v>4.2747415832950997E-2</v>
      </c>
      <c r="D12" s="14">
        <v>3.1809062666315599E-2</v>
      </c>
      <c r="E12" s="14">
        <v>5.3956559080469799E-2</v>
      </c>
      <c r="F12" s="14"/>
      <c r="G12" s="14">
        <v>3.4272357955944001E-2</v>
      </c>
      <c r="H12" s="14">
        <v>5.0828677315643299E-2</v>
      </c>
      <c r="I12" s="14">
        <v>5.0126875780405998E-2</v>
      </c>
      <c r="J12" s="14">
        <v>6.4432452735058099E-2</v>
      </c>
      <c r="K12" s="14">
        <v>4.1428489040043301E-2</v>
      </c>
      <c r="L12" s="14">
        <v>5.6578898404106598E-2</v>
      </c>
      <c r="M12" s="14">
        <v>2.5341780326136799E-2</v>
      </c>
      <c r="N12" s="14">
        <v>2.66145761493175E-2</v>
      </c>
      <c r="O12" s="14">
        <v>3.6262515690899999E-2</v>
      </c>
      <c r="P12" s="14"/>
      <c r="Q12" s="14">
        <v>4.2495605065495101E-2</v>
      </c>
      <c r="R12" s="14">
        <v>4.4347625338494699E-2</v>
      </c>
      <c r="S12" s="14"/>
      <c r="T12" s="14">
        <v>4.1145740598132099E-2</v>
      </c>
      <c r="U12" s="14">
        <v>3.6112930311389999E-2</v>
      </c>
      <c r="V12" s="14">
        <v>1.6670766690315999E-2</v>
      </c>
      <c r="W12" s="14"/>
      <c r="X12" s="14">
        <v>4.6145962839668E-2</v>
      </c>
      <c r="Y12" s="14">
        <v>3.9033105352154797E-2</v>
      </c>
      <c r="Z12" s="14">
        <v>3.95800199385834E-2</v>
      </c>
      <c r="AA12" s="14">
        <v>5.1154411664768099E-2</v>
      </c>
    </row>
    <row r="13" spans="2:27" x14ac:dyDescent="0.3">
      <c r="B13" s="15" t="s">
        <v>74</v>
      </c>
      <c r="C13" s="20">
        <v>1.32707948231556E-2</v>
      </c>
      <c r="D13" s="20">
        <v>1.10279145806153E-2</v>
      </c>
      <c r="E13" s="20">
        <v>1.5596309527338001E-2</v>
      </c>
      <c r="F13" s="20"/>
      <c r="G13" s="20">
        <v>1.5410216616393401E-2</v>
      </c>
      <c r="H13" s="20">
        <v>7.1202876407277203E-3</v>
      </c>
      <c r="I13" s="20">
        <v>8.6943649723715492E-3</v>
      </c>
      <c r="J13" s="20">
        <v>1.9556195313531199E-2</v>
      </c>
      <c r="K13" s="20">
        <v>8.8502595884924901E-3</v>
      </c>
      <c r="L13" s="20">
        <v>1.60475486213787E-2</v>
      </c>
      <c r="M13" s="20">
        <v>1.8537894015132499E-2</v>
      </c>
      <c r="N13" s="20">
        <v>8.1939234252289394E-3</v>
      </c>
      <c r="O13" s="20">
        <v>1.3506908010385701E-2</v>
      </c>
      <c r="P13" s="20"/>
      <c r="Q13" s="20">
        <v>1.27498150281728E-2</v>
      </c>
      <c r="R13" s="20">
        <v>1.4777883484949799E-2</v>
      </c>
      <c r="S13" s="20"/>
      <c r="T13" s="20">
        <v>1.6344094518912701E-2</v>
      </c>
      <c r="U13" s="20">
        <v>5.3617974606898601E-3</v>
      </c>
      <c r="V13" s="20">
        <v>0</v>
      </c>
      <c r="W13" s="20"/>
      <c r="X13" s="20">
        <v>1.72474938282768E-2</v>
      </c>
      <c r="Y13" s="20">
        <v>1.43635134950137E-2</v>
      </c>
      <c r="Z13" s="20">
        <v>8.2306543909447805E-3</v>
      </c>
      <c r="AA13" s="20">
        <v>8.7143770236339999E-3</v>
      </c>
    </row>
    <row r="14" spans="2:27" x14ac:dyDescent="0.3">
      <c r="B14" s="16"/>
    </row>
    <row r="15" spans="2:27" x14ac:dyDescent="0.3">
      <c r="B15" t="s">
        <v>54</v>
      </c>
    </row>
    <row r="16" spans="2:27" x14ac:dyDescent="0.3">
      <c r="B16" t="s">
        <v>55</v>
      </c>
    </row>
    <row r="18" spans="2:2" x14ac:dyDescent="0.3">
      <c r="B18"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82</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x14ac:dyDescent="0.3">
      <c r="B9" s="15" t="s">
        <v>70</v>
      </c>
      <c r="C9" s="14">
        <v>0.77380595847536304</v>
      </c>
      <c r="D9" s="14">
        <v>0.72817877533252395</v>
      </c>
      <c r="E9" s="14">
        <v>0.819277009941342</v>
      </c>
      <c r="F9" s="14"/>
      <c r="G9" s="14">
        <v>0.74835972853089705</v>
      </c>
      <c r="H9" s="14">
        <v>0.79468657658434905</v>
      </c>
      <c r="I9" s="14">
        <v>0.82835947969799395</v>
      </c>
      <c r="J9" s="14">
        <v>0.72333783374932203</v>
      </c>
      <c r="K9" s="14">
        <v>0.75976526204742101</v>
      </c>
      <c r="L9" s="14">
        <v>0.76954514960829501</v>
      </c>
      <c r="M9" s="14">
        <v>0.80080658981014996</v>
      </c>
      <c r="N9" s="14">
        <v>0.78504870039843</v>
      </c>
      <c r="O9" s="14">
        <v>0.79286880306784902</v>
      </c>
      <c r="P9" s="14"/>
      <c r="Q9" s="14">
        <v>0.792136690629066</v>
      </c>
      <c r="R9" s="14">
        <v>0.72655517172295803</v>
      </c>
      <c r="S9" s="14"/>
      <c r="T9" s="14">
        <v>0.78867068215909797</v>
      </c>
      <c r="U9" s="14">
        <v>0.61685191540452999</v>
      </c>
      <c r="V9" s="14">
        <v>0.83920853248670302</v>
      </c>
      <c r="W9" s="14"/>
      <c r="X9" s="14">
        <v>0.73911512987958505</v>
      </c>
      <c r="Y9" s="14">
        <v>0.80436367635477701</v>
      </c>
      <c r="Z9" s="14">
        <v>0.69325723721893695</v>
      </c>
      <c r="AA9" s="14">
        <v>0.76156019576811496</v>
      </c>
    </row>
    <row r="10" spans="2:27" x14ac:dyDescent="0.3">
      <c r="B10" s="15" t="s">
        <v>71</v>
      </c>
      <c r="C10" s="14">
        <v>0.195350040406264</v>
      </c>
      <c r="D10" s="14">
        <v>0.23053135985190401</v>
      </c>
      <c r="E10" s="14">
        <v>0.16015223534914699</v>
      </c>
      <c r="F10" s="14"/>
      <c r="G10" s="14">
        <v>0.20296439979846101</v>
      </c>
      <c r="H10" s="14">
        <v>0.172381420884508</v>
      </c>
      <c r="I10" s="14">
        <v>0.164464640445598</v>
      </c>
      <c r="J10" s="14">
        <v>0.24502628651632399</v>
      </c>
      <c r="K10" s="14">
        <v>0.20911758101754599</v>
      </c>
      <c r="L10" s="14">
        <v>0.20929302498201199</v>
      </c>
      <c r="M10" s="14">
        <v>0.16215278960087701</v>
      </c>
      <c r="N10" s="14">
        <v>0.203937849503183</v>
      </c>
      <c r="O10" s="14">
        <v>0.18633664437123801</v>
      </c>
      <c r="P10" s="14"/>
      <c r="Q10" s="14">
        <v>0.18228440610104099</v>
      </c>
      <c r="R10" s="14">
        <v>0.229847879538157</v>
      </c>
      <c r="S10" s="14"/>
      <c r="T10" s="14">
        <v>0.18173770877645401</v>
      </c>
      <c r="U10" s="14">
        <v>0.31994378657426797</v>
      </c>
      <c r="V10" s="14">
        <v>0.150447207563604</v>
      </c>
      <c r="W10" s="14"/>
      <c r="X10" s="14">
        <v>0.21728505771249801</v>
      </c>
      <c r="Y10" s="14">
        <v>0.17165995821360999</v>
      </c>
      <c r="Z10" s="14">
        <v>0.26315340596745801</v>
      </c>
      <c r="AA10" s="14">
        <v>0.20885337277181901</v>
      </c>
    </row>
    <row r="11" spans="2:27" x14ac:dyDescent="0.3">
      <c r="B11" s="15" t="s">
        <v>72</v>
      </c>
      <c r="C11" s="14">
        <v>2.14785576241893E-2</v>
      </c>
      <c r="D11" s="14">
        <v>2.8348537854770501E-2</v>
      </c>
      <c r="E11" s="14">
        <v>1.47292830733572E-2</v>
      </c>
      <c r="F11" s="14"/>
      <c r="G11" s="14">
        <v>3.7410498852073301E-2</v>
      </c>
      <c r="H11" s="14">
        <v>2.3396368909757801E-2</v>
      </c>
      <c r="I11" s="14">
        <v>7.1758798564085496E-3</v>
      </c>
      <c r="J11" s="14">
        <v>2.63066694077006E-2</v>
      </c>
      <c r="K11" s="14">
        <v>2.6692027140786501E-2</v>
      </c>
      <c r="L11" s="14">
        <v>0</v>
      </c>
      <c r="M11" s="14">
        <v>2.32790116912686E-2</v>
      </c>
      <c r="N11" s="14">
        <v>1.1013450098386999E-2</v>
      </c>
      <c r="O11" s="14">
        <v>1.25755385273459E-2</v>
      </c>
      <c r="P11" s="14"/>
      <c r="Q11" s="14">
        <v>1.79840580295768E-2</v>
      </c>
      <c r="R11" s="14">
        <v>2.9966983810161298E-2</v>
      </c>
      <c r="S11" s="14"/>
      <c r="T11" s="14">
        <v>2.1599729084590898E-2</v>
      </c>
      <c r="U11" s="14">
        <v>3.8881663445459201E-2</v>
      </c>
      <c r="V11" s="14">
        <v>1.0344259949693801E-2</v>
      </c>
      <c r="W11" s="14"/>
      <c r="X11" s="14">
        <v>3.3241316242379401E-2</v>
      </c>
      <c r="Y11" s="14">
        <v>1.7408042059157001E-2</v>
      </c>
      <c r="Z11" s="14">
        <v>2.1286341286295401E-2</v>
      </c>
      <c r="AA11" s="14">
        <v>1.9424523386654399E-2</v>
      </c>
    </row>
    <row r="12" spans="2:27" x14ac:dyDescent="0.3">
      <c r="B12" s="15" t="s">
        <v>73</v>
      </c>
      <c r="C12" s="14">
        <v>6.2001502022102197E-3</v>
      </c>
      <c r="D12" s="14">
        <v>9.6804568710576605E-3</v>
      </c>
      <c r="E12" s="14">
        <v>2.7528283972745502E-3</v>
      </c>
      <c r="F12" s="14"/>
      <c r="G12" s="14">
        <v>5.7653525281744699E-3</v>
      </c>
      <c r="H12" s="14">
        <v>6.7202742934160797E-3</v>
      </c>
      <c r="I12" s="14">
        <v>0</v>
      </c>
      <c r="J12" s="14">
        <v>5.3292103266540198E-3</v>
      </c>
      <c r="K12" s="14">
        <v>4.4251297942462502E-3</v>
      </c>
      <c r="L12" s="14">
        <v>1.64842003086146E-2</v>
      </c>
      <c r="M12" s="14">
        <v>7.3688872434287999E-3</v>
      </c>
      <c r="N12" s="14">
        <v>0</v>
      </c>
      <c r="O12" s="14">
        <v>4.7127578794325803E-3</v>
      </c>
      <c r="P12" s="14"/>
      <c r="Q12" s="14">
        <v>5.6279094436121899E-3</v>
      </c>
      <c r="R12" s="14">
        <v>7.6545439828526202E-3</v>
      </c>
      <c r="S12" s="14"/>
      <c r="T12" s="14">
        <v>4.39253888396938E-3</v>
      </c>
      <c r="U12" s="14">
        <v>2.43226345757429E-2</v>
      </c>
      <c r="V12" s="14">
        <v>0</v>
      </c>
      <c r="W12" s="14"/>
      <c r="X12" s="14">
        <v>5.23374773510766E-3</v>
      </c>
      <c r="Y12" s="14">
        <v>3.8148456251774999E-3</v>
      </c>
      <c r="Z12" s="14">
        <v>1.4072361136364399E-2</v>
      </c>
      <c r="AA12" s="14">
        <v>1.0161908073411399E-2</v>
      </c>
    </row>
    <row r="13" spans="2:27" x14ac:dyDescent="0.3">
      <c r="B13" s="15" t="s">
        <v>74</v>
      </c>
      <c r="C13" s="20">
        <v>3.1652932919741098E-3</v>
      </c>
      <c r="D13" s="20">
        <v>3.2608700897440502E-3</v>
      </c>
      <c r="E13" s="20">
        <v>3.08864323887891E-3</v>
      </c>
      <c r="F13" s="20"/>
      <c r="G13" s="20">
        <v>5.5000202903937798E-3</v>
      </c>
      <c r="H13" s="20">
        <v>2.8153593279695902E-3</v>
      </c>
      <c r="I13" s="20">
        <v>0</v>
      </c>
      <c r="J13" s="20">
        <v>0</v>
      </c>
      <c r="K13" s="20">
        <v>0</v>
      </c>
      <c r="L13" s="20">
        <v>4.6776251010784402E-3</v>
      </c>
      <c r="M13" s="20">
        <v>6.3927216542754798E-3</v>
      </c>
      <c r="N13" s="20">
        <v>0</v>
      </c>
      <c r="O13" s="20">
        <v>3.50625615413383E-3</v>
      </c>
      <c r="P13" s="20"/>
      <c r="Q13" s="20">
        <v>1.9669357967037398E-3</v>
      </c>
      <c r="R13" s="20">
        <v>5.97542094587168E-3</v>
      </c>
      <c r="S13" s="20"/>
      <c r="T13" s="20">
        <v>3.59934109588749E-3</v>
      </c>
      <c r="U13" s="20">
        <v>0</v>
      </c>
      <c r="V13" s="20">
        <v>0</v>
      </c>
      <c r="W13" s="20"/>
      <c r="X13" s="20">
        <v>5.1247484304301101E-3</v>
      </c>
      <c r="Y13" s="20">
        <v>2.7534777472789499E-3</v>
      </c>
      <c r="Z13" s="20">
        <v>8.2306543909447805E-3</v>
      </c>
      <c r="AA13" s="20">
        <v>0</v>
      </c>
    </row>
    <row r="14" spans="2:27" x14ac:dyDescent="0.3">
      <c r="B14" s="16"/>
    </row>
    <row r="15" spans="2:27" x14ac:dyDescent="0.3">
      <c r="B15" t="s">
        <v>54</v>
      </c>
    </row>
    <row r="16" spans="2:27" x14ac:dyDescent="0.3">
      <c r="B16" t="s">
        <v>55</v>
      </c>
    </row>
    <row r="18" spans="2:2" x14ac:dyDescent="0.3">
      <c r="B18"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83</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x14ac:dyDescent="0.3">
      <c r="B9" s="15" t="s">
        <v>70</v>
      </c>
      <c r="C9" s="14">
        <v>0.27079081508782499</v>
      </c>
      <c r="D9" s="14">
        <v>0.26121216923102403</v>
      </c>
      <c r="E9" s="14">
        <v>0.281114344767258</v>
      </c>
      <c r="F9" s="14"/>
      <c r="G9" s="14">
        <v>0.31099443590380399</v>
      </c>
      <c r="H9" s="14">
        <v>0.25481965954972802</v>
      </c>
      <c r="I9" s="14">
        <v>0.25600899010484701</v>
      </c>
      <c r="J9" s="14">
        <v>0.24806509601117499</v>
      </c>
      <c r="K9" s="14">
        <v>0.23733583155608701</v>
      </c>
      <c r="L9" s="14">
        <v>0.25583376794270601</v>
      </c>
      <c r="M9" s="14">
        <v>0.28380025683142601</v>
      </c>
      <c r="N9" s="14">
        <v>0.24246279734312601</v>
      </c>
      <c r="O9" s="14">
        <v>0.28096785993864998</v>
      </c>
      <c r="P9" s="14"/>
      <c r="Q9" s="14">
        <v>0.29376655368072702</v>
      </c>
      <c r="R9" s="14">
        <v>0.21379571498956401</v>
      </c>
      <c r="S9" s="14"/>
      <c r="T9" s="14">
        <v>0.26538315381384098</v>
      </c>
      <c r="U9" s="14">
        <v>0.30392765467476701</v>
      </c>
      <c r="V9" s="14">
        <v>0.258097330674183</v>
      </c>
      <c r="W9" s="14"/>
      <c r="X9" s="14">
        <v>0.19358023592027601</v>
      </c>
      <c r="Y9" s="14">
        <v>0.297502976213323</v>
      </c>
      <c r="Z9" s="14">
        <v>0.26738934082990101</v>
      </c>
      <c r="AA9" s="14">
        <v>0.28442273772075399</v>
      </c>
    </row>
    <row r="10" spans="2:27" x14ac:dyDescent="0.3">
      <c r="B10" s="15" t="s">
        <v>71</v>
      </c>
      <c r="C10" s="14">
        <v>0.49608009215925403</v>
      </c>
      <c r="D10" s="14">
        <v>0.50686908392973895</v>
      </c>
      <c r="E10" s="14">
        <v>0.48637075470082503</v>
      </c>
      <c r="F10" s="14"/>
      <c r="G10" s="14">
        <v>0.52322334911778701</v>
      </c>
      <c r="H10" s="14">
        <v>0.45894253777167099</v>
      </c>
      <c r="I10" s="14">
        <v>0.54675735607579501</v>
      </c>
      <c r="J10" s="14">
        <v>0.46246064921594798</v>
      </c>
      <c r="K10" s="14">
        <v>0.51567011396371998</v>
      </c>
      <c r="L10" s="14">
        <v>0.48594785827404502</v>
      </c>
      <c r="M10" s="14">
        <v>0.46467940747583703</v>
      </c>
      <c r="N10" s="14">
        <v>0.50887483165690295</v>
      </c>
      <c r="O10" s="14">
        <v>0.497727648702392</v>
      </c>
      <c r="P10" s="14"/>
      <c r="Q10" s="14">
        <v>0.50356873578453798</v>
      </c>
      <c r="R10" s="14">
        <v>0.480893092505709</v>
      </c>
      <c r="S10" s="14"/>
      <c r="T10" s="14">
        <v>0.49110892016586799</v>
      </c>
      <c r="U10" s="14">
        <v>0.51416987853560303</v>
      </c>
      <c r="V10" s="14">
        <v>0.53241670295297905</v>
      </c>
      <c r="W10" s="14"/>
      <c r="X10" s="14">
        <v>0.48248929401065799</v>
      </c>
      <c r="Y10" s="14">
        <v>0.499316677598933</v>
      </c>
      <c r="Z10" s="14">
        <v>0.47666137353784199</v>
      </c>
      <c r="AA10" s="14">
        <v>0.51420202171266605</v>
      </c>
    </row>
    <row r="11" spans="2:27" x14ac:dyDescent="0.3">
      <c r="B11" s="15" t="s">
        <v>72</v>
      </c>
      <c r="C11" s="14">
        <v>0.18882513322522801</v>
      </c>
      <c r="D11" s="14">
        <v>0.191935916037938</v>
      </c>
      <c r="E11" s="14">
        <v>0.18361787246411701</v>
      </c>
      <c r="F11" s="14"/>
      <c r="G11" s="14">
        <v>0.14078101482119099</v>
      </c>
      <c r="H11" s="14">
        <v>0.24505378203879299</v>
      </c>
      <c r="I11" s="14">
        <v>0.15645693993589199</v>
      </c>
      <c r="J11" s="14">
        <v>0.23136085069793699</v>
      </c>
      <c r="K11" s="14">
        <v>0.16808784490676101</v>
      </c>
      <c r="L11" s="14">
        <v>0.19647736882755601</v>
      </c>
      <c r="M11" s="14">
        <v>0.19753227343752799</v>
      </c>
      <c r="N11" s="14">
        <v>0.217479238539353</v>
      </c>
      <c r="O11" s="14">
        <v>0.18845659275381599</v>
      </c>
      <c r="P11" s="14"/>
      <c r="Q11" s="14">
        <v>0.17033878113992701</v>
      </c>
      <c r="R11" s="14">
        <v>0.23261506028593201</v>
      </c>
      <c r="S11" s="14"/>
      <c r="T11" s="14">
        <v>0.19896826789086999</v>
      </c>
      <c r="U11" s="14">
        <v>0.145639571531616</v>
      </c>
      <c r="V11" s="14">
        <v>0.18251912247003799</v>
      </c>
      <c r="W11" s="14"/>
      <c r="X11" s="14">
        <v>0.25100296958104801</v>
      </c>
      <c r="Y11" s="14">
        <v>0.170922888363642</v>
      </c>
      <c r="Z11" s="14">
        <v>0.183866538058444</v>
      </c>
      <c r="AA11" s="14">
        <v>0.16887808167361201</v>
      </c>
    </row>
    <row r="12" spans="2:27" x14ac:dyDescent="0.3">
      <c r="B12" s="15" t="s">
        <v>73</v>
      </c>
      <c r="C12" s="14">
        <v>3.8723421789564401E-2</v>
      </c>
      <c r="D12" s="14">
        <v>3.46919515943813E-2</v>
      </c>
      <c r="E12" s="14">
        <v>4.2992894341758799E-2</v>
      </c>
      <c r="F12" s="14"/>
      <c r="G12" s="14">
        <v>1.7316051485955601E-2</v>
      </c>
      <c r="H12" s="14">
        <v>3.5336722305583101E-2</v>
      </c>
      <c r="I12" s="14">
        <v>4.0776713883466799E-2</v>
      </c>
      <c r="J12" s="14">
        <v>5.8113404074941102E-2</v>
      </c>
      <c r="K12" s="14">
        <v>7.8906209573431502E-2</v>
      </c>
      <c r="L12" s="14">
        <v>5.1834942341176797E-2</v>
      </c>
      <c r="M12" s="14">
        <v>4.29863263971072E-2</v>
      </c>
      <c r="N12" s="14">
        <v>2.07231421986207E-2</v>
      </c>
      <c r="O12" s="14">
        <v>2.9341642451008301E-2</v>
      </c>
      <c r="P12" s="14"/>
      <c r="Q12" s="14">
        <v>2.9608465968005902E-2</v>
      </c>
      <c r="R12" s="14">
        <v>6.0449287405237098E-2</v>
      </c>
      <c r="S12" s="14"/>
      <c r="T12" s="14">
        <v>3.9666271416994997E-2</v>
      </c>
      <c r="U12" s="14">
        <v>2.4474144346068601E-2</v>
      </c>
      <c r="V12" s="14">
        <v>2.6966843902799801E-2</v>
      </c>
      <c r="W12" s="14"/>
      <c r="X12" s="14">
        <v>6.4169847619784004E-2</v>
      </c>
      <c r="Y12" s="14">
        <v>2.8453330059848601E-2</v>
      </c>
      <c r="Z12" s="14">
        <v>5.0585642256317398E-2</v>
      </c>
      <c r="AA12" s="14">
        <v>3.2497158892968198E-2</v>
      </c>
    </row>
    <row r="13" spans="2:27" x14ac:dyDescent="0.3">
      <c r="B13" s="15" t="s">
        <v>74</v>
      </c>
      <c r="C13" s="20">
        <v>5.5805377381288298E-3</v>
      </c>
      <c r="D13" s="20">
        <v>5.2908792069167598E-3</v>
      </c>
      <c r="E13" s="20">
        <v>5.9041337260409702E-3</v>
      </c>
      <c r="F13" s="20"/>
      <c r="G13" s="20">
        <v>7.6851486712628996E-3</v>
      </c>
      <c r="H13" s="20">
        <v>5.8472983342243703E-3</v>
      </c>
      <c r="I13" s="20">
        <v>0</v>
      </c>
      <c r="J13" s="20">
        <v>0</v>
      </c>
      <c r="K13" s="20">
        <v>0</v>
      </c>
      <c r="L13" s="20">
        <v>9.9060626145165698E-3</v>
      </c>
      <c r="M13" s="20">
        <v>1.1001735858102E-2</v>
      </c>
      <c r="N13" s="20">
        <v>1.04599902619968E-2</v>
      </c>
      <c r="O13" s="20">
        <v>3.50625615413383E-3</v>
      </c>
      <c r="P13" s="20"/>
      <c r="Q13" s="20">
        <v>2.7174634268023702E-3</v>
      </c>
      <c r="R13" s="20">
        <v>1.22468448135579E-2</v>
      </c>
      <c r="S13" s="20"/>
      <c r="T13" s="20">
        <v>4.8733867124256198E-3</v>
      </c>
      <c r="U13" s="20">
        <v>1.1788750911945501E-2</v>
      </c>
      <c r="V13" s="20">
        <v>0</v>
      </c>
      <c r="W13" s="20"/>
      <c r="X13" s="20">
        <v>8.7576528682338194E-3</v>
      </c>
      <c r="Y13" s="20">
        <v>3.80412776425347E-3</v>
      </c>
      <c r="Z13" s="20">
        <v>2.1497105317495501E-2</v>
      </c>
      <c r="AA13" s="20">
        <v>0</v>
      </c>
    </row>
    <row r="14" spans="2:27" x14ac:dyDescent="0.3">
      <c r="B14" s="16"/>
    </row>
    <row r="15" spans="2:27" x14ac:dyDescent="0.3">
      <c r="B15" t="s">
        <v>54</v>
      </c>
    </row>
    <row r="16" spans="2:27" x14ac:dyDescent="0.3">
      <c r="B16" t="s">
        <v>55</v>
      </c>
    </row>
    <row r="18" spans="2:2" x14ac:dyDescent="0.3">
      <c r="B18"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84</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x14ac:dyDescent="0.3">
      <c r="B9" s="15" t="s">
        <v>70</v>
      </c>
      <c r="C9" s="14">
        <v>0.249342114829012</v>
      </c>
      <c r="D9" s="14">
        <v>0.29429217930436402</v>
      </c>
      <c r="E9" s="14">
        <v>0.205836519682846</v>
      </c>
      <c r="F9" s="14"/>
      <c r="G9" s="14">
        <v>0.30892819092978402</v>
      </c>
      <c r="H9" s="14">
        <v>0.22740504516513699</v>
      </c>
      <c r="I9" s="14">
        <v>0.23450593362362801</v>
      </c>
      <c r="J9" s="14">
        <v>0.187921896165582</v>
      </c>
      <c r="K9" s="14">
        <v>0.201713515209444</v>
      </c>
      <c r="L9" s="14">
        <v>0.24405091120863801</v>
      </c>
      <c r="M9" s="14">
        <v>0.24521150409009501</v>
      </c>
      <c r="N9" s="14">
        <v>0.28691082880621199</v>
      </c>
      <c r="O9" s="14">
        <v>0.24882045438714501</v>
      </c>
      <c r="P9" s="14"/>
      <c r="Q9" s="14">
        <v>0.261196108872077</v>
      </c>
      <c r="R9" s="14">
        <v>0.221963910831626</v>
      </c>
      <c r="S9" s="14"/>
      <c r="T9" s="14">
        <v>0.25430535316240199</v>
      </c>
      <c r="U9" s="14">
        <v>0.22236859973159301</v>
      </c>
      <c r="V9" s="14">
        <v>0.30491779646543499</v>
      </c>
      <c r="W9" s="14"/>
      <c r="X9" s="14">
        <v>0.18954090037774199</v>
      </c>
      <c r="Y9" s="14">
        <v>0.26790419249187702</v>
      </c>
      <c r="Z9" s="14">
        <v>0.30792114612280902</v>
      </c>
      <c r="AA9" s="14">
        <v>0.24442094539933601</v>
      </c>
    </row>
    <row r="10" spans="2:27" x14ac:dyDescent="0.3">
      <c r="B10" s="15" t="s">
        <v>71</v>
      </c>
      <c r="C10" s="14">
        <v>0.39915096245332399</v>
      </c>
      <c r="D10" s="14">
        <v>0.444453830276693</v>
      </c>
      <c r="E10" s="14">
        <v>0.35544989506895902</v>
      </c>
      <c r="F10" s="14"/>
      <c r="G10" s="14">
        <v>0.45118534564545698</v>
      </c>
      <c r="H10" s="14">
        <v>0.33384170933173901</v>
      </c>
      <c r="I10" s="14">
        <v>0.385794265077748</v>
      </c>
      <c r="J10" s="14">
        <v>0.40807834399100001</v>
      </c>
      <c r="K10" s="14">
        <v>0.443088233529007</v>
      </c>
      <c r="L10" s="14">
        <v>0.38750353881698102</v>
      </c>
      <c r="M10" s="14">
        <v>0.39943315233001703</v>
      </c>
      <c r="N10" s="14">
        <v>0.28442989199501201</v>
      </c>
      <c r="O10" s="14">
        <v>0.40393336175526601</v>
      </c>
      <c r="P10" s="14"/>
      <c r="Q10" s="14">
        <v>0.42227200395433601</v>
      </c>
      <c r="R10" s="14">
        <v>0.34457451181941301</v>
      </c>
      <c r="S10" s="14"/>
      <c r="T10" s="14">
        <v>0.39019587440606102</v>
      </c>
      <c r="U10" s="14">
        <v>0.44670342537385099</v>
      </c>
      <c r="V10" s="14">
        <v>0.51227526928798195</v>
      </c>
      <c r="W10" s="14"/>
      <c r="X10" s="14">
        <v>0.324234060993912</v>
      </c>
      <c r="Y10" s="14">
        <v>0.42245290860377599</v>
      </c>
      <c r="Z10" s="14">
        <v>0.39849945256552699</v>
      </c>
      <c r="AA10" s="14">
        <v>0.42181960871907398</v>
      </c>
    </row>
    <row r="11" spans="2:27" x14ac:dyDescent="0.3">
      <c r="B11" s="15" t="s">
        <v>72</v>
      </c>
      <c r="C11" s="14">
        <v>0.20540785124901001</v>
      </c>
      <c r="D11" s="14">
        <v>0.17811431374703901</v>
      </c>
      <c r="E11" s="14">
        <v>0.23084220472908601</v>
      </c>
      <c r="F11" s="14"/>
      <c r="G11" s="14">
        <v>0.14746154334185599</v>
      </c>
      <c r="H11" s="14">
        <v>0.26254770114658399</v>
      </c>
      <c r="I11" s="14">
        <v>0.235401055564678</v>
      </c>
      <c r="J11" s="14">
        <v>0.21428269224302701</v>
      </c>
      <c r="K11" s="14">
        <v>0.193420621140827</v>
      </c>
      <c r="L11" s="14">
        <v>0.19871713302285399</v>
      </c>
      <c r="M11" s="14">
        <v>0.23407727587927199</v>
      </c>
      <c r="N11" s="14">
        <v>0.266642388954341</v>
      </c>
      <c r="O11" s="14">
        <v>0.191308669557851</v>
      </c>
      <c r="P11" s="14"/>
      <c r="Q11" s="14">
        <v>0.18886498399893001</v>
      </c>
      <c r="R11" s="14">
        <v>0.24554894504942101</v>
      </c>
      <c r="S11" s="14"/>
      <c r="T11" s="14">
        <v>0.205536658914273</v>
      </c>
      <c r="U11" s="14">
        <v>0.214590439353539</v>
      </c>
      <c r="V11" s="14">
        <v>0.12824765861700399</v>
      </c>
      <c r="W11" s="14"/>
      <c r="X11" s="14">
        <v>0.26858884376405701</v>
      </c>
      <c r="Y11" s="14">
        <v>0.178653696222241</v>
      </c>
      <c r="Z11" s="14">
        <v>0.18446744869312601</v>
      </c>
      <c r="AA11" s="14">
        <v>0.21440074524310099</v>
      </c>
    </row>
    <row r="12" spans="2:27" x14ac:dyDescent="0.3">
      <c r="B12" s="15" t="s">
        <v>73</v>
      </c>
      <c r="C12" s="14">
        <v>0.14199533311819099</v>
      </c>
      <c r="D12" s="14">
        <v>7.9606441854085705E-2</v>
      </c>
      <c r="E12" s="14">
        <v>0.20317173831202101</v>
      </c>
      <c r="F12" s="14"/>
      <c r="G12" s="14">
        <v>8.6324629542311807E-2</v>
      </c>
      <c r="H12" s="14">
        <v>0.17026146486068</v>
      </c>
      <c r="I12" s="14">
        <v>0.14429874573394599</v>
      </c>
      <c r="J12" s="14">
        <v>0.189717067600391</v>
      </c>
      <c r="K12" s="14">
        <v>0.16177763012072199</v>
      </c>
      <c r="L12" s="14">
        <v>0.15755512030775101</v>
      </c>
      <c r="M12" s="14">
        <v>0.11488534604634</v>
      </c>
      <c r="N12" s="14">
        <v>0.162016890244435</v>
      </c>
      <c r="O12" s="14">
        <v>0.15593751429973801</v>
      </c>
      <c r="P12" s="14"/>
      <c r="Q12" s="14">
        <v>0.124178251502625</v>
      </c>
      <c r="R12" s="14">
        <v>0.18230704370893699</v>
      </c>
      <c r="S12" s="14"/>
      <c r="T12" s="14">
        <v>0.14601530365251</v>
      </c>
      <c r="U12" s="14">
        <v>0.110975738080327</v>
      </c>
      <c r="V12" s="14">
        <v>5.4559275629578997E-2</v>
      </c>
      <c r="W12" s="14"/>
      <c r="X12" s="14">
        <v>0.21302077930098601</v>
      </c>
      <c r="Y12" s="14">
        <v>0.12752259819706199</v>
      </c>
      <c r="Z12" s="14">
        <v>0.10088129822759299</v>
      </c>
      <c r="AA12" s="14">
        <v>0.115814914715484</v>
      </c>
    </row>
    <row r="13" spans="2:27" x14ac:dyDescent="0.3">
      <c r="B13" s="15" t="s">
        <v>74</v>
      </c>
      <c r="C13" s="20">
        <v>4.1037383504631802E-3</v>
      </c>
      <c r="D13" s="20">
        <v>3.5332348178179801E-3</v>
      </c>
      <c r="E13" s="20">
        <v>4.6996422070884301E-3</v>
      </c>
      <c r="F13" s="20"/>
      <c r="G13" s="20">
        <v>6.1002905405909101E-3</v>
      </c>
      <c r="H13" s="20">
        <v>5.9440794958601001E-3</v>
      </c>
      <c r="I13" s="20">
        <v>0</v>
      </c>
      <c r="J13" s="20">
        <v>0</v>
      </c>
      <c r="K13" s="20">
        <v>0</v>
      </c>
      <c r="L13" s="20">
        <v>1.21732966437758E-2</v>
      </c>
      <c r="M13" s="20">
        <v>6.3927216542754798E-3</v>
      </c>
      <c r="N13" s="20">
        <v>0</v>
      </c>
      <c r="O13" s="20">
        <v>0</v>
      </c>
      <c r="P13" s="20"/>
      <c r="Q13" s="20">
        <v>3.4886516720321198E-3</v>
      </c>
      <c r="R13" s="20">
        <v>5.6055885906024696E-3</v>
      </c>
      <c r="S13" s="20"/>
      <c r="T13" s="20">
        <v>3.9468098647541597E-3</v>
      </c>
      <c r="U13" s="20">
        <v>5.3617974606898601E-3</v>
      </c>
      <c r="V13" s="20">
        <v>0</v>
      </c>
      <c r="W13" s="20"/>
      <c r="X13" s="20">
        <v>4.6154155633022099E-3</v>
      </c>
      <c r="Y13" s="20">
        <v>3.4666044850439502E-3</v>
      </c>
      <c r="Z13" s="20">
        <v>8.2306543909447805E-3</v>
      </c>
      <c r="AA13" s="20">
        <v>3.5437859230049201E-3</v>
      </c>
    </row>
    <row r="14" spans="2:27" x14ac:dyDescent="0.3">
      <c r="B14" s="16"/>
    </row>
    <row r="15" spans="2:27" x14ac:dyDescent="0.3">
      <c r="B15" t="s">
        <v>54</v>
      </c>
    </row>
    <row r="16" spans="2:27" x14ac:dyDescent="0.3">
      <c r="B16" t="s">
        <v>55</v>
      </c>
    </row>
    <row r="18" spans="2:2" x14ac:dyDescent="0.3">
      <c r="B18"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AA3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102</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x14ac:dyDescent="0.3">
      <c r="B9" s="15" t="s">
        <v>85</v>
      </c>
      <c r="C9" s="14">
        <v>0.76913140316962203</v>
      </c>
      <c r="D9" s="14">
        <v>0.73208944445649105</v>
      </c>
      <c r="E9" s="14">
        <v>0.80706288465180698</v>
      </c>
      <c r="F9" s="14"/>
      <c r="G9" s="14">
        <v>0.70498620166500203</v>
      </c>
      <c r="H9" s="14">
        <v>0.785608591046844</v>
      </c>
      <c r="I9" s="14">
        <v>0.90019341893665505</v>
      </c>
      <c r="J9" s="14">
        <v>0.76532428002441599</v>
      </c>
      <c r="K9" s="14">
        <v>0.72757406801984603</v>
      </c>
      <c r="L9" s="14">
        <v>0.79797222509197197</v>
      </c>
      <c r="M9" s="14">
        <v>0.80343754234180997</v>
      </c>
      <c r="N9" s="14">
        <v>0.76310009488203401</v>
      </c>
      <c r="O9" s="14">
        <v>0.77886014086243105</v>
      </c>
      <c r="P9" s="14"/>
      <c r="Q9" s="14">
        <v>0.77438220462573304</v>
      </c>
      <c r="R9" s="14">
        <v>0.75346226961725404</v>
      </c>
      <c r="S9" s="14"/>
      <c r="T9" s="14">
        <v>0.793934089426092</v>
      </c>
      <c r="U9" s="14">
        <v>0.65330971603094201</v>
      </c>
      <c r="V9" s="14">
        <v>0.65531596807551395</v>
      </c>
      <c r="W9" s="14"/>
      <c r="X9" s="14">
        <v>0.78291410075165202</v>
      </c>
      <c r="Y9" s="14">
        <v>0.79306866281803601</v>
      </c>
      <c r="Z9" s="14">
        <v>0.67538198209501998</v>
      </c>
      <c r="AA9" s="14">
        <v>0.72765225779305698</v>
      </c>
    </row>
    <row r="10" spans="2:27" x14ac:dyDescent="0.3">
      <c r="B10" s="15" t="s">
        <v>86</v>
      </c>
      <c r="C10" s="14">
        <v>0.652954516682139</v>
      </c>
      <c r="D10" s="14">
        <v>0.60456720443196599</v>
      </c>
      <c r="E10" s="14">
        <v>0.70244275133382195</v>
      </c>
      <c r="F10" s="14"/>
      <c r="G10" s="14">
        <v>0.58669615495071303</v>
      </c>
      <c r="H10" s="14">
        <v>0.68882174653999895</v>
      </c>
      <c r="I10" s="14">
        <v>0.77663680499587295</v>
      </c>
      <c r="J10" s="14">
        <v>0.67333618525109395</v>
      </c>
      <c r="K10" s="14">
        <v>0.63850071107169104</v>
      </c>
      <c r="L10" s="14">
        <v>0.63682534562903803</v>
      </c>
      <c r="M10" s="14">
        <v>0.64999314669033104</v>
      </c>
      <c r="N10" s="14">
        <v>0.67030255391263704</v>
      </c>
      <c r="O10" s="14">
        <v>0.66566809861714304</v>
      </c>
      <c r="P10" s="14"/>
      <c r="Q10" s="14">
        <v>0.65872937199386605</v>
      </c>
      <c r="R10" s="14">
        <v>0.64010606458677599</v>
      </c>
      <c r="S10" s="14"/>
      <c r="T10" s="14">
        <v>0.66868521186239704</v>
      </c>
      <c r="U10" s="14">
        <v>0.494684345385215</v>
      </c>
      <c r="V10" s="14">
        <v>0.63120917950591005</v>
      </c>
      <c r="W10" s="14"/>
      <c r="X10" s="14">
        <v>0.68734437442594098</v>
      </c>
      <c r="Y10" s="14">
        <v>0.67279869023932604</v>
      </c>
      <c r="Z10" s="14">
        <v>0.51487171846156699</v>
      </c>
      <c r="AA10" s="14">
        <v>0.62354568513269304</v>
      </c>
    </row>
    <row r="11" spans="2:27" x14ac:dyDescent="0.3">
      <c r="B11" s="15" t="s">
        <v>87</v>
      </c>
      <c r="C11" s="14">
        <v>0.49148255923997602</v>
      </c>
      <c r="D11" s="14">
        <v>0.43317762753879302</v>
      </c>
      <c r="E11" s="14">
        <v>0.55158056218389395</v>
      </c>
      <c r="F11" s="14"/>
      <c r="G11" s="14">
        <v>0.46213512820371699</v>
      </c>
      <c r="H11" s="14">
        <v>0.54907022916292003</v>
      </c>
      <c r="I11" s="14">
        <v>0.45801429869299198</v>
      </c>
      <c r="J11" s="14">
        <v>0.49336678456632099</v>
      </c>
      <c r="K11" s="14">
        <v>0.464579069017794</v>
      </c>
      <c r="L11" s="14">
        <v>0.488636575187824</v>
      </c>
      <c r="M11" s="14">
        <v>0.55711241245461396</v>
      </c>
      <c r="N11" s="14">
        <v>0.46713625220084098</v>
      </c>
      <c r="O11" s="14">
        <v>0.48157616293453198</v>
      </c>
      <c r="P11" s="14"/>
      <c r="Q11" s="14">
        <v>0.49425919185141298</v>
      </c>
      <c r="R11" s="14">
        <v>0.48342312574535801</v>
      </c>
      <c r="S11" s="14"/>
      <c r="T11" s="14">
        <v>0.49028578335082601</v>
      </c>
      <c r="U11" s="14">
        <v>0.44527845313351699</v>
      </c>
      <c r="V11" s="14">
        <v>0.45473239659197801</v>
      </c>
      <c r="W11" s="14"/>
      <c r="X11" s="14">
        <v>0.49210279256064898</v>
      </c>
      <c r="Y11" s="14">
        <v>0.49478453420553398</v>
      </c>
      <c r="Z11" s="14">
        <v>0.46041230249832199</v>
      </c>
      <c r="AA11" s="14">
        <v>0.49294544796135198</v>
      </c>
    </row>
    <row r="12" spans="2:27" x14ac:dyDescent="0.3">
      <c r="B12" s="15" t="s">
        <v>88</v>
      </c>
      <c r="C12" s="14">
        <v>0.45006058364705598</v>
      </c>
      <c r="D12" s="14">
        <v>0.425789867907723</v>
      </c>
      <c r="E12" s="14">
        <v>0.47592120980233898</v>
      </c>
      <c r="F12" s="14"/>
      <c r="G12" s="14">
        <v>0.41797263256169498</v>
      </c>
      <c r="H12" s="14">
        <v>0.44009815819396803</v>
      </c>
      <c r="I12" s="14">
        <v>0.48667340297900302</v>
      </c>
      <c r="J12" s="14">
        <v>0.43973363941349602</v>
      </c>
      <c r="K12" s="14">
        <v>0.44477717951823798</v>
      </c>
      <c r="L12" s="14">
        <v>0.54529250727865897</v>
      </c>
      <c r="M12" s="14">
        <v>0.50300638583554202</v>
      </c>
      <c r="N12" s="14">
        <v>0.388839900270668</v>
      </c>
      <c r="O12" s="14">
        <v>0.41696135923633298</v>
      </c>
      <c r="P12" s="14"/>
      <c r="Q12" s="14">
        <v>0.46560152643556701</v>
      </c>
      <c r="R12" s="14">
        <v>0.41853042731159501</v>
      </c>
      <c r="S12" s="14"/>
      <c r="T12" s="14">
        <v>0.45761930491324798</v>
      </c>
      <c r="U12" s="14">
        <v>0.41491110105786699</v>
      </c>
      <c r="V12" s="14">
        <v>0.435652949305327</v>
      </c>
      <c r="W12" s="14"/>
      <c r="X12" s="14">
        <v>0.42763501217511601</v>
      </c>
      <c r="Y12" s="14">
        <v>0.47052906504058301</v>
      </c>
      <c r="Z12" s="14">
        <v>0.39439309606484602</v>
      </c>
      <c r="AA12" s="14">
        <v>0.453279040565923</v>
      </c>
    </row>
    <row r="13" spans="2:27" x14ac:dyDescent="0.3">
      <c r="B13" s="15" t="s">
        <v>89</v>
      </c>
      <c r="C13" s="14">
        <v>0.44250746869010898</v>
      </c>
      <c r="D13" s="14">
        <v>0.43573459266550102</v>
      </c>
      <c r="E13" s="14">
        <v>0.45071475332685901</v>
      </c>
      <c r="F13" s="14"/>
      <c r="G13" s="14">
        <v>0.47012221008747301</v>
      </c>
      <c r="H13" s="14">
        <v>0.42795026723731899</v>
      </c>
      <c r="I13" s="14">
        <v>0.37681288363412302</v>
      </c>
      <c r="J13" s="14">
        <v>0.36786966088188</v>
      </c>
      <c r="K13" s="14">
        <v>0.41441250626440301</v>
      </c>
      <c r="L13" s="14">
        <v>0.48973544360701299</v>
      </c>
      <c r="M13" s="14">
        <v>0.478499201335432</v>
      </c>
      <c r="N13" s="14">
        <v>0.42696054080276902</v>
      </c>
      <c r="O13" s="14">
        <v>0.46287969207556501</v>
      </c>
      <c r="P13" s="14"/>
      <c r="Q13" s="14">
        <v>0.46502498151576099</v>
      </c>
      <c r="R13" s="14">
        <v>0.38957933337054901</v>
      </c>
      <c r="S13" s="14"/>
      <c r="T13" s="14">
        <v>0.431694624042394</v>
      </c>
      <c r="U13" s="14">
        <v>0.43744504186668798</v>
      </c>
      <c r="V13" s="14">
        <v>0.51422046631196805</v>
      </c>
      <c r="W13" s="14"/>
      <c r="X13" s="14">
        <v>0.36214486094922199</v>
      </c>
      <c r="Y13" s="14">
        <v>0.45954250555137199</v>
      </c>
      <c r="Z13" s="14">
        <v>0.46231136435711101</v>
      </c>
      <c r="AA13" s="14">
        <v>0.47873522064673002</v>
      </c>
    </row>
    <row r="14" spans="2:27" ht="28.8" x14ac:dyDescent="0.3">
      <c r="B14" s="15" t="s">
        <v>90</v>
      </c>
      <c r="C14" s="14">
        <v>0.39479632574824902</v>
      </c>
      <c r="D14" s="14">
        <v>0.35082984150559299</v>
      </c>
      <c r="E14" s="14">
        <v>0.43945313465435099</v>
      </c>
      <c r="F14" s="14"/>
      <c r="G14" s="14">
        <v>0.34061572713016303</v>
      </c>
      <c r="H14" s="14">
        <v>0.36668165005622999</v>
      </c>
      <c r="I14" s="14">
        <v>0.48606629072679203</v>
      </c>
      <c r="J14" s="14">
        <v>0.44870566398314898</v>
      </c>
      <c r="K14" s="14">
        <v>0.42906684886740998</v>
      </c>
      <c r="L14" s="14">
        <v>0.36824969934844198</v>
      </c>
      <c r="M14" s="14">
        <v>0.41650037663718797</v>
      </c>
      <c r="N14" s="14">
        <v>0.36939399917167098</v>
      </c>
      <c r="O14" s="14">
        <v>0.42475612803981999</v>
      </c>
      <c r="P14" s="14"/>
      <c r="Q14" s="14">
        <v>0.40937676525639899</v>
      </c>
      <c r="R14" s="14">
        <v>0.35657655373079</v>
      </c>
      <c r="S14" s="14"/>
      <c r="T14" s="14">
        <v>0.39310948606465501</v>
      </c>
      <c r="U14" s="14">
        <v>0.31809753434319699</v>
      </c>
      <c r="V14" s="14">
        <v>0.427893632146011</v>
      </c>
      <c r="W14" s="14"/>
      <c r="X14" s="14">
        <v>0.35301343947235198</v>
      </c>
      <c r="Y14" s="14">
        <v>0.41677931344240798</v>
      </c>
      <c r="Z14" s="14">
        <v>0.36602279102937402</v>
      </c>
      <c r="AA14" s="14">
        <v>0.39086492745392998</v>
      </c>
    </row>
    <row r="15" spans="2:27" x14ac:dyDescent="0.3">
      <c r="B15" s="15" t="s">
        <v>91</v>
      </c>
      <c r="C15" s="14">
        <v>0.38676025563216299</v>
      </c>
      <c r="D15" s="14">
        <v>0.37213444854022498</v>
      </c>
      <c r="E15" s="14">
        <v>0.40094315605704201</v>
      </c>
      <c r="F15" s="14"/>
      <c r="G15" s="14">
        <v>0.44659718590500802</v>
      </c>
      <c r="H15" s="14">
        <v>0.406460831573352</v>
      </c>
      <c r="I15" s="14">
        <v>0.41941428284957599</v>
      </c>
      <c r="J15" s="14">
        <v>0.38343014137507903</v>
      </c>
      <c r="K15" s="14">
        <v>0.36389657075971898</v>
      </c>
      <c r="L15" s="14">
        <v>0.34600027290962898</v>
      </c>
      <c r="M15" s="14">
        <v>0.34469988109812399</v>
      </c>
      <c r="N15" s="14">
        <v>0.28325406712135098</v>
      </c>
      <c r="O15" s="14">
        <v>0.362784043193489</v>
      </c>
      <c r="P15" s="14"/>
      <c r="Q15" s="14">
        <v>0.40529344377117499</v>
      </c>
      <c r="R15" s="14">
        <v>0.34145114347684402</v>
      </c>
      <c r="S15" s="14"/>
      <c r="T15" s="14">
        <v>0.36351357269435602</v>
      </c>
      <c r="U15" s="14">
        <v>0.40482932055817</v>
      </c>
      <c r="V15" s="14">
        <v>0.45545451508593698</v>
      </c>
      <c r="W15" s="14"/>
      <c r="X15" s="14">
        <v>0.31197889638042797</v>
      </c>
      <c r="Y15" s="14">
        <v>0.38367579721947598</v>
      </c>
      <c r="Z15" s="14">
        <v>0.41958555612892301</v>
      </c>
      <c r="AA15" s="14">
        <v>0.45935352640495097</v>
      </c>
    </row>
    <row r="16" spans="2:27" ht="28.8" x14ac:dyDescent="0.3">
      <c r="B16" s="15" t="s">
        <v>92</v>
      </c>
      <c r="C16" s="14">
        <v>0.301424434299357</v>
      </c>
      <c r="D16" s="14">
        <v>0.32618049743897898</v>
      </c>
      <c r="E16" s="14">
        <v>0.27457866637809802</v>
      </c>
      <c r="F16" s="14"/>
      <c r="G16" s="14">
        <v>0.40937562017802998</v>
      </c>
      <c r="H16" s="14">
        <v>0.241214837887959</v>
      </c>
      <c r="I16" s="14">
        <v>0.26412183486116297</v>
      </c>
      <c r="J16" s="14">
        <v>0.21757106033693699</v>
      </c>
      <c r="K16" s="14">
        <v>0.26864380289068601</v>
      </c>
      <c r="L16" s="14">
        <v>0.288222308080266</v>
      </c>
      <c r="M16" s="14">
        <v>0.290319586657801</v>
      </c>
      <c r="N16" s="14">
        <v>0.30658401268473801</v>
      </c>
      <c r="O16" s="14">
        <v>0.30065967527084703</v>
      </c>
      <c r="P16" s="14"/>
      <c r="Q16" s="14">
        <v>0.322086510179107</v>
      </c>
      <c r="R16" s="14">
        <v>0.248744604512116</v>
      </c>
      <c r="S16" s="14"/>
      <c r="T16" s="14">
        <v>0.27300065212765201</v>
      </c>
      <c r="U16" s="14">
        <v>0.241827644523048</v>
      </c>
      <c r="V16" s="14">
        <v>0.59605091727827297</v>
      </c>
      <c r="W16" s="14"/>
      <c r="X16" s="14">
        <v>0.214684120098419</v>
      </c>
      <c r="Y16" s="14">
        <v>0.29078061948795902</v>
      </c>
      <c r="Z16" s="14">
        <v>0.33904297693018898</v>
      </c>
      <c r="AA16" s="14">
        <v>0.40037435865696902</v>
      </c>
    </row>
    <row r="17" spans="2:27" x14ac:dyDescent="0.3">
      <c r="B17" s="15" t="s">
        <v>93</v>
      </c>
      <c r="C17" s="14">
        <v>0.29800158136090399</v>
      </c>
      <c r="D17" s="14">
        <v>0.29510017190110399</v>
      </c>
      <c r="E17" s="14">
        <v>0.30180331004730498</v>
      </c>
      <c r="F17" s="14"/>
      <c r="G17" s="14">
        <v>0.28614653706940701</v>
      </c>
      <c r="H17" s="14">
        <v>0.29804800200072601</v>
      </c>
      <c r="I17" s="14">
        <v>0.33841918403276899</v>
      </c>
      <c r="J17" s="14">
        <v>0.30485467232733399</v>
      </c>
      <c r="K17" s="14">
        <v>0.27750025148096302</v>
      </c>
      <c r="L17" s="14">
        <v>0.357291310486755</v>
      </c>
      <c r="M17" s="14">
        <v>0.33427424312887599</v>
      </c>
      <c r="N17" s="14">
        <v>0.22951894931893299</v>
      </c>
      <c r="O17" s="14">
        <v>0.25842233487090299</v>
      </c>
      <c r="P17" s="14"/>
      <c r="Q17" s="14">
        <v>0.31237526756594602</v>
      </c>
      <c r="R17" s="14">
        <v>0.26653582570450401</v>
      </c>
      <c r="S17" s="14"/>
      <c r="T17" s="14">
        <v>0.29880469074156601</v>
      </c>
      <c r="U17" s="14">
        <v>0.24406422094944499</v>
      </c>
      <c r="V17" s="14">
        <v>0.29530979397401902</v>
      </c>
      <c r="W17" s="14"/>
      <c r="X17" s="14">
        <v>0.26352114718573499</v>
      </c>
      <c r="Y17" s="14">
        <v>0.316038084678266</v>
      </c>
      <c r="Z17" s="14">
        <v>0.27452809499528102</v>
      </c>
      <c r="AA17" s="14">
        <v>0.30321551951979198</v>
      </c>
    </row>
    <row r="18" spans="2:27" ht="28.8" x14ac:dyDescent="0.3">
      <c r="B18" s="15" t="s">
        <v>94</v>
      </c>
      <c r="C18" s="14">
        <v>0.25640885707191002</v>
      </c>
      <c r="D18" s="14">
        <v>0.27052957417526102</v>
      </c>
      <c r="E18" s="14">
        <v>0.24217344001414301</v>
      </c>
      <c r="F18" s="14"/>
      <c r="G18" s="14">
        <v>0.29175737532903501</v>
      </c>
      <c r="H18" s="14">
        <v>0.27228841458549602</v>
      </c>
      <c r="I18" s="14">
        <v>0.21544055078584301</v>
      </c>
      <c r="J18" s="14">
        <v>0.25484269271816201</v>
      </c>
      <c r="K18" s="14">
        <v>0.20667157276956799</v>
      </c>
      <c r="L18" s="14">
        <v>0.28190498473589698</v>
      </c>
      <c r="M18" s="14">
        <v>0.24841330711615101</v>
      </c>
      <c r="N18" s="14">
        <v>0.23457329809038699</v>
      </c>
      <c r="O18" s="14">
        <v>0.22815565022127299</v>
      </c>
      <c r="P18" s="14"/>
      <c r="Q18" s="14">
        <v>0.27413175472293699</v>
      </c>
      <c r="R18" s="14">
        <v>0.215405963228119</v>
      </c>
      <c r="S18" s="14"/>
      <c r="T18" s="14">
        <v>0.22362376546694299</v>
      </c>
      <c r="U18" s="14">
        <v>0.325231920294205</v>
      </c>
      <c r="V18" s="14">
        <v>0.43795355700912902</v>
      </c>
      <c r="W18" s="14"/>
      <c r="X18" s="14">
        <v>0.170922534769367</v>
      </c>
      <c r="Y18" s="14">
        <v>0.24432555115155699</v>
      </c>
      <c r="Z18" s="14">
        <v>0.33333679300180502</v>
      </c>
      <c r="AA18" s="14">
        <v>0.34866927776988099</v>
      </c>
    </row>
    <row r="19" spans="2:27" x14ac:dyDescent="0.3">
      <c r="B19" s="15" t="s">
        <v>95</v>
      </c>
      <c r="C19" s="14">
        <v>0.24336056470182599</v>
      </c>
      <c r="D19" s="14">
        <v>0.26128196982742602</v>
      </c>
      <c r="E19" s="14">
        <v>0.22400468378562399</v>
      </c>
      <c r="F19" s="14"/>
      <c r="G19" s="14">
        <v>0.32052017647164399</v>
      </c>
      <c r="H19" s="14">
        <v>0.201701962306615</v>
      </c>
      <c r="I19" s="14">
        <v>0.20463790317317099</v>
      </c>
      <c r="J19" s="14">
        <v>0.23025894728693999</v>
      </c>
      <c r="K19" s="14">
        <v>0.180119271479526</v>
      </c>
      <c r="L19" s="14">
        <v>0.25111966096965799</v>
      </c>
      <c r="M19" s="14">
        <v>0.22448611225717399</v>
      </c>
      <c r="N19" s="14">
        <v>0.203254899201397</v>
      </c>
      <c r="O19" s="14">
        <v>0.25208719437507099</v>
      </c>
      <c r="P19" s="14"/>
      <c r="Q19" s="14">
        <v>0.26510315339818202</v>
      </c>
      <c r="R19" s="14">
        <v>0.194228708875511</v>
      </c>
      <c r="S19" s="14"/>
      <c r="T19" s="14">
        <v>0.224577225153687</v>
      </c>
      <c r="U19" s="14">
        <v>0.24276254294858801</v>
      </c>
      <c r="V19" s="14">
        <v>0.42609001152745002</v>
      </c>
      <c r="W19" s="14"/>
      <c r="X19" s="14">
        <v>0.17720047097776401</v>
      </c>
      <c r="Y19" s="14">
        <v>0.236964389481928</v>
      </c>
      <c r="Z19" s="14">
        <v>0.239372581424073</v>
      </c>
      <c r="AA19" s="14">
        <v>0.33547084577796898</v>
      </c>
    </row>
    <row r="20" spans="2:27" ht="28.8" x14ac:dyDescent="0.3">
      <c r="B20" s="15" t="s">
        <v>96</v>
      </c>
      <c r="C20" s="14">
        <v>0.17944993037154799</v>
      </c>
      <c r="D20" s="14">
        <v>0.17384879974128101</v>
      </c>
      <c r="E20" s="14">
        <v>0.18439802287800899</v>
      </c>
      <c r="F20" s="14"/>
      <c r="G20" s="14">
        <v>0.15542499205597499</v>
      </c>
      <c r="H20" s="14">
        <v>0.202647974978029</v>
      </c>
      <c r="I20" s="14">
        <v>0.18694028333096399</v>
      </c>
      <c r="J20" s="14">
        <v>0.20279503821595601</v>
      </c>
      <c r="K20" s="14">
        <v>0.19519979766315401</v>
      </c>
      <c r="L20" s="14">
        <v>0.196047516512426</v>
      </c>
      <c r="M20" s="14">
        <v>0.20571719562753499</v>
      </c>
      <c r="N20" s="14">
        <v>0.163511396115367</v>
      </c>
      <c r="O20" s="14">
        <v>0.13766944795455099</v>
      </c>
      <c r="P20" s="14"/>
      <c r="Q20" s="14">
        <v>0.16688109615216101</v>
      </c>
      <c r="R20" s="14">
        <v>0.204899067814936</v>
      </c>
      <c r="S20" s="14"/>
      <c r="T20" s="14">
        <v>0.18227495475043701</v>
      </c>
      <c r="U20" s="14">
        <v>0.148870561457284</v>
      </c>
      <c r="V20" s="14">
        <v>0.209480061862518</v>
      </c>
      <c r="W20" s="14"/>
      <c r="X20" s="14">
        <v>0.21200290524323101</v>
      </c>
      <c r="Y20" s="14">
        <v>0.16940044529413101</v>
      </c>
      <c r="Z20" s="14">
        <v>0.18606595464172199</v>
      </c>
      <c r="AA20" s="14">
        <v>0.160580862568802</v>
      </c>
    </row>
    <row r="21" spans="2:27" ht="28.8" x14ac:dyDescent="0.3">
      <c r="B21" s="15" t="s">
        <v>97</v>
      </c>
      <c r="C21" s="14">
        <v>0.156564227386017</v>
      </c>
      <c r="D21" s="14">
        <v>0.17874764417553901</v>
      </c>
      <c r="E21" s="14">
        <v>0.13439896310029201</v>
      </c>
      <c r="F21" s="14"/>
      <c r="G21" s="14">
        <v>0.24423923736408301</v>
      </c>
      <c r="H21" s="14">
        <v>0.13081659456865199</v>
      </c>
      <c r="I21" s="14">
        <v>0.121158448344292</v>
      </c>
      <c r="J21" s="14">
        <v>0.13400085465701</v>
      </c>
      <c r="K21" s="14">
        <v>0.17280418177950199</v>
      </c>
      <c r="L21" s="14">
        <v>0.12868941045646101</v>
      </c>
      <c r="M21" s="14">
        <v>0.116934231462491</v>
      </c>
      <c r="N21" s="14">
        <v>0.11575505299285301</v>
      </c>
      <c r="O21" s="14">
        <v>0.12152383369391501</v>
      </c>
      <c r="P21" s="14"/>
      <c r="Q21" s="14">
        <v>0.178610674048686</v>
      </c>
      <c r="R21" s="14">
        <v>0.110019500089237</v>
      </c>
      <c r="S21" s="14"/>
      <c r="T21" s="14">
        <v>0.14155612422625599</v>
      </c>
      <c r="U21" s="14">
        <v>0.12480215030685</v>
      </c>
      <c r="V21" s="14">
        <v>0.32932375772994898</v>
      </c>
      <c r="W21" s="14"/>
      <c r="X21" s="14">
        <v>7.8049701691670303E-2</v>
      </c>
      <c r="Y21" s="14">
        <v>0.16487514911762899</v>
      </c>
      <c r="Z21" s="14">
        <v>0.19477521661901201</v>
      </c>
      <c r="AA21" s="14">
        <v>0.21295963109243299</v>
      </c>
    </row>
    <row r="22" spans="2:27" x14ac:dyDescent="0.3">
      <c r="B22" s="15" t="s">
        <v>98</v>
      </c>
      <c r="C22" s="14">
        <v>0.109681359520128</v>
      </c>
      <c r="D22" s="14">
        <v>0.133037030512517</v>
      </c>
      <c r="E22" s="14">
        <v>8.6956637528681699E-2</v>
      </c>
      <c r="F22" s="14"/>
      <c r="G22" s="14">
        <v>0.14045782864348</v>
      </c>
      <c r="H22" s="14">
        <v>8.3362435193511095E-2</v>
      </c>
      <c r="I22" s="14">
        <v>7.3022131787141203E-2</v>
      </c>
      <c r="J22" s="14">
        <v>0.101576106267183</v>
      </c>
      <c r="K22" s="14">
        <v>0.139427034449562</v>
      </c>
      <c r="L22" s="14">
        <v>0.119485486753497</v>
      </c>
      <c r="M22" s="14">
        <v>0.12097526309211799</v>
      </c>
      <c r="N22" s="14">
        <v>7.4592656231301693E-2</v>
      </c>
      <c r="O22" s="14">
        <v>8.74686046028499E-2</v>
      </c>
      <c r="P22" s="14"/>
      <c r="Q22" s="14">
        <v>0.110495258898811</v>
      </c>
      <c r="R22" s="14">
        <v>0.107924295498342</v>
      </c>
      <c r="S22" s="14"/>
      <c r="T22" s="14">
        <v>9.8889968301637807E-2</v>
      </c>
      <c r="U22" s="14">
        <v>0.15687849889714001</v>
      </c>
      <c r="V22" s="14">
        <v>0.182702171709482</v>
      </c>
      <c r="W22" s="14"/>
      <c r="X22" s="14">
        <v>8.5280366386961501E-2</v>
      </c>
      <c r="Y22" s="14">
        <v>0.102516657427934</v>
      </c>
      <c r="Z22" s="14">
        <v>0.16795602960619899</v>
      </c>
      <c r="AA22" s="14">
        <v>0.13044765537203701</v>
      </c>
    </row>
    <row r="23" spans="2:27" x14ac:dyDescent="0.3">
      <c r="B23" s="15" t="s">
        <v>99</v>
      </c>
      <c r="C23" s="14">
        <v>8.4988093570131401E-2</v>
      </c>
      <c r="D23" s="14">
        <v>9.3689822150533106E-2</v>
      </c>
      <c r="E23" s="14">
        <v>7.6786930099774706E-2</v>
      </c>
      <c r="F23" s="14"/>
      <c r="G23" s="14">
        <v>6.2306229322406897E-2</v>
      </c>
      <c r="H23" s="14">
        <v>9.8653972983255594E-2</v>
      </c>
      <c r="I23" s="14">
        <v>9.53321995581137E-2</v>
      </c>
      <c r="J23" s="14">
        <v>7.6580370776502996E-2</v>
      </c>
      <c r="K23" s="14">
        <v>7.9874812173426596E-2</v>
      </c>
      <c r="L23" s="14">
        <v>0.12952171987272701</v>
      </c>
      <c r="M23" s="14">
        <v>0.118771606585389</v>
      </c>
      <c r="N23" s="14">
        <v>7.7195366162498794E-2</v>
      </c>
      <c r="O23" s="14">
        <v>5.6499548148024298E-2</v>
      </c>
      <c r="P23" s="14"/>
      <c r="Q23" s="14">
        <v>8.3618104175140304E-2</v>
      </c>
      <c r="R23" s="14">
        <v>8.8292495413227104E-2</v>
      </c>
      <c r="S23" s="14"/>
      <c r="T23" s="14">
        <v>9.4070453769515103E-2</v>
      </c>
      <c r="U23" s="14">
        <v>8.31005883393484E-2</v>
      </c>
      <c r="V23" s="14">
        <v>9.0080708507017701E-2</v>
      </c>
      <c r="W23" s="14"/>
      <c r="X23" s="14">
        <v>9.8287662796882794E-2</v>
      </c>
      <c r="Y23" s="14">
        <v>8.7705350865181497E-2</v>
      </c>
      <c r="Z23" s="14">
        <v>6.1794124578919397E-2</v>
      </c>
      <c r="AA23" s="14">
        <v>7.3396968711581703E-2</v>
      </c>
    </row>
    <row r="24" spans="2:27" x14ac:dyDescent="0.3">
      <c r="B24" s="15" t="s">
        <v>100</v>
      </c>
      <c r="C24" s="14">
        <v>5.3912338415522301E-2</v>
      </c>
      <c r="D24" s="14">
        <v>7.2102988975731197E-2</v>
      </c>
      <c r="E24" s="14">
        <v>3.6023490293049298E-2</v>
      </c>
      <c r="F24" s="14"/>
      <c r="G24" s="14">
        <v>8.5995132031772198E-2</v>
      </c>
      <c r="H24" s="14">
        <v>4.1946564872479303E-2</v>
      </c>
      <c r="I24" s="14">
        <v>1.1630145984994201E-2</v>
      </c>
      <c r="J24" s="14">
        <v>7.9944514708276904E-2</v>
      </c>
      <c r="K24" s="14">
        <v>4.7552549364292297E-2</v>
      </c>
      <c r="L24" s="14">
        <v>4.7840184215533599E-2</v>
      </c>
      <c r="M24" s="14">
        <v>2.6485658947282501E-2</v>
      </c>
      <c r="N24" s="14">
        <v>3.5267310288545697E-2</v>
      </c>
      <c r="O24" s="14">
        <v>5.05912859872511E-2</v>
      </c>
      <c r="P24" s="14"/>
      <c r="Q24" s="14">
        <v>5.5490661122760299E-2</v>
      </c>
      <c r="R24" s="14">
        <v>5.1604793747607798E-2</v>
      </c>
      <c r="S24" s="14"/>
      <c r="T24" s="14">
        <v>4.3347615138567101E-2</v>
      </c>
      <c r="U24" s="14">
        <v>0.101982049398264</v>
      </c>
      <c r="V24" s="14">
        <v>0.101792872401337</v>
      </c>
      <c r="W24" s="14"/>
      <c r="X24" s="14">
        <v>3.27967592623747E-2</v>
      </c>
      <c r="Y24" s="14">
        <v>5.0443035803972802E-2</v>
      </c>
      <c r="Z24" s="14">
        <v>0.10146711754111599</v>
      </c>
      <c r="AA24" s="14">
        <v>6.8113452469885205E-2</v>
      </c>
    </row>
    <row r="25" spans="2:27" x14ac:dyDescent="0.3">
      <c r="B25" s="15" t="s">
        <v>74</v>
      </c>
      <c r="C25" s="14">
        <v>1.8301102214035199E-3</v>
      </c>
      <c r="D25" s="14">
        <v>2.0194629640048799E-3</v>
      </c>
      <c r="E25" s="14">
        <v>1.6515340615784501E-3</v>
      </c>
      <c r="F25" s="14"/>
      <c r="G25" s="14">
        <v>0</v>
      </c>
      <c r="H25" s="14">
        <v>0</v>
      </c>
      <c r="I25" s="14">
        <v>0</v>
      </c>
      <c r="J25" s="14">
        <v>3.2234368057173302E-3</v>
      </c>
      <c r="K25" s="14">
        <v>0</v>
      </c>
      <c r="L25" s="14">
        <v>4.6776251010784402E-3</v>
      </c>
      <c r="M25" s="14">
        <v>0</v>
      </c>
      <c r="N25" s="14">
        <v>0</v>
      </c>
      <c r="O25" s="14">
        <v>7.9794775562613499E-3</v>
      </c>
      <c r="P25" s="14"/>
      <c r="Q25" s="14">
        <v>1.89832986216569E-3</v>
      </c>
      <c r="R25" s="14">
        <v>1.71837131100644E-3</v>
      </c>
      <c r="S25" s="14"/>
      <c r="T25" s="14">
        <v>2.2134715591775301E-3</v>
      </c>
      <c r="U25" s="14">
        <v>0</v>
      </c>
      <c r="V25" s="14">
        <v>4.3335744150866801E-3</v>
      </c>
      <c r="W25" s="14"/>
      <c r="X25" s="14">
        <v>2.3665397960872E-3</v>
      </c>
      <c r="Y25" s="14">
        <v>2.0430192825433798E-3</v>
      </c>
      <c r="Z25" s="14">
        <v>0</v>
      </c>
      <c r="AA25" s="14">
        <v>1.53649944722461E-3</v>
      </c>
    </row>
    <row r="26" spans="2:27" x14ac:dyDescent="0.3">
      <c r="B26" s="15" t="s">
        <v>101</v>
      </c>
      <c r="C26" s="20">
        <v>1.10705075445075E-2</v>
      </c>
      <c r="D26" s="20">
        <v>9.2705060850509103E-3</v>
      </c>
      <c r="E26" s="20">
        <v>1.29393545703418E-2</v>
      </c>
      <c r="F26" s="20"/>
      <c r="G26" s="20">
        <v>8.8847790160651793E-3</v>
      </c>
      <c r="H26" s="20">
        <v>2.0012812804453699E-2</v>
      </c>
      <c r="I26" s="20">
        <v>0</v>
      </c>
      <c r="J26" s="20">
        <v>1.9429074369103599E-2</v>
      </c>
      <c r="K26" s="20">
        <v>2.4399356557515801E-2</v>
      </c>
      <c r="L26" s="20">
        <v>0</v>
      </c>
      <c r="M26" s="20">
        <v>4.6090142038265197E-3</v>
      </c>
      <c r="N26" s="20">
        <v>1.3100436477647E-2</v>
      </c>
      <c r="O26" s="20">
        <v>8.2169639889576908E-3</v>
      </c>
      <c r="P26" s="20"/>
      <c r="Q26" s="20">
        <v>1.32126376231964E-2</v>
      </c>
      <c r="R26" s="20">
        <v>6.4486345789805197E-3</v>
      </c>
      <c r="S26" s="20"/>
      <c r="T26" s="20">
        <v>1.02398893562937E-2</v>
      </c>
      <c r="U26" s="20">
        <v>1.49076579944458E-2</v>
      </c>
      <c r="V26" s="20">
        <v>1.7334297660346699E-2</v>
      </c>
      <c r="W26" s="20"/>
      <c r="X26" s="20">
        <v>3.7164300804167199E-3</v>
      </c>
      <c r="Y26" s="20">
        <v>1.1357193993800601E-2</v>
      </c>
      <c r="Z26" s="20">
        <v>1.3692031834787999E-2</v>
      </c>
      <c r="AA26" s="20">
        <v>1.7852617081069701E-2</v>
      </c>
    </row>
    <row r="27" spans="2:27" x14ac:dyDescent="0.3">
      <c r="B27" s="16"/>
    </row>
    <row r="28" spans="2:27" x14ac:dyDescent="0.3">
      <c r="B28" t="s">
        <v>54</v>
      </c>
    </row>
    <row r="29" spans="2:27" x14ac:dyDescent="0.3">
      <c r="B29" t="s">
        <v>55</v>
      </c>
    </row>
    <row r="31" spans="2:27" x14ac:dyDescent="0.3">
      <c r="B31"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AA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106</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ht="43.2" x14ac:dyDescent="0.3">
      <c r="B9" s="15" t="s">
        <v>103</v>
      </c>
      <c r="C9" s="14">
        <v>0.58082868198974102</v>
      </c>
      <c r="D9" s="14">
        <v>0.58564462828626995</v>
      </c>
      <c r="E9" s="14">
        <v>0.57612070087491796</v>
      </c>
      <c r="F9" s="14"/>
      <c r="G9" s="14">
        <v>0.60440179531152904</v>
      </c>
      <c r="H9" s="14">
        <v>0.58982115690786696</v>
      </c>
      <c r="I9" s="14">
        <v>0.59990123596839395</v>
      </c>
      <c r="J9" s="14">
        <v>0.51568463381406104</v>
      </c>
      <c r="K9" s="14">
        <v>0.55284976181063905</v>
      </c>
      <c r="L9" s="14">
        <v>0.60729848320513402</v>
      </c>
      <c r="M9" s="14">
        <v>0.51645976572921204</v>
      </c>
      <c r="N9" s="14">
        <v>0.56893613382401198</v>
      </c>
      <c r="O9" s="14">
        <v>0.61296025724549197</v>
      </c>
      <c r="P9" s="14"/>
      <c r="Q9" s="14">
        <v>0.60930821857225503</v>
      </c>
      <c r="R9" s="14">
        <v>0.51206881272288696</v>
      </c>
      <c r="S9" s="14"/>
      <c r="T9" s="14">
        <v>0.58923598098893104</v>
      </c>
      <c r="U9" s="14">
        <v>0.54795127215120498</v>
      </c>
      <c r="V9" s="14">
        <v>0.70299816906935997</v>
      </c>
      <c r="W9" s="14"/>
      <c r="X9" s="14">
        <v>0.50866262254241901</v>
      </c>
      <c r="Y9" s="14">
        <v>0.61135219482275305</v>
      </c>
      <c r="Z9" s="14">
        <v>0.521099025731807</v>
      </c>
      <c r="AA9" s="14">
        <v>0.604196768316137</v>
      </c>
    </row>
    <row r="10" spans="2:27" ht="43.2" x14ac:dyDescent="0.3">
      <c r="B10" s="15" t="s">
        <v>104</v>
      </c>
      <c r="C10" s="14">
        <v>0.24657518357609601</v>
      </c>
      <c r="D10" s="14">
        <v>0.26371403053611803</v>
      </c>
      <c r="E10" s="14">
        <v>0.22990257719808099</v>
      </c>
      <c r="F10" s="14"/>
      <c r="G10" s="14">
        <v>0.251434973250104</v>
      </c>
      <c r="H10" s="14">
        <v>0.21391808743135801</v>
      </c>
      <c r="I10" s="14">
        <v>0.21339203401285001</v>
      </c>
      <c r="J10" s="14">
        <v>0.270560247350002</v>
      </c>
      <c r="K10" s="14">
        <v>0.268001061761797</v>
      </c>
      <c r="L10" s="14">
        <v>0.21010163246937</v>
      </c>
      <c r="M10" s="14">
        <v>0.25278174194415398</v>
      </c>
      <c r="N10" s="14">
        <v>0.32685433102384098</v>
      </c>
      <c r="O10" s="14">
        <v>0.255231768406318</v>
      </c>
      <c r="P10" s="14"/>
      <c r="Q10" s="14">
        <v>0.223946781010641</v>
      </c>
      <c r="R10" s="14">
        <v>0.30186630167770101</v>
      </c>
      <c r="S10" s="14"/>
      <c r="T10" s="14">
        <v>0.244094945571252</v>
      </c>
      <c r="U10" s="14">
        <v>0.31238947868352501</v>
      </c>
      <c r="V10" s="14">
        <v>0.166183755978976</v>
      </c>
      <c r="W10" s="14"/>
      <c r="X10" s="14">
        <v>0.28752683626637798</v>
      </c>
      <c r="Y10" s="14">
        <v>0.227980564932215</v>
      </c>
      <c r="Z10" s="14">
        <v>0.33988192037122</v>
      </c>
      <c r="AA10" s="14">
        <v>0.213859341954519</v>
      </c>
    </row>
    <row r="11" spans="2:27" x14ac:dyDescent="0.3">
      <c r="B11" s="15" t="s">
        <v>52</v>
      </c>
      <c r="C11" s="14">
        <v>0.172596134434163</v>
      </c>
      <c r="D11" s="14">
        <v>0.15064134117761099</v>
      </c>
      <c r="E11" s="14">
        <v>0.193976721927</v>
      </c>
      <c r="F11" s="14"/>
      <c r="G11" s="14">
        <v>0.14416323143836701</v>
      </c>
      <c r="H11" s="14">
        <v>0.196260755660775</v>
      </c>
      <c r="I11" s="14">
        <v>0.18670673001875601</v>
      </c>
      <c r="J11" s="14">
        <v>0.21375511883593601</v>
      </c>
      <c r="K11" s="14">
        <v>0.17914917642756301</v>
      </c>
      <c r="L11" s="14">
        <v>0.18259988432549601</v>
      </c>
      <c r="M11" s="14">
        <v>0.23075849232663401</v>
      </c>
      <c r="N11" s="14">
        <v>0.104209535152147</v>
      </c>
      <c r="O11" s="14">
        <v>0.13180797434819</v>
      </c>
      <c r="P11" s="14"/>
      <c r="Q11" s="14">
        <v>0.166745000417103</v>
      </c>
      <c r="R11" s="14">
        <v>0.186064885599413</v>
      </c>
      <c r="S11" s="14"/>
      <c r="T11" s="14">
        <v>0.16666907343981699</v>
      </c>
      <c r="U11" s="14">
        <v>0.13965924916527001</v>
      </c>
      <c r="V11" s="14">
        <v>0.130818074951664</v>
      </c>
      <c r="W11" s="14"/>
      <c r="X11" s="14">
        <v>0.20381054119120301</v>
      </c>
      <c r="Y11" s="14">
        <v>0.16066724024503201</v>
      </c>
      <c r="Z11" s="14">
        <v>0.139019053896974</v>
      </c>
      <c r="AA11" s="14">
        <v>0.181943889729344</v>
      </c>
    </row>
    <row r="12" spans="2:27" ht="28.8" x14ac:dyDescent="0.3">
      <c r="B12" s="15" t="s">
        <v>105</v>
      </c>
      <c r="C12" s="20">
        <v>0</v>
      </c>
      <c r="D12" s="20">
        <v>0</v>
      </c>
      <c r="E12" s="20">
        <v>0</v>
      </c>
      <c r="F12" s="20"/>
      <c r="G12" s="20">
        <v>0</v>
      </c>
      <c r="H12" s="20">
        <v>0</v>
      </c>
      <c r="I12" s="20">
        <v>0</v>
      </c>
      <c r="J12" s="20">
        <v>0</v>
      </c>
      <c r="K12" s="20">
        <v>0</v>
      </c>
      <c r="L12" s="20">
        <v>0</v>
      </c>
      <c r="M12" s="20">
        <v>0</v>
      </c>
      <c r="N12" s="20">
        <v>0</v>
      </c>
      <c r="O12" s="20">
        <v>0</v>
      </c>
      <c r="P12" s="20"/>
      <c r="Q12" s="20">
        <v>0</v>
      </c>
      <c r="R12" s="20">
        <v>0</v>
      </c>
      <c r="S12" s="20"/>
      <c r="T12" s="20">
        <v>0</v>
      </c>
      <c r="U12" s="20">
        <v>0</v>
      </c>
      <c r="V12" s="20">
        <v>0</v>
      </c>
      <c r="W12" s="20"/>
      <c r="X12" s="20">
        <v>0</v>
      </c>
      <c r="Y12" s="20">
        <v>0</v>
      </c>
      <c r="Z12" s="20">
        <v>0</v>
      </c>
      <c r="AA12" s="20">
        <v>0</v>
      </c>
    </row>
    <row r="13" spans="2:27" x14ac:dyDescent="0.3">
      <c r="B13" s="16"/>
    </row>
    <row r="14" spans="2:27" x14ac:dyDescent="0.3">
      <c r="B14" t="s">
        <v>54</v>
      </c>
    </row>
    <row r="15" spans="2:27" x14ac:dyDescent="0.3">
      <c r="B15" t="s">
        <v>55</v>
      </c>
    </row>
    <row r="17" spans="2:2" x14ac:dyDescent="0.3">
      <c r="B17"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H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8" width="20.6640625" customWidth="1"/>
  </cols>
  <sheetData>
    <row r="2" spans="2:8" ht="40.049999999999997" customHeight="1" x14ac:dyDescent="0.3">
      <c r="D2" s="26" t="s">
        <v>112</v>
      </c>
      <c r="E2" s="23"/>
      <c r="F2" s="23"/>
      <c r="G2" s="23"/>
      <c r="H2" s="23"/>
    </row>
    <row r="6" spans="2:8" ht="49.95" customHeight="1" x14ac:dyDescent="0.3">
      <c r="B6" s="17" t="s">
        <v>14</v>
      </c>
      <c r="C6" s="17" t="s">
        <v>107</v>
      </c>
      <c r="D6" s="17" t="s">
        <v>108</v>
      </c>
      <c r="E6" s="17" t="s">
        <v>109</v>
      </c>
      <c r="F6" s="17" t="s">
        <v>110</v>
      </c>
      <c r="G6" s="17" t="s">
        <v>111</v>
      </c>
    </row>
    <row r="7" spans="2:8" x14ac:dyDescent="0.3">
      <c r="B7" s="15" t="s">
        <v>47</v>
      </c>
      <c r="C7" s="14">
        <v>0.180486747375663</v>
      </c>
      <c r="D7" s="14">
        <v>0.101566704936333</v>
      </c>
      <c r="E7" s="14">
        <v>0.111362975720321</v>
      </c>
      <c r="F7" s="14">
        <v>0.16297905281453801</v>
      </c>
      <c r="G7" s="14">
        <v>0.40373658021057002</v>
      </c>
    </row>
    <row r="8" spans="2:8" x14ac:dyDescent="0.3">
      <c r="B8" s="15" t="s">
        <v>48</v>
      </c>
      <c r="C8" s="14">
        <v>0.394150045765152</v>
      </c>
      <c r="D8" s="14">
        <v>0.23114519592517399</v>
      </c>
      <c r="E8" s="14">
        <v>0.208849753300133</v>
      </c>
      <c r="F8" s="14">
        <v>0.448006940601337</v>
      </c>
      <c r="G8" s="14">
        <v>0.38744015171016599</v>
      </c>
    </row>
    <row r="9" spans="2:8" x14ac:dyDescent="0.3">
      <c r="B9" s="15" t="s">
        <v>49</v>
      </c>
      <c r="C9" s="14">
        <v>0.22670597898998601</v>
      </c>
      <c r="D9" s="14">
        <v>0.26681929577089403</v>
      </c>
      <c r="E9" s="14">
        <v>0.25996387016330202</v>
      </c>
      <c r="F9" s="14">
        <v>0.21297261505218601</v>
      </c>
      <c r="G9" s="14">
        <v>0.108230752827659</v>
      </c>
    </row>
    <row r="10" spans="2:8" x14ac:dyDescent="0.3">
      <c r="B10" s="15" t="s">
        <v>50</v>
      </c>
      <c r="C10" s="14">
        <v>0.14798185930542199</v>
      </c>
      <c r="D10" s="14">
        <v>0.276787153506387</v>
      </c>
      <c r="E10" s="14">
        <v>0.24903899642112101</v>
      </c>
      <c r="F10" s="14">
        <v>8.7328075107203404E-2</v>
      </c>
      <c r="G10" s="14">
        <v>7.3784563779538404E-2</v>
      </c>
    </row>
    <row r="11" spans="2:8" x14ac:dyDescent="0.3">
      <c r="B11" s="15" t="s">
        <v>51</v>
      </c>
      <c r="C11" s="14">
        <v>3.1350670016657603E-2</v>
      </c>
      <c r="D11" s="14">
        <v>9.4210299786960897E-2</v>
      </c>
      <c r="E11" s="14">
        <v>0.142672713668549</v>
      </c>
      <c r="F11" s="14">
        <v>2.0510550540279199E-2</v>
      </c>
      <c r="G11" s="14">
        <v>2.2080896736858601E-2</v>
      </c>
    </row>
    <row r="12" spans="2:8" x14ac:dyDescent="0.3">
      <c r="B12" s="15" t="s">
        <v>52</v>
      </c>
      <c r="C12" s="14">
        <v>1.93246985471201E-2</v>
      </c>
      <c r="D12" s="14">
        <v>2.9471350074250599E-2</v>
      </c>
      <c r="E12" s="14">
        <v>2.8111690726574299E-2</v>
      </c>
      <c r="F12" s="14">
        <v>6.8202765884456104E-2</v>
      </c>
      <c r="G12" s="14">
        <v>4.7270547352086297E-3</v>
      </c>
    </row>
    <row r="13" spans="2:8" x14ac:dyDescent="0.3">
      <c r="B13" s="16"/>
      <c r="C13" s="16"/>
      <c r="D13" s="16"/>
      <c r="E13" s="16"/>
      <c r="F13" s="16"/>
      <c r="G13" s="16"/>
    </row>
    <row r="14" spans="2:8" x14ac:dyDescent="0.3">
      <c r="B14" t="s">
        <v>54</v>
      </c>
    </row>
    <row r="15" spans="2:8" x14ac:dyDescent="0.3">
      <c r="B15" t="s">
        <v>55</v>
      </c>
    </row>
    <row r="19" spans="2:2" x14ac:dyDescent="0.3">
      <c r="B19"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A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113</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x14ac:dyDescent="0.3">
      <c r="B9" s="15" t="s">
        <v>47</v>
      </c>
      <c r="C9" s="14">
        <v>0.180486747375663</v>
      </c>
      <c r="D9" s="14">
        <v>0.229308920423759</v>
      </c>
      <c r="E9" s="14">
        <v>0.132689936743489</v>
      </c>
      <c r="F9" s="14"/>
      <c r="G9" s="14">
        <v>0.253830630191203</v>
      </c>
      <c r="H9" s="14">
        <v>0.16958689267484101</v>
      </c>
      <c r="I9" s="14">
        <v>0.156492880973195</v>
      </c>
      <c r="J9" s="14">
        <v>0.111902625889208</v>
      </c>
      <c r="K9" s="14">
        <v>0.18515041246893901</v>
      </c>
      <c r="L9" s="14">
        <v>0.139630397906643</v>
      </c>
      <c r="M9" s="14">
        <v>0.12875799079898601</v>
      </c>
      <c r="N9" s="14">
        <v>0.20204106308133701</v>
      </c>
      <c r="O9" s="14">
        <v>0.18471957903421199</v>
      </c>
      <c r="P9" s="14"/>
      <c r="Q9" s="14">
        <v>0.185362468009107</v>
      </c>
      <c r="R9" s="14">
        <v>0.173692850430646</v>
      </c>
      <c r="S9" s="14"/>
      <c r="T9" s="14">
        <v>0.17048266198048401</v>
      </c>
      <c r="U9" s="14">
        <v>0.25312649982734903</v>
      </c>
      <c r="V9" s="14">
        <v>0.226821851913942</v>
      </c>
      <c r="W9" s="14"/>
      <c r="X9" s="14">
        <v>0.117291114502082</v>
      </c>
      <c r="Y9" s="14">
        <v>0.19013161388490801</v>
      </c>
      <c r="Z9" s="14">
        <v>0.32322052285139302</v>
      </c>
      <c r="AA9" s="14">
        <v>0.173436080947418</v>
      </c>
    </row>
    <row r="10" spans="2:27" x14ac:dyDescent="0.3">
      <c r="B10" s="15" t="s">
        <v>48</v>
      </c>
      <c r="C10" s="14">
        <v>0.394150045765152</v>
      </c>
      <c r="D10" s="14">
        <v>0.41220756793840801</v>
      </c>
      <c r="E10" s="14">
        <v>0.37729346855018098</v>
      </c>
      <c r="F10" s="14"/>
      <c r="G10" s="14">
        <v>0.42498524051970499</v>
      </c>
      <c r="H10" s="14">
        <v>0.413365699495648</v>
      </c>
      <c r="I10" s="14">
        <v>0.39790300571517701</v>
      </c>
      <c r="J10" s="14">
        <v>0.39523548064945202</v>
      </c>
      <c r="K10" s="14">
        <v>0.386862811598081</v>
      </c>
      <c r="L10" s="14">
        <v>0.37529322543253602</v>
      </c>
      <c r="M10" s="14">
        <v>0.36579580978374998</v>
      </c>
      <c r="N10" s="14">
        <v>0.27657979776234298</v>
      </c>
      <c r="O10" s="14">
        <v>0.40107721946042202</v>
      </c>
      <c r="P10" s="14"/>
      <c r="Q10" s="14">
        <v>0.41624665484315898</v>
      </c>
      <c r="R10" s="14">
        <v>0.34391119337097298</v>
      </c>
      <c r="S10" s="14"/>
      <c r="T10" s="14">
        <v>0.40456511254879202</v>
      </c>
      <c r="U10" s="14">
        <v>0.41232624329038498</v>
      </c>
      <c r="V10" s="14">
        <v>0.43800464580225201</v>
      </c>
      <c r="W10" s="14"/>
      <c r="X10" s="14">
        <v>0.36491625203898798</v>
      </c>
      <c r="Y10" s="14">
        <v>0.41865965433243302</v>
      </c>
      <c r="Z10" s="14">
        <v>0.28822429863306098</v>
      </c>
      <c r="AA10" s="14">
        <v>0.41021237393874099</v>
      </c>
    </row>
    <row r="11" spans="2:27" x14ac:dyDescent="0.3">
      <c r="B11" s="15" t="s">
        <v>49</v>
      </c>
      <c r="C11" s="14">
        <v>0.22670597898998601</v>
      </c>
      <c r="D11" s="14">
        <v>0.21232335100358499</v>
      </c>
      <c r="E11" s="14">
        <v>0.239494263216944</v>
      </c>
      <c r="F11" s="14"/>
      <c r="G11" s="14">
        <v>0.16630806383098101</v>
      </c>
      <c r="H11" s="14">
        <v>0.20085571322239601</v>
      </c>
      <c r="I11" s="14">
        <v>0.25574091127474902</v>
      </c>
      <c r="J11" s="14">
        <v>0.29413637566398598</v>
      </c>
      <c r="K11" s="14">
        <v>0.230410874695193</v>
      </c>
      <c r="L11" s="14">
        <v>0.24588371654869401</v>
      </c>
      <c r="M11" s="14">
        <v>0.29372781079314197</v>
      </c>
      <c r="N11" s="14">
        <v>0.26151581715695899</v>
      </c>
      <c r="O11" s="14">
        <v>0.21886222106130501</v>
      </c>
      <c r="P11" s="14"/>
      <c r="Q11" s="14">
        <v>0.21697900063240699</v>
      </c>
      <c r="R11" s="14">
        <v>0.24739257229162001</v>
      </c>
      <c r="S11" s="14"/>
      <c r="T11" s="14">
        <v>0.23097932034455901</v>
      </c>
      <c r="U11" s="14">
        <v>0.204816819770512</v>
      </c>
      <c r="V11" s="14">
        <v>0.224764807892467</v>
      </c>
      <c r="W11" s="14"/>
      <c r="X11" s="14">
        <v>0.26104897820984102</v>
      </c>
      <c r="Y11" s="14">
        <v>0.21836714489770701</v>
      </c>
      <c r="Z11" s="14">
        <v>0.21118782509782999</v>
      </c>
      <c r="AA11" s="14">
        <v>0.21350761472042601</v>
      </c>
    </row>
    <row r="12" spans="2:27" x14ac:dyDescent="0.3">
      <c r="B12" s="15" t="s">
        <v>50</v>
      </c>
      <c r="C12" s="14">
        <v>0.14798185930542199</v>
      </c>
      <c r="D12" s="14">
        <v>0.105993637104741</v>
      </c>
      <c r="E12" s="14">
        <v>0.18902015898823701</v>
      </c>
      <c r="F12" s="14"/>
      <c r="G12" s="14">
        <v>0.111819650260578</v>
      </c>
      <c r="H12" s="14">
        <v>0.18149043497207101</v>
      </c>
      <c r="I12" s="14">
        <v>0.13738359108571799</v>
      </c>
      <c r="J12" s="14">
        <v>0.131657077645781</v>
      </c>
      <c r="K12" s="14">
        <v>0.16590099477553499</v>
      </c>
      <c r="L12" s="14">
        <v>0.167924229339659</v>
      </c>
      <c r="M12" s="14">
        <v>0.15802973721416699</v>
      </c>
      <c r="N12" s="14">
        <v>0.21033681980719299</v>
      </c>
      <c r="O12" s="14">
        <v>0.13154202069669901</v>
      </c>
      <c r="P12" s="14"/>
      <c r="Q12" s="14">
        <v>0.14659655727650001</v>
      </c>
      <c r="R12" s="14">
        <v>0.14692572847194599</v>
      </c>
      <c r="S12" s="14"/>
      <c r="T12" s="14">
        <v>0.143978606257399</v>
      </c>
      <c r="U12" s="14">
        <v>9.2009350808752305E-2</v>
      </c>
      <c r="V12" s="14">
        <v>8.3913182298942901E-2</v>
      </c>
      <c r="W12" s="14"/>
      <c r="X12" s="14">
        <v>0.160200748172143</v>
      </c>
      <c r="Y12" s="14">
        <v>0.139335816594536</v>
      </c>
      <c r="Z12" s="14">
        <v>0.111732081247612</v>
      </c>
      <c r="AA12" s="14">
        <v>0.16475377158337101</v>
      </c>
    </row>
    <row r="13" spans="2:27" x14ac:dyDescent="0.3">
      <c r="B13" s="15" t="s">
        <v>51</v>
      </c>
      <c r="C13" s="14">
        <v>3.1350670016657603E-2</v>
      </c>
      <c r="D13" s="14">
        <v>2.92403349776146E-2</v>
      </c>
      <c r="E13" s="14">
        <v>3.3652260659954698E-2</v>
      </c>
      <c r="F13" s="14"/>
      <c r="G13" s="14">
        <v>2.7010527530460401E-2</v>
      </c>
      <c r="H13" s="14">
        <v>3.11874462599393E-2</v>
      </c>
      <c r="I13" s="14">
        <v>3.6420134838091103E-2</v>
      </c>
      <c r="J13" s="14">
        <v>3.20131806589957E-2</v>
      </c>
      <c r="K13" s="14">
        <v>2.1630387719394E-2</v>
      </c>
      <c r="L13" s="14">
        <v>3.9971337604197903E-2</v>
      </c>
      <c r="M13" s="14">
        <v>2.47507137599834E-2</v>
      </c>
      <c r="N13" s="14">
        <v>4.9526502192169301E-2</v>
      </c>
      <c r="O13" s="14">
        <v>3.3178115737332099E-2</v>
      </c>
      <c r="P13" s="14"/>
      <c r="Q13" s="14">
        <v>2.26608063773205E-2</v>
      </c>
      <c r="R13" s="14">
        <v>5.1929741702082997E-2</v>
      </c>
      <c r="S13" s="14"/>
      <c r="T13" s="14">
        <v>3.3348322883276299E-2</v>
      </c>
      <c r="U13" s="14">
        <v>2.1925092813127899E-2</v>
      </c>
      <c r="V13" s="14">
        <v>1.7828363262223101E-2</v>
      </c>
      <c r="W13" s="14"/>
      <c r="X13" s="14">
        <v>6.4758071607318599E-2</v>
      </c>
      <c r="Y13" s="14">
        <v>2.0653342172808401E-2</v>
      </c>
      <c r="Z13" s="14">
        <v>1.7920321952931698E-2</v>
      </c>
      <c r="AA13" s="14">
        <v>2.7680949551589399E-2</v>
      </c>
    </row>
    <row r="14" spans="2:27" x14ac:dyDescent="0.3">
      <c r="B14" s="15" t="s">
        <v>52</v>
      </c>
      <c r="C14" s="20">
        <v>1.93246985471201E-2</v>
      </c>
      <c r="D14" s="20">
        <v>1.09261885518916E-2</v>
      </c>
      <c r="E14" s="20">
        <v>2.7849911841194001E-2</v>
      </c>
      <c r="F14" s="20"/>
      <c r="G14" s="20">
        <v>1.6045887667072298E-2</v>
      </c>
      <c r="H14" s="20">
        <v>3.5138133751060601E-3</v>
      </c>
      <c r="I14" s="20">
        <v>1.60594761130704E-2</v>
      </c>
      <c r="J14" s="20">
        <v>3.5055259492577401E-2</v>
      </c>
      <c r="K14" s="20">
        <v>1.0044518742857099E-2</v>
      </c>
      <c r="L14" s="20">
        <v>3.1297093168269501E-2</v>
      </c>
      <c r="M14" s="20">
        <v>2.8937937649972299E-2</v>
      </c>
      <c r="N14" s="20">
        <v>0</v>
      </c>
      <c r="O14" s="20">
        <v>3.0620844010029E-2</v>
      </c>
      <c r="P14" s="20"/>
      <c r="Q14" s="20">
        <v>1.2154512861507301E-2</v>
      </c>
      <c r="R14" s="20">
        <v>3.6147913732731497E-2</v>
      </c>
      <c r="S14" s="20"/>
      <c r="T14" s="20">
        <v>1.6645975985489201E-2</v>
      </c>
      <c r="U14" s="20">
        <v>1.5795993489873799E-2</v>
      </c>
      <c r="V14" s="20">
        <v>8.6671488301733705E-3</v>
      </c>
      <c r="W14" s="20"/>
      <c r="X14" s="20">
        <v>3.1784835469627501E-2</v>
      </c>
      <c r="Y14" s="20">
        <v>1.28524281176079E-2</v>
      </c>
      <c r="Z14" s="20">
        <v>4.7714950217172203E-2</v>
      </c>
      <c r="AA14" s="20">
        <v>1.0409209258455799E-2</v>
      </c>
    </row>
    <row r="15" spans="2:27" x14ac:dyDescent="0.3">
      <c r="B15" s="16"/>
    </row>
    <row r="16" spans="2:27" x14ac:dyDescent="0.3">
      <c r="B16" t="s">
        <v>54</v>
      </c>
    </row>
    <row r="17" spans="2:2" x14ac:dyDescent="0.3">
      <c r="B17" t="s">
        <v>55</v>
      </c>
    </row>
    <row r="19" spans="2:2" x14ac:dyDescent="0.3">
      <c r="B19"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A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114</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x14ac:dyDescent="0.3">
      <c r="B9" s="15" t="s">
        <v>47</v>
      </c>
      <c r="C9" s="14">
        <v>0.101566704936333</v>
      </c>
      <c r="D9" s="14">
        <v>0.11518941305335</v>
      </c>
      <c r="E9" s="14">
        <v>8.8538204745745294E-2</v>
      </c>
      <c r="F9" s="14"/>
      <c r="G9" s="14">
        <v>0.13611943396883</v>
      </c>
      <c r="H9" s="14">
        <v>7.8098740974748795E-2</v>
      </c>
      <c r="I9" s="14">
        <v>7.4949546568297498E-2</v>
      </c>
      <c r="J9" s="14">
        <v>9.0110715727342305E-2</v>
      </c>
      <c r="K9" s="14">
        <v>0.114974440097091</v>
      </c>
      <c r="L9" s="14">
        <v>9.5331163211514899E-2</v>
      </c>
      <c r="M9" s="14">
        <v>0.10855875617315</v>
      </c>
      <c r="N9" s="14">
        <v>9.6243767681655795E-2</v>
      </c>
      <c r="O9" s="14">
        <v>8.2936696084597E-2</v>
      </c>
      <c r="P9" s="14"/>
      <c r="Q9" s="14">
        <v>9.5949961141877094E-2</v>
      </c>
      <c r="R9" s="14">
        <v>0.11681888240888</v>
      </c>
      <c r="S9" s="14"/>
      <c r="T9" s="14">
        <v>8.3806345815585201E-2</v>
      </c>
      <c r="U9" s="14">
        <v>0.209333588003738</v>
      </c>
      <c r="V9" s="14">
        <v>8.7942896093091194E-2</v>
      </c>
      <c r="W9" s="14"/>
      <c r="X9" s="14">
        <v>7.7935042626471496E-2</v>
      </c>
      <c r="Y9" s="14">
        <v>8.7805095401888897E-2</v>
      </c>
      <c r="Z9" s="14">
        <v>0.21990454035403301</v>
      </c>
      <c r="AA9" s="14">
        <v>0.116318141086523</v>
      </c>
    </row>
    <row r="10" spans="2:27" x14ac:dyDescent="0.3">
      <c r="B10" s="15" t="s">
        <v>48</v>
      </c>
      <c r="C10" s="14">
        <v>0.23114519592517399</v>
      </c>
      <c r="D10" s="14">
        <v>0.25046472762916</v>
      </c>
      <c r="E10" s="14">
        <v>0.21105957649570101</v>
      </c>
      <c r="F10" s="14"/>
      <c r="G10" s="14">
        <v>0.23400332165746801</v>
      </c>
      <c r="H10" s="14">
        <v>0.24114504751038601</v>
      </c>
      <c r="I10" s="14">
        <v>0.21940915260662899</v>
      </c>
      <c r="J10" s="14">
        <v>0.25674078896945801</v>
      </c>
      <c r="K10" s="14">
        <v>0.24567733504445</v>
      </c>
      <c r="L10" s="14">
        <v>0.186084089540442</v>
      </c>
      <c r="M10" s="14">
        <v>0.26569830566310798</v>
      </c>
      <c r="N10" s="14">
        <v>0.216469968100204</v>
      </c>
      <c r="O10" s="14">
        <v>0.21179568823091599</v>
      </c>
      <c r="P10" s="14"/>
      <c r="Q10" s="14">
        <v>0.211612640542407</v>
      </c>
      <c r="R10" s="14">
        <v>0.27790556207341</v>
      </c>
      <c r="S10" s="14"/>
      <c r="T10" s="14">
        <v>0.21239294948008799</v>
      </c>
      <c r="U10" s="14">
        <v>0.340267337873781</v>
      </c>
      <c r="V10" s="14">
        <v>0.18687736250506201</v>
      </c>
      <c r="W10" s="14"/>
      <c r="X10" s="14">
        <v>0.255862435664648</v>
      </c>
      <c r="Y10" s="14">
        <v>0.19266615149910099</v>
      </c>
      <c r="Z10" s="14">
        <v>0.33634449716138498</v>
      </c>
      <c r="AA10" s="14">
        <v>0.25899285655489002</v>
      </c>
    </row>
    <row r="11" spans="2:27" x14ac:dyDescent="0.3">
      <c r="B11" s="15" t="s">
        <v>49</v>
      </c>
      <c r="C11" s="14">
        <v>0.26681929577089403</v>
      </c>
      <c r="D11" s="14">
        <v>0.26901403992831202</v>
      </c>
      <c r="E11" s="14">
        <v>0.26548364182725298</v>
      </c>
      <c r="F11" s="14"/>
      <c r="G11" s="14">
        <v>0.25363184325115901</v>
      </c>
      <c r="H11" s="14">
        <v>0.23605975477459101</v>
      </c>
      <c r="I11" s="14">
        <v>0.27391490915676298</v>
      </c>
      <c r="J11" s="14">
        <v>0.30341148506076199</v>
      </c>
      <c r="K11" s="14">
        <v>0.26282008917317901</v>
      </c>
      <c r="L11" s="14">
        <v>0.27676096368751801</v>
      </c>
      <c r="M11" s="14">
        <v>0.275487077577661</v>
      </c>
      <c r="N11" s="14">
        <v>0.28457024075408999</v>
      </c>
      <c r="O11" s="14">
        <v>0.27567123798837501</v>
      </c>
      <c r="P11" s="14"/>
      <c r="Q11" s="14">
        <v>0.26329069361003199</v>
      </c>
      <c r="R11" s="14">
        <v>0.27073563250838201</v>
      </c>
      <c r="S11" s="14"/>
      <c r="T11" s="14">
        <v>0.27535420329062799</v>
      </c>
      <c r="U11" s="14">
        <v>0.19450815628482401</v>
      </c>
      <c r="V11" s="14">
        <v>0.33704521401603998</v>
      </c>
      <c r="W11" s="14"/>
      <c r="X11" s="14">
        <v>0.29963354015323401</v>
      </c>
      <c r="Y11" s="14">
        <v>0.26108825232696897</v>
      </c>
      <c r="Z11" s="14">
        <v>0.19412386166789999</v>
      </c>
      <c r="AA11" s="14">
        <v>0.26879842348588401</v>
      </c>
    </row>
    <row r="12" spans="2:27" x14ac:dyDescent="0.3">
      <c r="B12" s="15" t="s">
        <v>50</v>
      </c>
      <c r="C12" s="14">
        <v>0.276787153506387</v>
      </c>
      <c r="D12" s="14">
        <v>0.253443794367118</v>
      </c>
      <c r="E12" s="14">
        <v>0.29868447298698703</v>
      </c>
      <c r="F12" s="14"/>
      <c r="G12" s="14">
        <v>0.25092745427892499</v>
      </c>
      <c r="H12" s="14">
        <v>0.28325197140200498</v>
      </c>
      <c r="I12" s="14">
        <v>0.300421372196578</v>
      </c>
      <c r="J12" s="14">
        <v>0.24632674199769</v>
      </c>
      <c r="K12" s="14">
        <v>0.26530360444552797</v>
      </c>
      <c r="L12" s="14">
        <v>0.31092060815025102</v>
      </c>
      <c r="M12" s="14">
        <v>0.29426457866644601</v>
      </c>
      <c r="N12" s="14">
        <v>0.28408727348060597</v>
      </c>
      <c r="O12" s="14">
        <v>0.28933198274201</v>
      </c>
      <c r="P12" s="14"/>
      <c r="Q12" s="14">
        <v>0.29535579811302698</v>
      </c>
      <c r="R12" s="14">
        <v>0.23095601372610999</v>
      </c>
      <c r="S12" s="14"/>
      <c r="T12" s="14">
        <v>0.30816999559321501</v>
      </c>
      <c r="U12" s="14">
        <v>0.16794155538108699</v>
      </c>
      <c r="V12" s="14">
        <v>0.22339096763076499</v>
      </c>
      <c r="W12" s="14"/>
      <c r="X12" s="14">
        <v>0.25797608181797899</v>
      </c>
      <c r="Y12" s="14">
        <v>0.33057425145303099</v>
      </c>
      <c r="Z12" s="14">
        <v>0.15932261762737199</v>
      </c>
      <c r="AA12" s="14">
        <v>0.207283653291846</v>
      </c>
    </row>
    <row r="13" spans="2:27" x14ac:dyDescent="0.3">
      <c r="B13" s="15" t="s">
        <v>51</v>
      </c>
      <c r="C13" s="14">
        <v>9.4210299786960897E-2</v>
      </c>
      <c r="D13" s="14">
        <v>9.2124975643703394E-2</v>
      </c>
      <c r="E13" s="14">
        <v>9.6865071747925094E-2</v>
      </c>
      <c r="F13" s="14"/>
      <c r="G13" s="14">
        <v>9.7126744711417801E-2</v>
      </c>
      <c r="H13" s="14">
        <v>0.13462620877492801</v>
      </c>
      <c r="I13" s="14">
        <v>0.114181026342591</v>
      </c>
      <c r="J13" s="14">
        <v>6.9196921972542E-2</v>
      </c>
      <c r="K13" s="14">
        <v>7.3815536070205398E-2</v>
      </c>
      <c r="L13" s="14">
        <v>6.5118715845607605E-2</v>
      </c>
      <c r="M13" s="14">
        <v>3.9512968221572603E-2</v>
      </c>
      <c r="N13" s="14">
        <v>0.106375713351267</v>
      </c>
      <c r="O13" s="14">
        <v>0.12262163174426401</v>
      </c>
      <c r="P13" s="14"/>
      <c r="Q13" s="14">
        <v>0.11038517777764401</v>
      </c>
      <c r="R13" s="14">
        <v>5.9566067581126703E-2</v>
      </c>
      <c r="S13" s="14"/>
      <c r="T13" s="14">
        <v>9.6333589935239397E-2</v>
      </c>
      <c r="U13" s="14">
        <v>5.3648086012504599E-2</v>
      </c>
      <c r="V13" s="14">
        <v>0.150065725390262</v>
      </c>
      <c r="W13" s="14"/>
      <c r="X13" s="14">
        <v>6.7850474965019794E-2</v>
      </c>
      <c r="Y13" s="14">
        <v>0.105954910911272</v>
      </c>
      <c r="Z13" s="14">
        <v>3.7603123832946297E-2</v>
      </c>
      <c r="AA13" s="14">
        <v>0.121464117028175</v>
      </c>
    </row>
    <row r="14" spans="2:27" x14ac:dyDescent="0.3">
      <c r="B14" s="15" t="s">
        <v>52</v>
      </c>
      <c r="C14" s="20">
        <v>2.9471350074250599E-2</v>
      </c>
      <c r="D14" s="20">
        <v>1.9763049378357302E-2</v>
      </c>
      <c r="E14" s="20">
        <v>3.9369032196388397E-2</v>
      </c>
      <c r="F14" s="20"/>
      <c r="G14" s="20">
        <v>2.8191202132200499E-2</v>
      </c>
      <c r="H14" s="20">
        <v>2.68182765633409E-2</v>
      </c>
      <c r="I14" s="20">
        <v>1.7123993129141899E-2</v>
      </c>
      <c r="J14" s="20">
        <v>3.4213346272206201E-2</v>
      </c>
      <c r="K14" s="20">
        <v>3.7408995169546301E-2</v>
      </c>
      <c r="L14" s="20">
        <v>6.5784459564667094E-2</v>
      </c>
      <c r="M14" s="20">
        <v>1.6478313698061901E-2</v>
      </c>
      <c r="N14" s="20">
        <v>1.2253036632177699E-2</v>
      </c>
      <c r="O14" s="20">
        <v>1.76427632098385E-2</v>
      </c>
      <c r="P14" s="20"/>
      <c r="Q14" s="20">
        <v>2.34057288150132E-2</v>
      </c>
      <c r="R14" s="20">
        <v>4.4017841702090998E-2</v>
      </c>
      <c r="S14" s="20"/>
      <c r="T14" s="20">
        <v>2.39429158852449E-2</v>
      </c>
      <c r="U14" s="20">
        <v>3.4301276444066199E-2</v>
      </c>
      <c r="V14" s="20">
        <v>1.46778343647805E-2</v>
      </c>
      <c r="W14" s="20"/>
      <c r="X14" s="20">
        <v>4.0742424772646897E-2</v>
      </c>
      <c r="Y14" s="20">
        <v>2.19113384077377E-2</v>
      </c>
      <c r="Z14" s="20">
        <v>5.2701359356363102E-2</v>
      </c>
      <c r="AA14" s="20">
        <v>2.71428085526817E-2</v>
      </c>
    </row>
    <row r="15" spans="2:27" x14ac:dyDescent="0.3">
      <c r="B15" s="16"/>
    </row>
    <row r="16" spans="2:27" x14ac:dyDescent="0.3">
      <c r="B16" t="s">
        <v>54</v>
      </c>
    </row>
    <row r="17" spans="2:2" x14ac:dyDescent="0.3">
      <c r="B17" t="s">
        <v>55</v>
      </c>
    </row>
    <row r="19" spans="2:2" x14ac:dyDescent="0.3">
      <c r="B19"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A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115</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x14ac:dyDescent="0.3">
      <c r="B9" s="15" t="s">
        <v>47</v>
      </c>
      <c r="C9" s="14">
        <v>0.111362975720321</v>
      </c>
      <c r="D9" s="14">
        <v>0.14450801189292301</v>
      </c>
      <c r="E9" s="14">
        <v>7.8846852322256203E-2</v>
      </c>
      <c r="F9" s="14"/>
      <c r="G9" s="14">
        <v>0.13482460071840699</v>
      </c>
      <c r="H9" s="14">
        <v>0.111588656050017</v>
      </c>
      <c r="I9" s="14">
        <v>4.65377357891869E-2</v>
      </c>
      <c r="J9" s="14">
        <v>0.10739198318144599</v>
      </c>
      <c r="K9" s="14">
        <v>0.10251015180117599</v>
      </c>
      <c r="L9" s="14">
        <v>0.12727488082595101</v>
      </c>
      <c r="M9" s="14">
        <v>0.10959911378327999</v>
      </c>
      <c r="N9" s="14">
        <v>4.8436629843497503E-2</v>
      </c>
      <c r="O9" s="14">
        <v>0.12680309485538499</v>
      </c>
      <c r="P9" s="14"/>
      <c r="Q9" s="14">
        <v>0.105307810161646</v>
      </c>
      <c r="R9" s="14">
        <v>0.12785050961175901</v>
      </c>
      <c r="S9" s="14"/>
      <c r="T9" s="14">
        <v>9.9705652773650205E-2</v>
      </c>
      <c r="U9" s="14">
        <v>0.203123586145699</v>
      </c>
      <c r="V9" s="14">
        <v>0.15060005501261101</v>
      </c>
      <c r="W9" s="14"/>
      <c r="X9" s="14">
        <v>0.105781654240721</v>
      </c>
      <c r="Y9" s="14">
        <v>9.8974832516901798E-2</v>
      </c>
      <c r="Z9" s="14">
        <v>0.18635765522162101</v>
      </c>
      <c r="AA9" s="14">
        <v>0.12114493165283</v>
      </c>
    </row>
    <row r="10" spans="2:27" x14ac:dyDescent="0.3">
      <c r="B10" s="15" t="s">
        <v>48</v>
      </c>
      <c r="C10" s="14">
        <v>0.208849753300133</v>
      </c>
      <c r="D10" s="14">
        <v>0.24672304035249901</v>
      </c>
      <c r="E10" s="14">
        <v>0.17218608154287601</v>
      </c>
      <c r="F10" s="14"/>
      <c r="G10" s="14">
        <v>0.242781810959878</v>
      </c>
      <c r="H10" s="14">
        <v>0.21298973574569999</v>
      </c>
      <c r="I10" s="14">
        <v>0.13649556808181601</v>
      </c>
      <c r="J10" s="14">
        <v>0.20163566789386</v>
      </c>
      <c r="K10" s="14">
        <v>0.19200549513495499</v>
      </c>
      <c r="L10" s="14">
        <v>0.186689645840213</v>
      </c>
      <c r="M10" s="14">
        <v>0.22026888852800899</v>
      </c>
      <c r="N10" s="14">
        <v>0.24247397799569001</v>
      </c>
      <c r="O10" s="14">
        <v>0.19917070625439201</v>
      </c>
      <c r="P10" s="14"/>
      <c r="Q10" s="14">
        <v>0.19767906314873901</v>
      </c>
      <c r="R10" s="14">
        <v>0.23748741759367101</v>
      </c>
      <c r="S10" s="14"/>
      <c r="T10" s="14">
        <v>0.19606746999798899</v>
      </c>
      <c r="U10" s="14">
        <v>0.34380385959881898</v>
      </c>
      <c r="V10" s="14">
        <v>0.213262296991963</v>
      </c>
      <c r="W10" s="14"/>
      <c r="X10" s="14">
        <v>0.20316071707043001</v>
      </c>
      <c r="Y10" s="14">
        <v>0.18222853450068</v>
      </c>
      <c r="Z10" s="14">
        <v>0.328491560402771</v>
      </c>
      <c r="AA10" s="14">
        <v>0.23631679614396101</v>
      </c>
    </row>
    <row r="11" spans="2:27" x14ac:dyDescent="0.3">
      <c r="B11" s="15" t="s">
        <v>49</v>
      </c>
      <c r="C11" s="14">
        <v>0.25996387016330202</v>
      </c>
      <c r="D11" s="14">
        <v>0.239837814240071</v>
      </c>
      <c r="E11" s="14">
        <v>0.27779504374194602</v>
      </c>
      <c r="F11" s="14"/>
      <c r="G11" s="14">
        <v>0.20092135861149901</v>
      </c>
      <c r="H11" s="14">
        <v>0.240924914842196</v>
      </c>
      <c r="I11" s="14">
        <v>0.38491145638233498</v>
      </c>
      <c r="J11" s="14">
        <v>0.29177589433477502</v>
      </c>
      <c r="K11" s="14">
        <v>0.28405745036959201</v>
      </c>
      <c r="L11" s="14">
        <v>0.237862363953246</v>
      </c>
      <c r="M11" s="14">
        <v>0.28830812951971801</v>
      </c>
      <c r="N11" s="14">
        <v>0.313186019379874</v>
      </c>
      <c r="O11" s="14">
        <v>0.25470937576665498</v>
      </c>
      <c r="P11" s="14"/>
      <c r="Q11" s="14">
        <v>0.25373594953710898</v>
      </c>
      <c r="R11" s="14">
        <v>0.27095470868597699</v>
      </c>
      <c r="S11" s="14"/>
      <c r="T11" s="14">
        <v>0.27261434796607398</v>
      </c>
      <c r="U11" s="14">
        <v>0.19573110839146601</v>
      </c>
      <c r="V11" s="14">
        <v>0.250302953812507</v>
      </c>
      <c r="W11" s="14"/>
      <c r="X11" s="14">
        <v>0.30262075846761</v>
      </c>
      <c r="Y11" s="14">
        <v>0.25872102712601502</v>
      </c>
      <c r="Z11" s="14">
        <v>0.18700426566053199</v>
      </c>
      <c r="AA11" s="14">
        <v>0.24126957371088101</v>
      </c>
    </row>
    <row r="12" spans="2:27" x14ac:dyDescent="0.3">
      <c r="B12" s="15" t="s">
        <v>50</v>
      </c>
      <c r="C12" s="14">
        <v>0.24903899642112101</v>
      </c>
      <c r="D12" s="14">
        <v>0.22416185504019701</v>
      </c>
      <c r="E12" s="14">
        <v>0.27544548039683497</v>
      </c>
      <c r="F12" s="14"/>
      <c r="G12" s="14">
        <v>0.25233070625318399</v>
      </c>
      <c r="H12" s="14">
        <v>0.230239513012261</v>
      </c>
      <c r="I12" s="14">
        <v>0.272064372237523</v>
      </c>
      <c r="J12" s="14">
        <v>0.277369609457227</v>
      </c>
      <c r="K12" s="14">
        <v>0.25649726619941698</v>
      </c>
      <c r="L12" s="14">
        <v>0.26779345782132602</v>
      </c>
      <c r="M12" s="14">
        <v>0.23402360039405601</v>
      </c>
      <c r="N12" s="14">
        <v>0.24911676253153001</v>
      </c>
      <c r="O12" s="14">
        <v>0.22029656644766199</v>
      </c>
      <c r="P12" s="14"/>
      <c r="Q12" s="14">
        <v>0.267894570704934</v>
      </c>
      <c r="R12" s="14">
        <v>0.20296108799446599</v>
      </c>
      <c r="S12" s="14"/>
      <c r="T12" s="14">
        <v>0.26410748073127399</v>
      </c>
      <c r="U12" s="14">
        <v>0.15597641434533099</v>
      </c>
      <c r="V12" s="14">
        <v>0.21524396138577401</v>
      </c>
      <c r="W12" s="14"/>
      <c r="X12" s="14">
        <v>0.21200812726574</v>
      </c>
      <c r="Y12" s="14">
        <v>0.28566185858102999</v>
      </c>
      <c r="Z12" s="14">
        <v>0.17897631691852101</v>
      </c>
      <c r="AA12" s="14">
        <v>0.22346322853904399</v>
      </c>
    </row>
    <row r="13" spans="2:27" x14ac:dyDescent="0.3">
      <c r="B13" s="15" t="s">
        <v>51</v>
      </c>
      <c r="C13" s="14">
        <v>0.142672713668549</v>
      </c>
      <c r="D13" s="14">
        <v>0.124604129048135</v>
      </c>
      <c r="E13" s="14">
        <v>0.159489296937325</v>
      </c>
      <c r="F13" s="14"/>
      <c r="G13" s="14">
        <v>0.14752204145280401</v>
      </c>
      <c r="H13" s="14">
        <v>0.174449269811775</v>
      </c>
      <c r="I13" s="14">
        <v>0.121716586053101</v>
      </c>
      <c r="J13" s="14">
        <v>0.102017646625569</v>
      </c>
      <c r="K13" s="14">
        <v>0.147660091456325</v>
      </c>
      <c r="L13" s="14">
        <v>0.12655687618407499</v>
      </c>
      <c r="M13" s="14">
        <v>0.131727761063968</v>
      </c>
      <c r="N13" s="14">
        <v>0.11723371006564801</v>
      </c>
      <c r="O13" s="14">
        <v>0.16688267263429801</v>
      </c>
      <c r="P13" s="14"/>
      <c r="Q13" s="14">
        <v>0.15246916139381</v>
      </c>
      <c r="R13" s="14">
        <v>0.120099726845283</v>
      </c>
      <c r="S13" s="14"/>
      <c r="T13" s="14">
        <v>0.14107611387433699</v>
      </c>
      <c r="U13" s="14">
        <v>8.4678860773130304E-2</v>
      </c>
      <c r="V13" s="14">
        <v>0.147909280572221</v>
      </c>
      <c r="W13" s="14"/>
      <c r="X13" s="14">
        <v>0.13565044348248501</v>
      </c>
      <c r="Y13" s="14">
        <v>0.15189243307439099</v>
      </c>
      <c r="Z13" s="14">
        <v>7.8872937900691595E-2</v>
      </c>
      <c r="AA13" s="14">
        <v>0.15391140814951099</v>
      </c>
    </row>
    <row r="14" spans="2:27" x14ac:dyDescent="0.3">
      <c r="B14" s="15" t="s">
        <v>52</v>
      </c>
      <c r="C14" s="20">
        <v>2.8111690726574299E-2</v>
      </c>
      <c r="D14" s="20">
        <v>2.0165149426174801E-2</v>
      </c>
      <c r="E14" s="20">
        <v>3.62372450587614E-2</v>
      </c>
      <c r="F14" s="20"/>
      <c r="G14" s="20">
        <v>2.1619482004226601E-2</v>
      </c>
      <c r="H14" s="20">
        <v>2.9807910538050899E-2</v>
      </c>
      <c r="I14" s="20">
        <v>3.8274281456036799E-2</v>
      </c>
      <c r="J14" s="20">
        <v>1.9809198507123E-2</v>
      </c>
      <c r="K14" s="20">
        <v>1.7269545038535301E-2</v>
      </c>
      <c r="L14" s="20">
        <v>5.3822775375188002E-2</v>
      </c>
      <c r="M14" s="20">
        <v>1.6072506710969499E-2</v>
      </c>
      <c r="N14" s="20">
        <v>2.9552900183760999E-2</v>
      </c>
      <c r="O14" s="20">
        <v>3.21375840416082E-2</v>
      </c>
      <c r="P14" s="20"/>
      <c r="Q14" s="20">
        <v>2.29134450537609E-2</v>
      </c>
      <c r="R14" s="20">
        <v>4.0646549268843798E-2</v>
      </c>
      <c r="S14" s="20"/>
      <c r="T14" s="20">
        <v>2.6428934656675E-2</v>
      </c>
      <c r="U14" s="20">
        <v>1.6686170745554899E-2</v>
      </c>
      <c r="V14" s="20">
        <v>2.2681452224923099E-2</v>
      </c>
      <c r="W14" s="20"/>
      <c r="X14" s="20">
        <v>4.0778299473014201E-2</v>
      </c>
      <c r="Y14" s="20">
        <v>2.2521314200982901E-2</v>
      </c>
      <c r="Z14" s="20">
        <v>4.0297263895863203E-2</v>
      </c>
      <c r="AA14" s="20">
        <v>2.3894061803772699E-2</v>
      </c>
    </row>
    <row r="15" spans="2:27" x14ac:dyDescent="0.3">
      <c r="B15" s="16"/>
    </row>
    <row r="16" spans="2:27" x14ac:dyDescent="0.3">
      <c r="B16" t="s">
        <v>54</v>
      </c>
    </row>
    <row r="17" spans="2:2" x14ac:dyDescent="0.3">
      <c r="B17" t="s">
        <v>55</v>
      </c>
    </row>
    <row r="19" spans="2:2" x14ac:dyDescent="0.3">
      <c r="B19"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A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116</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x14ac:dyDescent="0.3">
      <c r="B9" s="15" t="s">
        <v>47</v>
      </c>
      <c r="C9" s="14">
        <v>0.16297905281453801</v>
      </c>
      <c r="D9" s="14">
        <v>0.18605824940077301</v>
      </c>
      <c r="E9" s="14">
        <v>0.14085183806901799</v>
      </c>
      <c r="F9" s="14"/>
      <c r="G9" s="14">
        <v>0.21631006204505601</v>
      </c>
      <c r="H9" s="14">
        <v>0.137033162015297</v>
      </c>
      <c r="I9" s="14">
        <v>0.135257777482411</v>
      </c>
      <c r="J9" s="14">
        <v>0.126895605487789</v>
      </c>
      <c r="K9" s="14">
        <v>0.13072782019342399</v>
      </c>
      <c r="L9" s="14">
        <v>0.14503836184049901</v>
      </c>
      <c r="M9" s="14">
        <v>0.13320241324919199</v>
      </c>
      <c r="N9" s="14">
        <v>0.202749948055339</v>
      </c>
      <c r="O9" s="14">
        <v>0.182788597124629</v>
      </c>
      <c r="P9" s="14"/>
      <c r="Q9" s="14">
        <v>0.17887643287016</v>
      </c>
      <c r="R9" s="14">
        <v>0.12876742902214899</v>
      </c>
      <c r="S9" s="14"/>
      <c r="T9" s="14">
        <v>0.15504922838107699</v>
      </c>
      <c r="U9" s="14">
        <v>0.20540582466781401</v>
      </c>
      <c r="V9" s="14">
        <v>0.23512109409936</v>
      </c>
      <c r="W9" s="14"/>
      <c r="X9" s="14">
        <v>0.103496653571186</v>
      </c>
      <c r="Y9" s="14">
        <v>0.17548026902434399</v>
      </c>
      <c r="Z9" s="14">
        <v>0.19576324344594101</v>
      </c>
      <c r="AA9" s="14">
        <v>0.187369350806604</v>
      </c>
    </row>
    <row r="10" spans="2:27" x14ac:dyDescent="0.3">
      <c r="B10" s="15" t="s">
        <v>48</v>
      </c>
      <c r="C10" s="14">
        <v>0.448006940601337</v>
      </c>
      <c r="D10" s="14">
        <v>0.46864650458096802</v>
      </c>
      <c r="E10" s="14">
        <v>0.42789305945827899</v>
      </c>
      <c r="F10" s="14"/>
      <c r="G10" s="14">
        <v>0.43660040101929698</v>
      </c>
      <c r="H10" s="14">
        <v>0.45627640601855901</v>
      </c>
      <c r="I10" s="14">
        <v>0.45442552994570501</v>
      </c>
      <c r="J10" s="14">
        <v>0.44673620768671701</v>
      </c>
      <c r="K10" s="14">
        <v>0.47911350904294497</v>
      </c>
      <c r="L10" s="14">
        <v>0.450678519093691</v>
      </c>
      <c r="M10" s="14">
        <v>0.41970961768748999</v>
      </c>
      <c r="N10" s="14">
        <v>0.46857427459447498</v>
      </c>
      <c r="O10" s="14">
        <v>0.44326626122593699</v>
      </c>
      <c r="P10" s="14"/>
      <c r="Q10" s="14">
        <v>0.45647389376546399</v>
      </c>
      <c r="R10" s="14">
        <v>0.42725440443575002</v>
      </c>
      <c r="S10" s="14"/>
      <c r="T10" s="14">
        <v>0.44781824269507198</v>
      </c>
      <c r="U10" s="14">
        <v>0.50839027174912199</v>
      </c>
      <c r="V10" s="14">
        <v>0.48208735906609401</v>
      </c>
      <c r="W10" s="14"/>
      <c r="X10" s="14">
        <v>0.41427017517639603</v>
      </c>
      <c r="Y10" s="14">
        <v>0.452078682911496</v>
      </c>
      <c r="Z10" s="14">
        <v>0.46167713181044601</v>
      </c>
      <c r="AA10" s="14">
        <v>0.46746516709349201</v>
      </c>
    </row>
    <row r="11" spans="2:27" x14ac:dyDescent="0.3">
      <c r="B11" s="15" t="s">
        <v>49</v>
      </c>
      <c r="C11" s="14">
        <v>0.21297261505218601</v>
      </c>
      <c r="D11" s="14">
        <v>0.19482554705358501</v>
      </c>
      <c r="E11" s="14">
        <v>0.229787582380754</v>
      </c>
      <c r="F11" s="14"/>
      <c r="G11" s="14">
        <v>0.188558630626697</v>
      </c>
      <c r="H11" s="14">
        <v>0.207121466085711</v>
      </c>
      <c r="I11" s="14">
        <v>0.240933653075216</v>
      </c>
      <c r="J11" s="14">
        <v>0.23083555108797399</v>
      </c>
      <c r="K11" s="14">
        <v>0.23294644998660999</v>
      </c>
      <c r="L11" s="14">
        <v>0.23233237692233499</v>
      </c>
      <c r="M11" s="14">
        <v>0.25145262418360698</v>
      </c>
      <c r="N11" s="14">
        <v>0.15815004247991599</v>
      </c>
      <c r="O11" s="14">
        <v>0.198504644416964</v>
      </c>
      <c r="P11" s="14"/>
      <c r="Q11" s="14">
        <v>0.20656335049368399</v>
      </c>
      <c r="R11" s="14">
        <v>0.227532492150708</v>
      </c>
      <c r="S11" s="14"/>
      <c r="T11" s="14">
        <v>0.212349451615023</v>
      </c>
      <c r="U11" s="14">
        <v>0.19040225096435101</v>
      </c>
      <c r="V11" s="14">
        <v>0.19060624117545</v>
      </c>
      <c r="W11" s="14"/>
      <c r="X11" s="14">
        <v>0.243930411337658</v>
      </c>
      <c r="Y11" s="14">
        <v>0.202858143523971</v>
      </c>
      <c r="Z11" s="14">
        <v>0.18405966905048399</v>
      </c>
      <c r="AA11" s="14">
        <v>0.21582910449141501</v>
      </c>
    </row>
    <row r="12" spans="2:27" x14ac:dyDescent="0.3">
      <c r="B12" s="15" t="s">
        <v>50</v>
      </c>
      <c r="C12" s="14">
        <v>8.7328075107203404E-2</v>
      </c>
      <c r="D12" s="14">
        <v>7.2848106224626494E-2</v>
      </c>
      <c r="E12" s="14">
        <v>0.102351470933488</v>
      </c>
      <c r="F12" s="14"/>
      <c r="G12" s="14">
        <v>7.9166059481236006E-2</v>
      </c>
      <c r="H12" s="14">
        <v>8.3639137637380706E-2</v>
      </c>
      <c r="I12" s="14">
        <v>8.6593589565508805E-2</v>
      </c>
      <c r="J12" s="14">
        <v>0.10332797273132401</v>
      </c>
      <c r="K12" s="14">
        <v>0.101504199782001</v>
      </c>
      <c r="L12" s="14">
        <v>8.0419543377972705E-2</v>
      </c>
      <c r="M12" s="14">
        <v>8.3332282179736705E-2</v>
      </c>
      <c r="N12" s="14">
        <v>0.117419409423468</v>
      </c>
      <c r="O12" s="14">
        <v>8.1328984309867194E-2</v>
      </c>
      <c r="P12" s="14"/>
      <c r="Q12" s="14">
        <v>7.9334976708999194E-2</v>
      </c>
      <c r="R12" s="14">
        <v>0.105406234985846</v>
      </c>
      <c r="S12" s="14"/>
      <c r="T12" s="14">
        <v>9.5337932908802298E-2</v>
      </c>
      <c r="U12" s="14">
        <v>3.4661514280193401E-2</v>
      </c>
      <c r="V12" s="14">
        <v>4.6278533588645997E-2</v>
      </c>
      <c r="W12" s="14"/>
      <c r="X12" s="14">
        <v>0.116979862781544</v>
      </c>
      <c r="Y12" s="14">
        <v>8.9638147226557205E-2</v>
      </c>
      <c r="Z12" s="14">
        <v>7.4723178919156696E-2</v>
      </c>
      <c r="AA12" s="14">
        <v>5.35694407503551E-2</v>
      </c>
    </row>
    <row r="13" spans="2:27" x14ac:dyDescent="0.3">
      <c r="B13" s="15" t="s">
        <v>51</v>
      </c>
      <c r="C13" s="14">
        <v>2.0510550540279199E-2</v>
      </c>
      <c r="D13" s="14">
        <v>2.5311865771014699E-2</v>
      </c>
      <c r="E13" s="14">
        <v>1.5826684983048601E-2</v>
      </c>
      <c r="F13" s="14"/>
      <c r="G13" s="14">
        <v>2.36455026890823E-2</v>
      </c>
      <c r="H13" s="14">
        <v>2.31859832641312E-2</v>
      </c>
      <c r="I13" s="14">
        <v>1.3245754197263E-2</v>
      </c>
      <c r="J13" s="14">
        <v>4.1772869925073799E-2</v>
      </c>
      <c r="K13" s="14">
        <v>4.4251297942462502E-3</v>
      </c>
      <c r="L13" s="14">
        <v>1.32842628579697E-2</v>
      </c>
      <c r="M13" s="14">
        <v>2.25536550994676E-2</v>
      </c>
      <c r="N13" s="14">
        <v>1.3100436477647E-2</v>
      </c>
      <c r="O13" s="14">
        <v>1.9385292842585999E-2</v>
      </c>
      <c r="P13" s="14"/>
      <c r="Q13" s="14">
        <v>1.8015915196321799E-2</v>
      </c>
      <c r="R13" s="14">
        <v>2.41627061687286E-2</v>
      </c>
      <c r="S13" s="14"/>
      <c r="T13" s="14">
        <v>2.16403711638966E-2</v>
      </c>
      <c r="U13" s="14">
        <v>1.24423527245876E-2</v>
      </c>
      <c r="V13" s="14">
        <v>6.0106855346071198E-3</v>
      </c>
      <c r="W13" s="14"/>
      <c r="X13" s="14">
        <v>2.7885019476480599E-2</v>
      </c>
      <c r="Y13" s="14">
        <v>1.94529039052634E-2</v>
      </c>
      <c r="Z13" s="14">
        <v>1.42944133623885E-2</v>
      </c>
      <c r="AA13" s="14">
        <v>1.44223820999505E-2</v>
      </c>
    </row>
    <row r="14" spans="2:27" x14ac:dyDescent="0.3">
      <c r="B14" s="15" t="s">
        <v>52</v>
      </c>
      <c r="C14" s="20">
        <v>6.8202765884456104E-2</v>
      </c>
      <c r="D14" s="20">
        <v>5.2309726969032903E-2</v>
      </c>
      <c r="E14" s="20">
        <v>8.3289364175413702E-2</v>
      </c>
      <c r="F14" s="20"/>
      <c r="G14" s="20">
        <v>5.5719344138631298E-2</v>
      </c>
      <c r="H14" s="20">
        <v>9.2743844978921006E-2</v>
      </c>
      <c r="I14" s="20">
        <v>6.9543695733896002E-2</v>
      </c>
      <c r="J14" s="20">
        <v>5.0431793081122701E-2</v>
      </c>
      <c r="K14" s="20">
        <v>5.1282891200773999E-2</v>
      </c>
      <c r="L14" s="20">
        <v>7.8246935907532206E-2</v>
      </c>
      <c r="M14" s="20">
        <v>8.9749407600506398E-2</v>
      </c>
      <c r="N14" s="20">
        <v>4.0005888969155398E-2</v>
      </c>
      <c r="O14" s="20">
        <v>7.4726220080016795E-2</v>
      </c>
      <c r="P14" s="20"/>
      <c r="Q14" s="20">
        <v>6.0735430965370901E-2</v>
      </c>
      <c r="R14" s="20">
        <v>8.6876733236818104E-2</v>
      </c>
      <c r="S14" s="20"/>
      <c r="T14" s="20">
        <v>6.7804773236129295E-2</v>
      </c>
      <c r="U14" s="20">
        <v>4.8697785613932697E-2</v>
      </c>
      <c r="V14" s="20">
        <v>3.9896086535842E-2</v>
      </c>
      <c r="W14" s="20"/>
      <c r="X14" s="20">
        <v>9.3437877656735502E-2</v>
      </c>
      <c r="Y14" s="20">
        <v>6.0491853408369198E-2</v>
      </c>
      <c r="Z14" s="20">
        <v>6.9482363411584397E-2</v>
      </c>
      <c r="AA14" s="20">
        <v>6.1344554758183102E-2</v>
      </c>
    </row>
    <row r="15" spans="2:27" x14ac:dyDescent="0.3">
      <c r="B15" s="16"/>
    </row>
    <row r="16" spans="2:27" x14ac:dyDescent="0.3">
      <c r="B16" t="s">
        <v>54</v>
      </c>
    </row>
    <row r="17" spans="2:2" x14ac:dyDescent="0.3">
      <c r="B17" t="s">
        <v>55</v>
      </c>
    </row>
    <row r="19" spans="2:2" x14ac:dyDescent="0.3">
      <c r="B19"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A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117</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x14ac:dyDescent="0.3">
      <c r="B9" s="15" t="s">
        <v>47</v>
      </c>
      <c r="C9" s="14">
        <v>0.40373658021057002</v>
      </c>
      <c r="D9" s="14">
        <v>0.40939319347841102</v>
      </c>
      <c r="E9" s="14">
        <v>0.40050220664839598</v>
      </c>
      <c r="F9" s="14"/>
      <c r="G9" s="14">
        <v>0.45289743702929802</v>
      </c>
      <c r="H9" s="14">
        <v>0.35701456700350498</v>
      </c>
      <c r="I9" s="14">
        <v>0.39020438189394802</v>
      </c>
      <c r="J9" s="14">
        <v>0.31582153012438902</v>
      </c>
      <c r="K9" s="14">
        <v>0.41274644496772001</v>
      </c>
      <c r="L9" s="14">
        <v>0.370273051476457</v>
      </c>
      <c r="M9" s="14">
        <v>0.43641023426296999</v>
      </c>
      <c r="N9" s="14">
        <v>0.44512674228750598</v>
      </c>
      <c r="O9" s="14">
        <v>0.42438420829301399</v>
      </c>
      <c r="P9" s="14"/>
      <c r="Q9" s="14">
        <v>0.41376361926825</v>
      </c>
      <c r="R9" s="14">
        <v>0.38352189006659798</v>
      </c>
      <c r="S9" s="14"/>
      <c r="T9" s="14">
        <v>0.39458531139298098</v>
      </c>
      <c r="U9" s="14">
        <v>0.41310849325197102</v>
      </c>
      <c r="V9" s="14">
        <v>0.59082083387504303</v>
      </c>
      <c r="W9" s="14"/>
      <c r="X9" s="14">
        <v>0.36603413274621199</v>
      </c>
      <c r="Y9" s="14">
        <v>0.401827586334705</v>
      </c>
      <c r="Z9" s="14">
        <v>0.429884002950643</v>
      </c>
      <c r="AA9" s="14">
        <v>0.44361251725831402</v>
      </c>
    </row>
    <row r="10" spans="2:27" x14ac:dyDescent="0.3">
      <c r="B10" s="15" t="s">
        <v>48</v>
      </c>
      <c r="C10" s="14">
        <v>0.38744015171016599</v>
      </c>
      <c r="D10" s="14">
        <v>0.392243094114271</v>
      </c>
      <c r="E10" s="14">
        <v>0.38281812745648902</v>
      </c>
      <c r="F10" s="14"/>
      <c r="G10" s="14">
        <v>0.34887071616840398</v>
      </c>
      <c r="H10" s="14">
        <v>0.41516270115919301</v>
      </c>
      <c r="I10" s="14">
        <v>0.408400861294206</v>
      </c>
      <c r="J10" s="14">
        <v>0.40112139302948002</v>
      </c>
      <c r="K10" s="14">
        <v>0.40952263669802103</v>
      </c>
      <c r="L10" s="14">
        <v>0.426784214776946</v>
      </c>
      <c r="M10" s="14">
        <v>0.37895536321380902</v>
      </c>
      <c r="N10" s="14">
        <v>0.32511517508580601</v>
      </c>
      <c r="O10" s="14">
        <v>0.38405162841677098</v>
      </c>
      <c r="P10" s="14"/>
      <c r="Q10" s="14">
        <v>0.375275653519481</v>
      </c>
      <c r="R10" s="14">
        <v>0.41402560325590199</v>
      </c>
      <c r="S10" s="14"/>
      <c r="T10" s="14">
        <v>0.38599695059213202</v>
      </c>
      <c r="U10" s="14">
        <v>0.43274691007836202</v>
      </c>
      <c r="V10" s="14">
        <v>0.30955204067008502</v>
      </c>
      <c r="W10" s="14"/>
      <c r="X10" s="14">
        <v>0.42645745112200001</v>
      </c>
      <c r="Y10" s="14">
        <v>0.370571540867837</v>
      </c>
      <c r="Z10" s="14">
        <v>0.38106730428331598</v>
      </c>
      <c r="AA10" s="14">
        <v>0.38703940948885801</v>
      </c>
    </row>
    <row r="11" spans="2:27" x14ac:dyDescent="0.3">
      <c r="B11" s="15" t="s">
        <v>49</v>
      </c>
      <c r="C11" s="14">
        <v>0.108230752827659</v>
      </c>
      <c r="D11" s="14">
        <v>0.108089748263132</v>
      </c>
      <c r="E11" s="14">
        <v>0.10827952828240001</v>
      </c>
      <c r="F11" s="14"/>
      <c r="G11" s="14">
        <v>9.6963450769831303E-2</v>
      </c>
      <c r="H11" s="14">
        <v>9.9784826179855499E-2</v>
      </c>
      <c r="I11" s="14">
        <v>0.11039104909224</v>
      </c>
      <c r="J11" s="14">
        <v>0.116176663935319</v>
      </c>
      <c r="K11" s="14">
        <v>0.111983632556617</v>
      </c>
      <c r="L11" s="14">
        <v>0.127160176445824</v>
      </c>
      <c r="M11" s="14">
        <v>9.9197512615376904E-2</v>
      </c>
      <c r="N11" s="14">
        <v>0.16802016028746999</v>
      </c>
      <c r="O11" s="14">
        <v>9.5258605600280502E-2</v>
      </c>
      <c r="P11" s="14"/>
      <c r="Q11" s="14">
        <v>0.112480771090732</v>
      </c>
      <c r="R11" s="14">
        <v>9.8876477331207899E-2</v>
      </c>
      <c r="S11" s="14"/>
      <c r="T11" s="14">
        <v>0.11366489546594701</v>
      </c>
      <c r="U11" s="14">
        <v>9.0021405406477698E-2</v>
      </c>
      <c r="V11" s="14">
        <v>6.6430421136523296E-2</v>
      </c>
      <c r="W11" s="14"/>
      <c r="X11" s="14">
        <v>9.2874847445368905E-2</v>
      </c>
      <c r="Y11" s="14">
        <v>0.12009126117968</v>
      </c>
      <c r="Z11" s="14">
        <v>0.114787507954395</v>
      </c>
      <c r="AA11" s="14">
        <v>9.3448924950212897E-2</v>
      </c>
    </row>
    <row r="12" spans="2:27" x14ac:dyDescent="0.3">
      <c r="B12" s="15" t="s">
        <v>50</v>
      </c>
      <c r="C12" s="14">
        <v>7.3784563779538404E-2</v>
      </c>
      <c r="D12" s="14">
        <v>6.0609843100176503E-2</v>
      </c>
      <c r="E12" s="14">
        <v>8.4290599807548897E-2</v>
      </c>
      <c r="F12" s="14"/>
      <c r="G12" s="14">
        <v>6.9600253447085494E-2</v>
      </c>
      <c r="H12" s="14">
        <v>8.6374687987312807E-2</v>
      </c>
      <c r="I12" s="14">
        <v>8.5123064663041495E-2</v>
      </c>
      <c r="J12" s="14">
        <v>0.13345489696554</v>
      </c>
      <c r="K12" s="14">
        <v>4.6177799454535602E-2</v>
      </c>
      <c r="L12" s="14">
        <v>6.07789587342479E-2</v>
      </c>
      <c r="M12" s="14">
        <v>4.0942176193326199E-2</v>
      </c>
      <c r="N12" s="14">
        <v>5.3253640790392298E-2</v>
      </c>
      <c r="O12" s="14">
        <v>7.8113176643382506E-2</v>
      </c>
      <c r="P12" s="14"/>
      <c r="Q12" s="14">
        <v>7.4987347735443202E-2</v>
      </c>
      <c r="R12" s="14">
        <v>7.1092291214622599E-2</v>
      </c>
      <c r="S12" s="14"/>
      <c r="T12" s="14">
        <v>7.8092200597546693E-2</v>
      </c>
      <c r="U12" s="14">
        <v>5.8761393802499902E-2</v>
      </c>
      <c r="V12" s="14">
        <v>2.7186018783741401E-2</v>
      </c>
      <c r="W12" s="14"/>
      <c r="X12" s="14">
        <v>7.6106181145310897E-2</v>
      </c>
      <c r="Y12" s="14">
        <v>8.1226063369486595E-2</v>
      </c>
      <c r="Z12" s="14">
        <v>5.7799876029757002E-2</v>
      </c>
      <c r="AA12" s="14">
        <v>5.9385950890581699E-2</v>
      </c>
    </row>
    <row r="13" spans="2:27" x14ac:dyDescent="0.3">
      <c r="B13" s="15" t="s">
        <v>51</v>
      </c>
      <c r="C13" s="14">
        <v>2.2080896736858601E-2</v>
      </c>
      <c r="D13" s="14">
        <v>2.3963958698885901E-2</v>
      </c>
      <c r="E13" s="14">
        <v>2.0328356432169601E-2</v>
      </c>
      <c r="F13" s="14"/>
      <c r="G13" s="14">
        <v>2.6442080426805001E-2</v>
      </c>
      <c r="H13" s="14">
        <v>3.4164342933972802E-2</v>
      </c>
      <c r="I13" s="14">
        <v>5.8806430565641402E-3</v>
      </c>
      <c r="J13" s="14">
        <v>3.3425515945271399E-2</v>
      </c>
      <c r="K13" s="14">
        <v>1.9569486323106101E-2</v>
      </c>
      <c r="L13" s="14">
        <v>8.47805368026203E-3</v>
      </c>
      <c r="M13" s="14">
        <v>3.03565090893399E-2</v>
      </c>
      <c r="N13" s="14">
        <v>8.4842815488267408E-3</v>
      </c>
      <c r="O13" s="14">
        <v>1.41507212271998E-2</v>
      </c>
      <c r="P13" s="14"/>
      <c r="Q13" s="14">
        <v>2.1004152105396402E-2</v>
      </c>
      <c r="R13" s="14">
        <v>2.25356627240824E-2</v>
      </c>
      <c r="S13" s="14"/>
      <c r="T13" s="14">
        <v>2.37988283267562E-2</v>
      </c>
      <c r="U13" s="14">
        <v>0</v>
      </c>
      <c r="V13" s="14">
        <v>6.0106855346071198E-3</v>
      </c>
      <c r="W13" s="14"/>
      <c r="X13" s="14">
        <v>3.1036099314590899E-2</v>
      </c>
      <c r="Y13" s="14">
        <v>2.4217099150925001E-2</v>
      </c>
      <c r="Z13" s="14">
        <v>0</v>
      </c>
      <c r="AA13" s="14">
        <v>1.29694114890285E-2</v>
      </c>
    </row>
    <row r="14" spans="2:27" x14ac:dyDescent="0.3">
      <c r="B14" s="15" t="s">
        <v>52</v>
      </c>
      <c r="C14" s="20">
        <v>4.7270547352086297E-3</v>
      </c>
      <c r="D14" s="20">
        <v>5.7001623451235304E-3</v>
      </c>
      <c r="E14" s="20">
        <v>3.7811813729962201E-3</v>
      </c>
      <c r="F14" s="20"/>
      <c r="G14" s="20">
        <v>5.2260621585758704E-3</v>
      </c>
      <c r="H14" s="20">
        <v>7.4988747361604702E-3</v>
      </c>
      <c r="I14" s="20">
        <v>0</v>
      </c>
      <c r="J14" s="20">
        <v>0</v>
      </c>
      <c r="K14" s="20">
        <v>0</v>
      </c>
      <c r="L14" s="20">
        <v>6.52554488626315E-3</v>
      </c>
      <c r="M14" s="20">
        <v>1.41382046251778E-2</v>
      </c>
      <c r="N14" s="20">
        <v>0</v>
      </c>
      <c r="O14" s="20">
        <v>4.0416598193526001E-3</v>
      </c>
      <c r="P14" s="20"/>
      <c r="Q14" s="20">
        <v>2.4884562806969401E-3</v>
      </c>
      <c r="R14" s="20">
        <v>9.9480754075872303E-3</v>
      </c>
      <c r="S14" s="20"/>
      <c r="T14" s="20">
        <v>3.8618136246379598E-3</v>
      </c>
      <c r="U14" s="20">
        <v>5.3617974606898601E-3</v>
      </c>
      <c r="V14" s="20">
        <v>0</v>
      </c>
      <c r="W14" s="20"/>
      <c r="X14" s="20">
        <v>7.4912882265173097E-3</v>
      </c>
      <c r="Y14" s="20">
        <v>2.06644909736548E-3</v>
      </c>
      <c r="Z14" s="20">
        <v>1.6461308781889599E-2</v>
      </c>
      <c r="AA14" s="20">
        <v>3.5437859230049201E-3</v>
      </c>
    </row>
    <row r="15" spans="2:27" x14ac:dyDescent="0.3">
      <c r="B15" s="16"/>
    </row>
    <row r="16" spans="2:27" x14ac:dyDescent="0.3">
      <c r="B16" t="s">
        <v>54</v>
      </c>
    </row>
    <row r="17" spans="2:2" x14ac:dyDescent="0.3">
      <c r="B17" t="s">
        <v>55</v>
      </c>
    </row>
    <row r="19" spans="2:2" x14ac:dyDescent="0.3">
      <c r="B19"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122</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x14ac:dyDescent="0.3">
      <c r="B9" s="15" t="s">
        <v>118</v>
      </c>
      <c r="C9" s="14">
        <v>0.44193605966209099</v>
      </c>
      <c r="D9" s="14">
        <v>0.473958081158597</v>
      </c>
      <c r="E9" s="14">
        <v>0.41064154770136302</v>
      </c>
      <c r="F9" s="14"/>
      <c r="G9" s="14">
        <v>0.51990240846486802</v>
      </c>
      <c r="H9" s="14">
        <v>0.38975972276317999</v>
      </c>
      <c r="I9" s="14">
        <v>0.45330770967749101</v>
      </c>
      <c r="J9" s="14">
        <v>0.37992570093975198</v>
      </c>
      <c r="K9" s="14">
        <v>0.40176535947660702</v>
      </c>
      <c r="L9" s="14">
        <v>0.48809305358406202</v>
      </c>
      <c r="M9" s="14">
        <v>0.39466226745780197</v>
      </c>
      <c r="N9" s="14">
        <v>0.456102784076863</v>
      </c>
      <c r="O9" s="14">
        <v>0.41940610711240101</v>
      </c>
      <c r="P9" s="14"/>
      <c r="Q9" s="14">
        <v>0.47716454147509002</v>
      </c>
      <c r="R9" s="14">
        <v>0.36170696606307401</v>
      </c>
      <c r="S9" s="14"/>
      <c r="T9" s="14">
        <v>0.42333152079408898</v>
      </c>
      <c r="U9" s="14">
        <v>0.40918429723693001</v>
      </c>
      <c r="V9" s="14">
        <v>0.67916429484109897</v>
      </c>
      <c r="W9" s="14"/>
      <c r="X9" s="14">
        <v>0.33529120105735399</v>
      </c>
      <c r="Y9" s="14">
        <v>0.46355764062736599</v>
      </c>
      <c r="Z9" s="14">
        <v>0.43173828321121099</v>
      </c>
      <c r="AA9" s="14">
        <v>0.51119184331196599</v>
      </c>
    </row>
    <row r="10" spans="2:27" x14ac:dyDescent="0.3">
      <c r="B10" s="15" t="s">
        <v>119</v>
      </c>
      <c r="C10" s="14">
        <v>0.47272185198659999</v>
      </c>
      <c r="D10" s="14">
        <v>0.45986115261140698</v>
      </c>
      <c r="E10" s="14">
        <v>0.486210206497593</v>
      </c>
      <c r="F10" s="14"/>
      <c r="G10" s="14">
        <v>0.42544699194802998</v>
      </c>
      <c r="H10" s="14">
        <v>0.52638010136708202</v>
      </c>
      <c r="I10" s="14">
        <v>0.48426212831516702</v>
      </c>
      <c r="J10" s="14">
        <v>0.505751256088666</v>
      </c>
      <c r="K10" s="14">
        <v>0.48353774461215199</v>
      </c>
      <c r="L10" s="14">
        <v>0.39229972966691001</v>
      </c>
      <c r="M10" s="14">
        <v>0.49466057455523998</v>
      </c>
      <c r="N10" s="14">
        <v>0.47654555810813098</v>
      </c>
      <c r="O10" s="14">
        <v>0.50805779589566302</v>
      </c>
      <c r="P10" s="14"/>
      <c r="Q10" s="14">
        <v>0.46007561790331503</v>
      </c>
      <c r="R10" s="14">
        <v>0.50340194376715797</v>
      </c>
      <c r="S10" s="14"/>
      <c r="T10" s="14">
        <v>0.48745310465872499</v>
      </c>
      <c r="U10" s="14">
        <v>0.50075948609005905</v>
      </c>
      <c r="V10" s="14">
        <v>0.29158797847485801</v>
      </c>
      <c r="W10" s="14"/>
      <c r="X10" s="14">
        <v>0.51830393571510402</v>
      </c>
      <c r="Y10" s="14">
        <v>0.47610826220146901</v>
      </c>
      <c r="Z10" s="14">
        <v>0.46389500069662098</v>
      </c>
      <c r="AA10" s="14">
        <v>0.41998216584675802</v>
      </c>
    </row>
    <row r="11" spans="2:27" x14ac:dyDescent="0.3">
      <c r="B11" s="15" t="s">
        <v>120</v>
      </c>
      <c r="C11" s="14">
        <v>6.3110370420951106E-2</v>
      </c>
      <c r="D11" s="14">
        <v>5.0175382849724101E-2</v>
      </c>
      <c r="E11" s="14">
        <v>7.5445039440015696E-2</v>
      </c>
      <c r="F11" s="14"/>
      <c r="G11" s="14">
        <v>3.2271836326050997E-2</v>
      </c>
      <c r="H11" s="14">
        <v>7.1201390490454194E-2</v>
      </c>
      <c r="I11" s="14">
        <v>5.5254282150933198E-2</v>
      </c>
      <c r="J11" s="14">
        <v>7.6762482937933793E-2</v>
      </c>
      <c r="K11" s="14">
        <v>9.9457082409606407E-2</v>
      </c>
      <c r="L11" s="14">
        <v>9.3092727926782304E-2</v>
      </c>
      <c r="M11" s="14">
        <v>7.9898156141031101E-2</v>
      </c>
      <c r="N11" s="14">
        <v>3.9938770594864198E-2</v>
      </c>
      <c r="O11" s="14">
        <v>4.9199961175816299E-2</v>
      </c>
      <c r="P11" s="14"/>
      <c r="Q11" s="14">
        <v>4.4130439953051E-2</v>
      </c>
      <c r="R11" s="14">
        <v>0.103906877347645</v>
      </c>
      <c r="S11" s="14"/>
      <c r="T11" s="14">
        <v>6.77030762257744E-2</v>
      </c>
      <c r="U11" s="14">
        <v>5.9530014564729297E-2</v>
      </c>
      <c r="V11" s="14">
        <v>1.8490507157510799E-2</v>
      </c>
      <c r="W11" s="14"/>
      <c r="X11" s="14">
        <v>0.11788305660848</v>
      </c>
      <c r="Y11" s="14">
        <v>4.2966711230817002E-2</v>
      </c>
      <c r="Z11" s="14">
        <v>6.6854373203897297E-2</v>
      </c>
      <c r="AA11" s="14">
        <v>4.7040621259643103E-2</v>
      </c>
    </row>
    <row r="12" spans="2:27" x14ac:dyDescent="0.3">
      <c r="B12" s="15" t="s">
        <v>121</v>
      </c>
      <c r="C12" s="14">
        <v>1.5283524086710401E-2</v>
      </c>
      <c r="D12" s="14">
        <v>1.18534419890227E-2</v>
      </c>
      <c r="E12" s="14">
        <v>1.7913481314862301E-2</v>
      </c>
      <c r="F12" s="14"/>
      <c r="G12" s="14">
        <v>1.53597102445971E-2</v>
      </c>
      <c r="H12" s="14">
        <v>6.40134504350281E-3</v>
      </c>
      <c r="I12" s="14">
        <v>7.1758798564085496E-3</v>
      </c>
      <c r="J12" s="14">
        <v>3.7560560033648799E-2</v>
      </c>
      <c r="K12" s="14">
        <v>1.08146837073879E-2</v>
      </c>
      <c r="L12" s="14">
        <v>1.3316671305486799E-2</v>
      </c>
      <c r="M12" s="14">
        <v>1.6640797220749098E-2</v>
      </c>
      <c r="N12" s="14">
        <v>2.7412887220141801E-2</v>
      </c>
      <c r="O12" s="14">
        <v>1.2498882764275099E-2</v>
      </c>
      <c r="P12" s="14"/>
      <c r="Q12" s="14">
        <v>1.26954170879242E-2</v>
      </c>
      <c r="R12" s="14">
        <v>2.15552763328507E-2</v>
      </c>
      <c r="S12" s="14"/>
      <c r="T12" s="14">
        <v>1.46852981007037E-2</v>
      </c>
      <c r="U12" s="14">
        <v>2.3818920577708499E-2</v>
      </c>
      <c r="V12" s="14">
        <v>1.07572195265328E-2</v>
      </c>
      <c r="W12" s="14"/>
      <c r="X12" s="14">
        <v>2.1745476156341401E-2</v>
      </c>
      <c r="Y12" s="14">
        <v>1.08332102436374E-2</v>
      </c>
      <c r="Z12" s="14">
        <v>2.1051034106380401E-2</v>
      </c>
      <c r="AA12" s="14">
        <v>1.7352309578166601E-2</v>
      </c>
    </row>
    <row r="13" spans="2:27" x14ac:dyDescent="0.3">
      <c r="B13" s="15" t="s">
        <v>74</v>
      </c>
      <c r="C13" s="20">
        <v>6.9481938436476397E-3</v>
      </c>
      <c r="D13" s="20">
        <v>4.1519413912491799E-3</v>
      </c>
      <c r="E13" s="20">
        <v>9.7897250461664795E-3</v>
      </c>
      <c r="F13" s="20"/>
      <c r="G13" s="20">
        <v>7.01905301645435E-3</v>
      </c>
      <c r="H13" s="20">
        <v>6.2574403357810301E-3</v>
      </c>
      <c r="I13" s="20">
        <v>0</v>
      </c>
      <c r="J13" s="20">
        <v>0</v>
      </c>
      <c r="K13" s="20">
        <v>4.4251297942462502E-3</v>
      </c>
      <c r="L13" s="20">
        <v>1.31978175167586E-2</v>
      </c>
      <c r="M13" s="20">
        <v>1.41382046251778E-2</v>
      </c>
      <c r="N13" s="20">
        <v>0</v>
      </c>
      <c r="O13" s="20">
        <v>1.0837253051844801E-2</v>
      </c>
      <c r="P13" s="20"/>
      <c r="Q13" s="20">
        <v>5.9339835806196299E-3</v>
      </c>
      <c r="R13" s="20">
        <v>9.4289364892722397E-3</v>
      </c>
      <c r="S13" s="20"/>
      <c r="T13" s="20">
        <v>6.8270002207079603E-3</v>
      </c>
      <c r="U13" s="20">
        <v>6.7072815305724903E-3</v>
      </c>
      <c r="V13" s="20">
        <v>0</v>
      </c>
      <c r="W13" s="20"/>
      <c r="X13" s="20">
        <v>6.7763304627203201E-3</v>
      </c>
      <c r="Y13" s="20">
        <v>6.5341756967103202E-3</v>
      </c>
      <c r="Z13" s="20">
        <v>1.6461308781889599E-2</v>
      </c>
      <c r="AA13" s="20">
        <v>4.4330600034667303E-3</v>
      </c>
    </row>
    <row r="14" spans="2:27" x14ac:dyDescent="0.3">
      <c r="B14" s="16"/>
    </row>
    <row r="15" spans="2:27" x14ac:dyDescent="0.3">
      <c r="B15" t="s">
        <v>54</v>
      </c>
    </row>
    <row r="16" spans="2:27" x14ac:dyDescent="0.3">
      <c r="B16" t="s">
        <v>55</v>
      </c>
    </row>
    <row r="18" spans="2:2" x14ac:dyDescent="0.3">
      <c r="B18"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J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0" width="20.6640625" customWidth="1"/>
  </cols>
  <sheetData>
    <row r="2" spans="2:10" ht="40.049999999999997" customHeight="1" x14ac:dyDescent="0.3">
      <c r="D2" s="26" t="s">
        <v>112</v>
      </c>
      <c r="E2" s="23"/>
      <c r="F2" s="23"/>
      <c r="G2" s="23"/>
      <c r="H2" s="23"/>
      <c r="I2" s="23"/>
      <c r="J2" s="23"/>
    </row>
    <row r="6" spans="2:10" ht="49.95" customHeight="1" x14ac:dyDescent="0.3">
      <c r="B6" s="17" t="s">
        <v>14</v>
      </c>
      <c r="C6" s="17" t="s">
        <v>123</v>
      </c>
      <c r="D6" s="17" t="s">
        <v>124</v>
      </c>
      <c r="E6" s="17" t="s">
        <v>125</v>
      </c>
      <c r="F6" s="17" t="s">
        <v>126</v>
      </c>
      <c r="G6" s="17" t="s">
        <v>127</v>
      </c>
      <c r="H6" s="17" t="s">
        <v>128</v>
      </c>
      <c r="I6" s="17" t="s">
        <v>129</v>
      </c>
    </row>
    <row r="7" spans="2:10" x14ac:dyDescent="0.3">
      <c r="B7" s="15" t="s">
        <v>47</v>
      </c>
      <c r="C7" s="14">
        <v>0.34098042190185202</v>
      </c>
      <c r="D7" s="14">
        <v>0.20463308603709299</v>
      </c>
      <c r="E7" s="14">
        <v>0.32013302626205498</v>
      </c>
      <c r="F7" s="14">
        <v>0.29757885836530401</v>
      </c>
      <c r="G7" s="14">
        <v>0.34078773396072598</v>
      </c>
      <c r="H7" s="14">
        <v>0.31513354628642998</v>
      </c>
      <c r="I7" s="14">
        <v>0.34976422235584897</v>
      </c>
    </row>
    <row r="8" spans="2:10" x14ac:dyDescent="0.3">
      <c r="B8" s="15" t="s">
        <v>48</v>
      </c>
      <c r="C8" s="14">
        <v>0.49040931987849701</v>
      </c>
      <c r="D8" s="14">
        <v>0.43104376066150901</v>
      </c>
      <c r="E8" s="14">
        <v>0.46165647667671</v>
      </c>
      <c r="F8" s="14">
        <v>0.51796914686704598</v>
      </c>
      <c r="G8" s="14">
        <v>0.53567549456679697</v>
      </c>
      <c r="H8" s="14">
        <v>0.47813484975408899</v>
      </c>
      <c r="I8" s="14">
        <v>0.50518376300389201</v>
      </c>
    </row>
    <row r="9" spans="2:10" x14ac:dyDescent="0.3">
      <c r="B9" s="15" t="s">
        <v>49</v>
      </c>
      <c r="C9" s="14">
        <v>0.116293710266138</v>
      </c>
      <c r="D9" s="14">
        <v>0.20918877160796601</v>
      </c>
      <c r="E9" s="14">
        <v>0.150417976556494</v>
      </c>
      <c r="F9" s="14">
        <v>0.121689888821446</v>
      </c>
      <c r="G9" s="14">
        <v>8.6635969307170199E-2</v>
      </c>
      <c r="H9" s="14">
        <v>0.121679142631969</v>
      </c>
      <c r="I9" s="14">
        <v>9.7194850005001998E-2</v>
      </c>
    </row>
    <row r="10" spans="2:10" x14ac:dyDescent="0.3">
      <c r="B10" s="15" t="s">
        <v>50</v>
      </c>
      <c r="C10" s="14">
        <v>3.7541008822410203E-2</v>
      </c>
      <c r="D10" s="14">
        <v>0.111364986655011</v>
      </c>
      <c r="E10" s="14">
        <v>2.8509100399728701E-2</v>
      </c>
      <c r="F10" s="14">
        <v>3.5529549048011901E-2</v>
      </c>
      <c r="G10" s="14">
        <v>2.20891537751675E-2</v>
      </c>
      <c r="H10" s="14">
        <v>5.0088986200001101E-2</v>
      </c>
      <c r="I10" s="14">
        <v>3.1859779477339298E-2</v>
      </c>
    </row>
    <row r="11" spans="2:10" x14ac:dyDescent="0.3">
      <c r="B11" s="15" t="s">
        <v>51</v>
      </c>
      <c r="C11" s="14">
        <v>8.4299340612437896E-3</v>
      </c>
      <c r="D11" s="14">
        <v>2.20978589143319E-2</v>
      </c>
      <c r="E11" s="14">
        <v>8.1493003315803204E-3</v>
      </c>
      <c r="F11" s="14">
        <v>1.26134796556887E-2</v>
      </c>
      <c r="G11" s="14">
        <v>7.0898170037921003E-3</v>
      </c>
      <c r="H11" s="14">
        <v>1.30602794069878E-2</v>
      </c>
      <c r="I11" s="14">
        <v>9.9107500519649006E-3</v>
      </c>
    </row>
    <row r="12" spans="2:10" x14ac:dyDescent="0.3">
      <c r="B12" s="15" t="s">
        <v>52</v>
      </c>
      <c r="C12" s="14">
        <v>6.3456050698587098E-3</v>
      </c>
      <c r="D12" s="14">
        <v>2.1671536124089199E-2</v>
      </c>
      <c r="E12" s="14">
        <v>3.1134119773431598E-2</v>
      </c>
      <c r="F12" s="14">
        <v>1.46190772425033E-2</v>
      </c>
      <c r="G12" s="14">
        <v>7.7218313863469902E-3</v>
      </c>
      <c r="H12" s="14">
        <v>2.1903195720523402E-2</v>
      </c>
      <c r="I12" s="14">
        <v>6.0866351059519E-3</v>
      </c>
    </row>
    <row r="13" spans="2:10" x14ac:dyDescent="0.3">
      <c r="B13" s="16"/>
      <c r="C13" s="16"/>
      <c r="D13" s="16"/>
      <c r="E13" s="16"/>
      <c r="F13" s="16"/>
      <c r="G13" s="16"/>
      <c r="H13" s="16"/>
      <c r="I13" s="16"/>
    </row>
    <row r="14" spans="2:10" x14ac:dyDescent="0.3">
      <c r="B14" t="s">
        <v>54</v>
      </c>
    </row>
    <row r="15" spans="2:10" x14ac:dyDescent="0.3">
      <c r="B15" t="s">
        <v>55</v>
      </c>
    </row>
    <row r="19" spans="2:2" x14ac:dyDescent="0.3">
      <c r="B19"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A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130</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x14ac:dyDescent="0.3">
      <c r="B9" s="15" t="s">
        <v>47</v>
      </c>
      <c r="C9" s="14">
        <v>0.34098042190185202</v>
      </c>
      <c r="D9" s="14">
        <v>0.367448643320265</v>
      </c>
      <c r="E9" s="14">
        <v>0.31538278377595802</v>
      </c>
      <c r="F9" s="14"/>
      <c r="G9" s="14">
        <v>0.38389975717076902</v>
      </c>
      <c r="H9" s="14">
        <v>0.31118566631615402</v>
      </c>
      <c r="I9" s="14">
        <v>0.31718207671377302</v>
      </c>
      <c r="J9" s="14">
        <v>0.289849331414753</v>
      </c>
      <c r="K9" s="14">
        <v>0.32435198237697799</v>
      </c>
      <c r="L9" s="14">
        <v>0.37384981748832502</v>
      </c>
      <c r="M9" s="14">
        <v>0.32939910305083703</v>
      </c>
      <c r="N9" s="14">
        <v>0.368356692192364</v>
      </c>
      <c r="O9" s="14">
        <v>0.33114661937919898</v>
      </c>
      <c r="P9" s="14"/>
      <c r="Q9" s="14">
        <v>0.36927490969347598</v>
      </c>
      <c r="R9" s="14">
        <v>0.28103605198611498</v>
      </c>
      <c r="S9" s="14"/>
      <c r="T9" s="14">
        <v>0.33752259010562802</v>
      </c>
      <c r="U9" s="14">
        <v>0.34582780392748302</v>
      </c>
      <c r="V9" s="14">
        <v>0.42735024136254401</v>
      </c>
      <c r="W9" s="14"/>
      <c r="X9" s="14">
        <v>0.24120806353371299</v>
      </c>
      <c r="Y9" s="14">
        <v>0.37605573549653998</v>
      </c>
      <c r="Z9" s="14">
        <v>0.38662475971721899</v>
      </c>
      <c r="AA9" s="14">
        <v>0.35231783703701303</v>
      </c>
    </row>
    <row r="10" spans="2:27" x14ac:dyDescent="0.3">
      <c r="B10" s="15" t="s">
        <v>48</v>
      </c>
      <c r="C10" s="14">
        <v>0.49040931987849701</v>
      </c>
      <c r="D10" s="14">
        <v>0.47951450840943999</v>
      </c>
      <c r="E10" s="14">
        <v>0.50014331588471195</v>
      </c>
      <c r="F10" s="14"/>
      <c r="G10" s="14">
        <v>0.46654726333611402</v>
      </c>
      <c r="H10" s="14">
        <v>0.50542637058476603</v>
      </c>
      <c r="I10" s="14">
        <v>0.48486250381081503</v>
      </c>
      <c r="J10" s="14">
        <v>0.53814590700571996</v>
      </c>
      <c r="K10" s="14">
        <v>0.50637291261342299</v>
      </c>
      <c r="L10" s="14">
        <v>0.45988398180227802</v>
      </c>
      <c r="M10" s="14">
        <v>0.47689873896193702</v>
      </c>
      <c r="N10" s="14">
        <v>0.490867485778469</v>
      </c>
      <c r="O10" s="14">
        <v>0.50683463313087895</v>
      </c>
      <c r="P10" s="14"/>
      <c r="Q10" s="14">
        <v>0.49058257136783601</v>
      </c>
      <c r="R10" s="14">
        <v>0.48763266998932098</v>
      </c>
      <c r="S10" s="14"/>
      <c r="T10" s="14">
        <v>0.47474846084053302</v>
      </c>
      <c r="U10" s="14">
        <v>0.55583073288346496</v>
      </c>
      <c r="V10" s="14">
        <v>0.51071415026367595</v>
      </c>
      <c r="W10" s="14"/>
      <c r="X10" s="14">
        <v>0.49443060881719703</v>
      </c>
      <c r="Y10" s="14">
        <v>0.472764036227596</v>
      </c>
      <c r="Z10" s="14">
        <v>0.46961053018358301</v>
      </c>
      <c r="AA10" s="14">
        <v>0.53514206954403798</v>
      </c>
    </row>
    <row r="11" spans="2:27" x14ac:dyDescent="0.3">
      <c r="B11" s="15" t="s">
        <v>49</v>
      </c>
      <c r="C11" s="14">
        <v>0.116293710266138</v>
      </c>
      <c r="D11" s="14">
        <v>0.102497180774157</v>
      </c>
      <c r="E11" s="14">
        <v>0.13006347969465901</v>
      </c>
      <c r="F11" s="14"/>
      <c r="G11" s="14">
        <v>9.7367608860408406E-2</v>
      </c>
      <c r="H11" s="14">
        <v>0.123929869889517</v>
      </c>
      <c r="I11" s="14">
        <v>0.13646985198946501</v>
      </c>
      <c r="J11" s="14">
        <v>0.11669201796277</v>
      </c>
      <c r="K11" s="14">
        <v>0.10338421936210899</v>
      </c>
      <c r="L11" s="14">
        <v>0.13421756127605899</v>
      </c>
      <c r="M11" s="14">
        <v>0.12683850235678401</v>
      </c>
      <c r="N11" s="14">
        <v>8.9558034419007407E-2</v>
      </c>
      <c r="O11" s="14">
        <v>0.127036376571945</v>
      </c>
      <c r="P11" s="14"/>
      <c r="Q11" s="14">
        <v>9.6796043986233093E-2</v>
      </c>
      <c r="R11" s="14">
        <v>0.15729327813343899</v>
      </c>
      <c r="S11" s="14"/>
      <c r="T11" s="14">
        <v>0.12611065163973401</v>
      </c>
      <c r="U11" s="14">
        <v>7.4063821671062902E-2</v>
      </c>
      <c r="V11" s="14">
        <v>4.99142373045659E-2</v>
      </c>
      <c r="W11" s="14"/>
      <c r="X11" s="14">
        <v>0.17974437922560099</v>
      </c>
      <c r="Y11" s="14">
        <v>9.9506982451353698E-2</v>
      </c>
      <c r="Z11" s="14">
        <v>9.7772753909753804E-2</v>
      </c>
      <c r="AA11" s="14">
        <v>9.0016695591901202E-2</v>
      </c>
    </row>
    <row r="12" spans="2:27" x14ac:dyDescent="0.3">
      <c r="B12" s="15" t="s">
        <v>50</v>
      </c>
      <c r="C12" s="14">
        <v>3.7541008822410203E-2</v>
      </c>
      <c r="D12" s="14">
        <v>3.7541001069740502E-2</v>
      </c>
      <c r="E12" s="14">
        <v>3.7766898968197501E-2</v>
      </c>
      <c r="F12" s="14"/>
      <c r="G12" s="14">
        <v>3.9947298961362503E-2</v>
      </c>
      <c r="H12" s="14">
        <v>4.3511530100275697E-2</v>
      </c>
      <c r="I12" s="14">
        <v>3.3875783306837402E-2</v>
      </c>
      <c r="J12" s="14">
        <v>4.4525270123970298E-2</v>
      </c>
      <c r="K12" s="14">
        <v>4.6332316353383203E-2</v>
      </c>
      <c r="L12" s="14">
        <v>2.6791929207006598E-2</v>
      </c>
      <c r="M12" s="14">
        <v>3.2095175297981698E-2</v>
      </c>
      <c r="N12" s="14">
        <v>4.3023864184930601E-2</v>
      </c>
      <c r="O12" s="14">
        <v>2.7820708075586401E-2</v>
      </c>
      <c r="P12" s="14"/>
      <c r="Q12" s="14">
        <v>3.4157895812677898E-2</v>
      </c>
      <c r="R12" s="14">
        <v>4.6160695246714803E-2</v>
      </c>
      <c r="S12" s="14"/>
      <c r="T12" s="14">
        <v>4.3492452920580203E-2</v>
      </c>
      <c r="U12" s="14">
        <v>2.05507270193773E-2</v>
      </c>
      <c r="V12" s="14">
        <v>6.0106855346071198E-3</v>
      </c>
      <c r="W12" s="14"/>
      <c r="X12" s="14">
        <v>5.6557396548093698E-2</v>
      </c>
      <c r="Y12" s="14">
        <v>3.8810320540987098E-2</v>
      </c>
      <c r="Z12" s="14">
        <v>1.8597810508239401E-2</v>
      </c>
      <c r="AA12" s="14">
        <v>2.25233978270474E-2</v>
      </c>
    </row>
    <row r="13" spans="2:27" x14ac:dyDescent="0.3">
      <c r="B13" s="15" t="s">
        <v>51</v>
      </c>
      <c r="C13" s="14">
        <v>8.4299340612437896E-3</v>
      </c>
      <c r="D13" s="14">
        <v>6.5667820446040298E-3</v>
      </c>
      <c r="E13" s="14">
        <v>1.03461218523255E-2</v>
      </c>
      <c r="F13" s="14"/>
      <c r="G13" s="14">
        <v>7.0120095127694897E-3</v>
      </c>
      <c r="H13" s="14">
        <v>8.4476883731267102E-3</v>
      </c>
      <c r="I13" s="14">
        <v>1.9635199973798301E-2</v>
      </c>
      <c r="J13" s="14">
        <v>1.07874734927869E-2</v>
      </c>
      <c r="K13" s="14">
        <v>9.7210999733325608E-3</v>
      </c>
      <c r="L13" s="14">
        <v>5.2567102263310298E-3</v>
      </c>
      <c r="M13" s="14">
        <v>1.55082596468999E-2</v>
      </c>
      <c r="N13" s="14">
        <v>8.1939234252289394E-3</v>
      </c>
      <c r="O13" s="14">
        <v>0</v>
      </c>
      <c r="P13" s="14"/>
      <c r="Q13" s="14">
        <v>6.1713230124070999E-3</v>
      </c>
      <c r="R13" s="14">
        <v>1.3785462046374399E-2</v>
      </c>
      <c r="S13" s="14"/>
      <c r="T13" s="14">
        <v>1.09053945318641E-2</v>
      </c>
      <c r="U13" s="14">
        <v>3.7269144986114499E-3</v>
      </c>
      <c r="V13" s="14">
        <v>6.0106855346071198E-3</v>
      </c>
      <c r="W13" s="14"/>
      <c r="X13" s="14">
        <v>1.4861470303862E-2</v>
      </c>
      <c r="Y13" s="14">
        <v>8.6391231551178303E-3</v>
      </c>
      <c r="Z13" s="14">
        <v>1.0932836899314799E-2</v>
      </c>
      <c r="AA13" s="14">
        <v>0</v>
      </c>
    </row>
    <row r="14" spans="2:27" x14ac:dyDescent="0.3">
      <c r="B14" s="15" t="s">
        <v>52</v>
      </c>
      <c r="C14" s="20">
        <v>6.3456050698587098E-3</v>
      </c>
      <c r="D14" s="20">
        <v>6.4318843817941602E-3</v>
      </c>
      <c r="E14" s="20">
        <v>6.2973998241484001E-3</v>
      </c>
      <c r="F14" s="20"/>
      <c r="G14" s="20">
        <v>5.2260621585758704E-3</v>
      </c>
      <c r="H14" s="20">
        <v>7.4988747361604702E-3</v>
      </c>
      <c r="I14" s="20">
        <v>7.9745842053122497E-3</v>
      </c>
      <c r="J14" s="20">
        <v>0</v>
      </c>
      <c r="K14" s="20">
        <v>9.8374693207739297E-3</v>
      </c>
      <c r="L14" s="20">
        <v>0</v>
      </c>
      <c r="M14" s="20">
        <v>1.92602206855596E-2</v>
      </c>
      <c r="N14" s="20">
        <v>0</v>
      </c>
      <c r="O14" s="20">
        <v>7.1616628423905497E-3</v>
      </c>
      <c r="P14" s="20"/>
      <c r="Q14" s="20">
        <v>3.01725612736958E-3</v>
      </c>
      <c r="R14" s="20">
        <v>1.40918425980356E-2</v>
      </c>
      <c r="S14" s="20"/>
      <c r="T14" s="20">
        <v>7.2204499616602899E-3</v>
      </c>
      <c r="U14" s="20">
        <v>0</v>
      </c>
      <c r="V14" s="20">
        <v>0</v>
      </c>
      <c r="W14" s="20"/>
      <c r="X14" s="20">
        <v>1.3198081571532501E-2</v>
      </c>
      <c r="Y14" s="20">
        <v>4.2238021284049703E-3</v>
      </c>
      <c r="Z14" s="20">
        <v>1.6461308781889599E-2</v>
      </c>
      <c r="AA14" s="20">
        <v>0</v>
      </c>
    </row>
    <row r="15" spans="2:27" x14ac:dyDescent="0.3">
      <c r="B15" s="16"/>
    </row>
    <row r="16" spans="2:27" x14ac:dyDescent="0.3">
      <c r="B16" t="s">
        <v>54</v>
      </c>
    </row>
    <row r="17" spans="2:2" x14ac:dyDescent="0.3">
      <c r="B17" t="s">
        <v>55</v>
      </c>
    </row>
    <row r="19" spans="2:2" x14ac:dyDescent="0.3">
      <c r="B19"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A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131</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x14ac:dyDescent="0.3">
      <c r="B9" s="15" t="s">
        <v>47</v>
      </c>
      <c r="C9" s="14">
        <v>0.20463308603709299</v>
      </c>
      <c r="D9" s="14">
        <v>0.20939464109321301</v>
      </c>
      <c r="E9" s="14">
        <v>0.19994867002274699</v>
      </c>
      <c r="F9" s="14"/>
      <c r="G9" s="14">
        <v>0.21514318396746401</v>
      </c>
      <c r="H9" s="14">
        <v>0.17591991838465201</v>
      </c>
      <c r="I9" s="14">
        <v>0.20081004651437101</v>
      </c>
      <c r="J9" s="14">
        <v>0.175351766960328</v>
      </c>
      <c r="K9" s="14">
        <v>0.170074871613795</v>
      </c>
      <c r="L9" s="14">
        <v>0.252395061280205</v>
      </c>
      <c r="M9" s="14">
        <v>0.23396544404206701</v>
      </c>
      <c r="N9" s="14">
        <v>0.222695212991249</v>
      </c>
      <c r="O9" s="14">
        <v>0.199654907867922</v>
      </c>
      <c r="P9" s="14"/>
      <c r="Q9" s="14">
        <v>0.20384645709768601</v>
      </c>
      <c r="R9" s="14">
        <v>0.20961943450072501</v>
      </c>
      <c r="S9" s="14"/>
      <c r="T9" s="14">
        <v>0.19586570225004199</v>
      </c>
      <c r="U9" s="14">
        <v>0.27121760220665497</v>
      </c>
      <c r="V9" s="14">
        <v>0.23880382033960301</v>
      </c>
      <c r="W9" s="14"/>
      <c r="X9" s="14">
        <v>0.17851910537875801</v>
      </c>
      <c r="Y9" s="14">
        <v>0.20252031645938001</v>
      </c>
      <c r="Z9" s="14">
        <v>0.29207008515121102</v>
      </c>
      <c r="AA9" s="14">
        <v>0.207162788147848</v>
      </c>
    </row>
    <row r="10" spans="2:27" x14ac:dyDescent="0.3">
      <c r="B10" s="15" t="s">
        <v>48</v>
      </c>
      <c r="C10" s="14">
        <v>0.43104376066150901</v>
      </c>
      <c r="D10" s="14">
        <v>0.45709679277459703</v>
      </c>
      <c r="E10" s="14">
        <v>0.40565949573139898</v>
      </c>
      <c r="F10" s="14"/>
      <c r="G10" s="14">
        <v>0.45189126075991298</v>
      </c>
      <c r="H10" s="14">
        <v>0.41321288307166498</v>
      </c>
      <c r="I10" s="14">
        <v>0.36639772572088403</v>
      </c>
      <c r="J10" s="14">
        <v>0.47889616064443902</v>
      </c>
      <c r="K10" s="14">
        <v>0.49076792153611198</v>
      </c>
      <c r="L10" s="14">
        <v>0.37623763989668102</v>
      </c>
      <c r="M10" s="14">
        <v>0.42933089546275099</v>
      </c>
      <c r="N10" s="14">
        <v>0.430842957228182</v>
      </c>
      <c r="O10" s="14">
        <v>0.41914289075941802</v>
      </c>
      <c r="P10" s="14"/>
      <c r="Q10" s="14">
        <v>0.44703735593238397</v>
      </c>
      <c r="R10" s="14">
        <v>0.39286899735938502</v>
      </c>
      <c r="S10" s="14"/>
      <c r="T10" s="14">
        <v>0.42122765385730998</v>
      </c>
      <c r="U10" s="14">
        <v>0.48342947277681098</v>
      </c>
      <c r="V10" s="14">
        <v>0.52179429277540101</v>
      </c>
      <c r="W10" s="14"/>
      <c r="X10" s="14">
        <v>0.38580902123071498</v>
      </c>
      <c r="Y10" s="14">
        <v>0.43893358068865701</v>
      </c>
      <c r="Z10" s="14">
        <v>0.41158582903993801</v>
      </c>
      <c r="AA10" s="14">
        <v>0.46730277928796199</v>
      </c>
    </row>
    <row r="11" spans="2:27" x14ac:dyDescent="0.3">
      <c r="B11" s="15" t="s">
        <v>49</v>
      </c>
      <c r="C11" s="14">
        <v>0.20918877160796601</v>
      </c>
      <c r="D11" s="14">
        <v>0.20025904375974199</v>
      </c>
      <c r="E11" s="14">
        <v>0.217648531231317</v>
      </c>
      <c r="F11" s="14"/>
      <c r="G11" s="14">
        <v>0.21749450331511</v>
      </c>
      <c r="H11" s="14">
        <v>0.22122752441159699</v>
      </c>
      <c r="I11" s="14">
        <v>0.17826562226970899</v>
      </c>
      <c r="J11" s="14">
        <v>0.16142164272505</v>
      </c>
      <c r="K11" s="14">
        <v>0.17590313400711299</v>
      </c>
      <c r="L11" s="14">
        <v>0.25046465383906003</v>
      </c>
      <c r="M11" s="14">
        <v>0.19966939433143299</v>
      </c>
      <c r="N11" s="14">
        <v>0.221679801931399</v>
      </c>
      <c r="O11" s="14">
        <v>0.22403227674925</v>
      </c>
      <c r="P11" s="14"/>
      <c r="Q11" s="14">
        <v>0.20289726513320899</v>
      </c>
      <c r="R11" s="14">
        <v>0.22003171247570999</v>
      </c>
      <c r="S11" s="14"/>
      <c r="T11" s="14">
        <v>0.20636722169000801</v>
      </c>
      <c r="U11" s="14">
        <v>0.183269341432934</v>
      </c>
      <c r="V11" s="14">
        <v>0.19192179056903699</v>
      </c>
      <c r="W11" s="14"/>
      <c r="X11" s="14">
        <v>0.22003064029667399</v>
      </c>
      <c r="Y11" s="14">
        <v>0.19751576071518501</v>
      </c>
      <c r="Z11" s="14">
        <v>0.22003455494913801</v>
      </c>
      <c r="AA11" s="14">
        <v>0.216355000823199</v>
      </c>
    </row>
    <row r="12" spans="2:27" x14ac:dyDescent="0.3">
      <c r="B12" s="15" t="s">
        <v>50</v>
      </c>
      <c r="C12" s="14">
        <v>0.111364986655011</v>
      </c>
      <c r="D12" s="14">
        <v>8.7456111772074699E-2</v>
      </c>
      <c r="E12" s="14">
        <v>0.13597362426641901</v>
      </c>
      <c r="F12" s="14"/>
      <c r="G12" s="14">
        <v>8.3684327709974402E-2</v>
      </c>
      <c r="H12" s="14">
        <v>0.149296837916053</v>
      </c>
      <c r="I12" s="14">
        <v>0.18971532832035901</v>
      </c>
      <c r="J12" s="14">
        <v>0.129916247310425</v>
      </c>
      <c r="K12" s="14">
        <v>0.122539505944998</v>
      </c>
      <c r="L12" s="14">
        <v>8.7331039191312507E-2</v>
      </c>
      <c r="M12" s="14">
        <v>9.7634414014314302E-2</v>
      </c>
      <c r="N12" s="14">
        <v>6.1562678733808399E-2</v>
      </c>
      <c r="O12" s="14">
        <v>0.10163042160806</v>
      </c>
      <c r="P12" s="14"/>
      <c r="Q12" s="14">
        <v>0.108030077878599</v>
      </c>
      <c r="R12" s="14">
        <v>0.119927642547903</v>
      </c>
      <c r="S12" s="14"/>
      <c r="T12" s="14">
        <v>0.12970707198188799</v>
      </c>
      <c r="U12" s="14">
        <v>4.4913865334213501E-2</v>
      </c>
      <c r="V12" s="14">
        <v>2.0844866772075799E-2</v>
      </c>
      <c r="W12" s="14"/>
      <c r="X12" s="14">
        <v>0.15224370186140601</v>
      </c>
      <c r="Y12" s="14">
        <v>0.11957425049431999</v>
      </c>
      <c r="Z12" s="14">
        <v>3.4253947378676E-2</v>
      </c>
      <c r="AA12" s="14">
        <v>7.9161120101353399E-2</v>
      </c>
    </row>
    <row r="13" spans="2:27" x14ac:dyDescent="0.3">
      <c r="B13" s="15" t="s">
        <v>51</v>
      </c>
      <c r="C13" s="14">
        <v>2.20978589143319E-2</v>
      </c>
      <c r="D13" s="14">
        <v>2.4739920966944402E-2</v>
      </c>
      <c r="E13" s="14">
        <v>1.8348932214578902E-2</v>
      </c>
      <c r="F13" s="14"/>
      <c r="G13" s="14">
        <v>1.36199492898292E-2</v>
      </c>
      <c r="H13" s="14">
        <v>2.33586339739018E-2</v>
      </c>
      <c r="I13" s="14">
        <v>1.9635199973798301E-2</v>
      </c>
      <c r="J13" s="14">
        <v>3.8353469819769802E-2</v>
      </c>
      <c r="K13" s="14">
        <v>2.1678889615958499E-2</v>
      </c>
      <c r="L13" s="14">
        <v>1.63034159386049E-2</v>
      </c>
      <c r="M13" s="14">
        <v>9.6797850566939896E-3</v>
      </c>
      <c r="N13" s="14">
        <v>3.1407383571434397E-2</v>
      </c>
      <c r="O13" s="14">
        <v>3.5115391019244803E-2</v>
      </c>
      <c r="P13" s="14"/>
      <c r="Q13" s="14">
        <v>1.9755153327616799E-2</v>
      </c>
      <c r="R13" s="14">
        <v>2.7973204109546599E-2</v>
      </c>
      <c r="S13" s="14"/>
      <c r="T13" s="14">
        <v>2.66267453495551E-2</v>
      </c>
      <c r="U13" s="14">
        <v>4.72736552479938E-3</v>
      </c>
      <c r="V13" s="14">
        <v>0</v>
      </c>
      <c r="W13" s="14"/>
      <c r="X13" s="14">
        <v>3.8524677597497198E-2</v>
      </c>
      <c r="Y13" s="14">
        <v>2.3032495499257798E-2</v>
      </c>
      <c r="Z13" s="14">
        <v>0</v>
      </c>
      <c r="AA13" s="14">
        <v>1.1559377335333999E-2</v>
      </c>
    </row>
    <row r="14" spans="2:27" x14ac:dyDescent="0.3">
      <c r="B14" s="15" t="s">
        <v>52</v>
      </c>
      <c r="C14" s="20">
        <v>2.1671536124089199E-2</v>
      </c>
      <c r="D14" s="20">
        <v>2.1053489633428998E-2</v>
      </c>
      <c r="E14" s="20">
        <v>2.2420746533539201E-2</v>
      </c>
      <c r="F14" s="20"/>
      <c r="G14" s="20">
        <v>1.8166774957710401E-2</v>
      </c>
      <c r="H14" s="20">
        <v>1.6984202242130399E-2</v>
      </c>
      <c r="I14" s="20">
        <v>4.5176077200879697E-2</v>
      </c>
      <c r="J14" s="20">
        <v>1.6060712539989301E-2</v>
      </c>
      <c r="K14" s="20">
        <v>1.9035677282023999E-2</v>
      </c>
      <c r="L14" s="20">
        <v>1.7268189854136799E-2</v>
      </c>
      <c r="M14" s="20">
        <v>2.97200670927413E-2</v>
      </c>
      <c r="N14" s="20">
        <v>3.1811965543926402E-2</v>
      </c>
      <c r="O14" s="20">
        <v>2.0424111996104301E-2</v>
      </c>
      <c r="P14" s="20"/>
      <c r="Q14" s="20">
        <v>1.84336906305047E-2</v>
      </c>
      <c r="R14" s="20">
        <v>2.9579009006730599E-2</v>
      </c>
      <c r="S14" s="20"/>
      <c r="T14" s="20">
        <v>2.0205604871197599E-2</v>
      </c>
      <c r="U14" s="20">
        <v>1.24423527245876E-2</v>
      </c>
      <c r="V14" s="20">
        <v>2.6635229543883199E-2</v>
      </c>
      <c r="W14" s="20"/>
      <c r="X14" s="20">
        <v>2.4872853634948899E-2</v>
      </c>
      <c r="Y14" s="20">
        <v>1.8423596143199699E-2</v>
      </c>
      <c r="Z14" s="20">
        <v>4.2055583481037301E-2</v>
      </c>
      <c r="AA14" s="20">
        <v>1.84589343043037E-2</v>
      </c>
    </row>
    <row r="15" spans="2:27" x14ac:dyDescent="0.3">
      <c r="B15" s="16"/>
    </row>
    <row r="16" spans="2:27" x14ac:dyDescent="0.3">
      <c r="B16" t="s">
        <v>54</v>
      </c>
    </row>
    <row r="17" spans="2:2" x14ac:dyDescent="0.3">
      <c r="B17" t="s">
        <v>55</v>
      </c>
    </row>
    <row r="19" spans="2:2" x14ac:dyDescent="0.3">
      <c r="B19"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A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132</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x14ac:dyDescent="0.3">
      <c r="B9" s="15" t="s">
        <v>47</v>
      </c>
      <c r="C9" s="14">
        <v>0.32013302626205498</v>
      </c>
      <c r="D9" s="14">
        <v>0.34607868469011599</v>
      </c>
      <c r="E9" s="14">
        <v>0.29493316219513899</v>
      </c>
      <c r="F9" s="14"/>
      <c r="G9" s="14">
        <v>0.37689170131752298</v>
      </c>
      <c r="H9" s="14">
        <v>0.30596671037978901</v>
      </c>
      <c r="I9" s="14">
        <v>0.28011130727809902</v>
      </c>
      <c r="J9" s="14">
        <v>0.28363238708683702</v>
      </c>
      <c r="K9" s="14">
        <v>0.30824203474253697</v>
      </c>
      <c r="L9" s="14">
        <v>0.35132480481853101</v>
      </c>
      <c r="M9" s="14">
        <v>0.29202526421025499</v>
      </c>
      <c r="N9" s="14">
        <v>0.30946972744026202</v>
      </c>
      <c r="O9" s="14">
        <v>0.29062358800740701</v>
      </c>
      <c r="P9" s="14"/>
      <c r="Q9" s="14">
        <v>0.33722028905911999</v>
      </c>
      <c r="R9" s="14">
        <v>0.28525892122858199</v>
      </c>
      <c r="S9" s="14"/>
      <c r="T9" s="14">
        <v>0.30723847570370999</v>
      </c>
      <c r="U9" s="14">
        <v>0.388019787434912</v>
      </c>
      <c r="V9" s="14">
        <v>0.39849849483278299</v>
      </c>
      <c r="W9" s="14"/>
      <c r="X9" s="14">
        <v>0.254288119829153</v>
      </c>
      <c r="Y9" s="14">
        <v>0.32687698841268198</v>
      </c>
      <c r="Z9" s="14">
        <v>0.36736617856773901</v>
      </c>
      <c r="AA9" s="14">
        <v>0.363086179979076</v>
      </c>
    </row>
    <row r="10" spans="2:27" x14ac:dyDescent="0.3">
      <c r="B10" s="15" t="s">
        <v>48</v>
      </c>
      <c r="C10" s="14">
        <v>0.46165647667671</v>
      </c>
      <c r="D10" s="14">
        <v>0.44781161124580898</v>
      </c>
      <c r="E10" s="14">
        <v>0.47640384151332299</v>
      </c>
      <c r="F10" s="14"/>
      <c r="G10" s="14">
        <v>0.46796522593559198</v>
      </c>
      <c r="H10" s="14">
        <v>0.43565556540398198</v>
      </c>
      <c r="I10" s="14">
        <v>0.454744870111574</v>
      </c>
      <c r="J10" s="14">
        <v>0.47078337407470899</v>
      </c>
      <c r="K10" s="14">
        <v>0.465050426629394</v>
      </c>
      <c r="L10" s="14">
        <v>0.45678205165887997</v>
      </c>
      <c r="M10" s="14">
        <v>0.48827987818797602</v>
      </c>
      <c r="N10" s="14">
        <v>0.44574484989283097</v>
      </c>
      <c r="O10" s="14">
        <v>0.46635717084085698</v>
      </c>
      <c r="P10" s="14"/>
      <c r="Q10" s="14">
        <v>0.47597027294810901</v>
      </c>
      <c r="R10" s="14">
        <v>0.428181061919019</v>
      </c>
      <c r="S10" s="14"/>
      <c r="T10" s="14">
        <v>0.45179072608362397</v>
      </c>
      <c r="U10" s="14">
        <v>0.47892588539616998</v>
      </c>
      <c r="V10" s="14">
        <v>0.52284517737202496</v>
      </c>
      <c r="W10" s="14"/>
      <c r="X10" s="14">
        <v>0.41992378056523799</v>
      </c>
      <c r="Y10" s="14">
        <v>0.46717380863923802</v>
      </c>
      <c r="Z10" s="14">
        <v>0.45007209135325099</v>
      </c>
      <c r="AA10" s="14">
        <v>0.49796793056941102</v>
      </c>
    </row>
    <row r="11" spans="2:27" x14ac:dyDescent="0.3">
      <c r="B11" s="15" t="s">
        <v>49</v>
      </c>
      <c r="C11" s="14">
        <v>0.150417976556494</v>
      </c>
      <c r="D11" s="14">
        <v>0.14086045245259701</v>
      </c>
      <c r="E11" s="14">
        <v>0.15915269095259199</v>
      </c>
      <c r="F11" s="14"/>
      <c r="G11" s="14">
        <v>9.8871263191254902E-2</v>
      </c>
      <c r="H11" s="14">
        <v>0.16119650308681499</v>
      </c>
      <c r="I11" s="14">
        <v>0.183095281491022</v>
      </c>
      <c r="J11" s="14">
        <v>0.15171977592845501</v>
      </c>
      <c r="K11" s="14">
        <v>0.16091148539616801</v>
      </c>
      <c r="L11" s="14">
        <v>0.16029266728605901</v>
      </c>
      <c r="M11" s="14">
        <v>0.14433382059975899</v>
      </c>
      <c r="N11" s="14">
        <v>0.19089757692263301</v>
      </c>
      <c r="O11" s="14">
        <v>0.18303706889125701</v>
      </c>
      <c r="P11" s="14"/>
      <c r="Q11" s="14">
        <v>0.13031871993728</v>
      </c>
      <c r="R11" s="14">
        <v>0.191354627205643</v>
      </c>
      <c r="S11" s="14"/>
      <c r="T11" s="14">
        <v>0.15890090807437299</v>
      </c>
      <c r="U11" s="14">
        <v>0.10718864578557701</v>
      </c>
      <c r="V11" s="14">
        <v>5.9546074730671202E-2</v>
      </c>
      <c r="W11" s="14"/>
      <c r="X11" s="14">
        <v>0.21315543652402799</v>
      </c>
      <c r="Y11" s="14">
        <v>0.13729102116426301</v>
      </c>
      <c r="Z11" s="14">
        <v>0.133558103382413</v>
      </c>
      <c r="AA11" s="14">
        <v>0.11288281730204899</v>
      </c>
    </row>
    <row r="12" spans="2:27" x14ac:dyDescent="0.3">
      <c r="B12" s="15" t="s">
        <v>50</v>
      </c>
      <c r="C12" s="14">
        <v>2.8509100399728701E-2</v>
      </c>
      <c r="D12" s="14">
        <v>2.6099610242183501E-2</v>
      </c>
      <c r="E12" s="14">
        <v>2.9856574013655001E-2</v>
      </c>
      <c r="F12" s="14"/>
      <c r="G12" s="14">
        <v>3.1844335145074197E-2</v>
      </c>
      <c r="H12" s="14">
        <v>3.4160937217508999E-2</v>
      </c>
      <c r="I12" s="14">
        <v>1.8610960010799101E-2</v>
      </c>
      <c r="J12" s="14">
        <v>6.3411215938855001E-2</v>
      </c>
      <c r="K12" s="14">
        <v>2.8856406247791701E-2</v>
      </c>
      <c r="L12" s="14">
        <v>1.4117876558587299E-2</v>
      </c>
      <c r="M12" s="14">
        <v>1.43400444680348E-2</v>
      </c>
      <c r="N12" s="14">
        <v>1.6205638990940501E-2</v>
      </c>
      <c r="O12" s="14">
        <v>2.24047985458392E-2</v>
      </c>
      <c r="P12" s="14"/>
      <c r="Q12" s="14">
        <v>2.4598432000999398E-2</v>
      </c>
      <c r="R12" s="14">
        <v>3.8115749957967703E-2</v>
      </c>
      <c r="S12" s="14"/>
      <c r="T12" s="14">
        <v>3.4398132641188697E-2</v>
      </c>
      <c r="U12" s="14">
        <v>2.1214167850770599E-2</v>
      </c>
      <c r="V12" s="14">
        <v>1.0344259949693801E-2</v>
      </c>
      <c r="W12" s="14"/>
      <c r="X12" s="14">
        <v>4.33226419345E-2</v>
      </c>
      <c r="Y12" s="14">
        <v>2.9719409908347101E-2</v>
      </c>
      <c r="Z12" s="14">
        <v>2.4311663523762399E-2</v>
      </c>
      <c r="AA12" s="14">
        <v>1.1792205006081901E-2</v>
      </c>
    </row>
    <row r="13" spans="2:27" x14ac:dyDescent="0.3">
      <c r="B13" s="15" t="s">
        <v>51</v>
      </c>
      <c r="C13" s="14">
        <v>8.1493003315803204E-3</v>
      </c>
      <c r="D13" s="14">
        <v>7.9947415940120198E-3</v>
      </c>
      <c r="E13" s="14">
        <v>8.3530849034142707E-3</v>
      </c>
      <c r="F13" s="14"/>
      <c r="G13" s="14">
        <v>2.2129275613443299E-3</v>
      </c>
      <c r="H13" s="14">
        <v>5.6636315464315499E-3</v>
      </c>
      <c r="I13" s="14">
        <v>2.03418492155093E-2</v>
      </c>
      <c r="J13" s="14">
        <v>5.98896102552817E-3</v>
      </c>
      <c r="K13" s="14">
        <v>1.6231392658230901E-2</v>
      </c>
      <c r="L13" s="14">
        <v>5.2567102263310298E-3</v>
      </c>
      <c r="M13" s="14">
        <v>2.42299082069556E-2</v>
      </c>
      <c r="N13" s="14">
        <v>1.3100436477647E-2</v>
      </c>
      <c r="O13" s="14">
        <v>0</v>
      </c>
      <c r="P13" s="14"/>
      <c r="Q13" s="14">
        <v>4.1894286237164702E-3</v>
      </c>
      <c r="R13" s="14">
        <v>1.73797018150092E-2</v>
      </c>
      <c r="S13" s="14"/>
      <c r="T13" s="14">
        <v>1.0823153069437701E-2</v>
      </c>
      <c r="U13" s="14">
        <v>0</v>
      </c>
      <c r="V13" s="14">
        <v>0</v>
      </c>
      <c r="W13" s="14"/>
      <c r="X13" s="14">
        <v>2.0830716255720801E-2</v>
      </c>
      <c r="Y13" s="14">
        <v>5.8647051462220297E-3</v>
      </c>
      <c r="Z13" s="14">
        <v>8.2306543909447805E-3</v>
      </c>
      <c r="AA13" s="14">
        <v>0</v>
      </c>
    </row>
    <row r="14" spans="2:27" x14ac:dyDescent="0.3">
      <c r="B14" s="15" t="s">
        <v>52</v>
      </c>
      <c r="C14" s="20">
        <v>3.1134119773431598E-2</v>
      </c>
      <c r="D14" s="20">
        <v>3.1154899775282401E-2</v>
      </c>
      <c r="E14" s="20">
        <v>3.1300646421877E-2</v>
      </c>
      <c r="F14" s="20"/>
      <c r="G14" s="20">
        <v>2.2214546849210901E-2</v>
      </c>
      <c r="H14" s="20">
        <v>5.7356652365473403E-2</v>
      </c>
      <c r="I14" s="20">
        <v>4.3095731892996703E-2</v>
      </c>
      <c r="J14" s="20">
        <v>2.4464285945616601E-2</v>
      </c>
      <c r="K14" s="20">
        <v>2.0708254325878001E-2</v>
      </c>
      <c r="L14" s="20">
        <v>1.22258894516107E-2</v>
      </c>
      <c r="M14" s="20">
        <v>3.6791084327018803E-2</v>
      </c>
      <c r="N14" s="20">
        <v>2.4581770275686799E-2</v>
      </c>
      <c r="O14" s="20">
        <v>3.7577373714639199E-2</v>
      </c>
      <c r="P14" s="20"/>
      <c r="Q14" s="20">
        <v>2.7702857430775898E-2</v>
      </c>
      <c r="R14" s="20">
        <v>3.9709937873780299E-2</v>
      </c>
      <c r="S14" s="20"/>
      <c r="T14" s="20">
        <v>3.6848604427666097E-2</v>
      </c>
      <c r="U14" s="20">
        <v>4.6515135325699702E-3</v>
      </c>
      <c r="V14" s="20">
        <v>8.7659931148267606E-3</v>
      </c>
      <c r="W14" s="20"/>
      <c r="X14" s="20">
        <v>4.8479304891360001E-2</v>
      </c>
      <c r="Y14" s="20">
        <v>3.3074066729248397E-2</v>
      </c>
      <c r="Z14" s="20">
        <v>1.6461308781889599E-2</v>
      </c>
      <c r="AA14" s="20">
        <v>1.42708671433825E-2</v>
      </c>
    </row>
    <row r="15" spans="2:27" x14ac:dyDescent="0.3">
      <c r="B15" s="16"/>
    </row>
    <row r="16" spans="2:27" x14ac:dyDescent="0.3">
      <c r="B16" t="s">
        <v>54</v>
      </c>
    </row>
    <row r="17" spans="2:2" x14ac:dyDescent="0.3">
      <c r="B17" t="s">
        <v>55</v>
      </c>
    </row>
    <row r="19" spans="2:2" x14ac:dyDescent="0.3">
      <c r="B19"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A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133</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x14ac:dyDescent="0.3">
      <c r="B9" s="15" t="s">
        <v>47</v>
      </c>
      <c r="C9" s="14">
        <v>0.29757885836530401</v>
      </c>
      <c r="D9" s="14">
        <v>0.317118325910135</v>
      </c>
      <c r="E9" s="14">
        <v>0.27865743176977598</v>
      </c>
      <c r="F9" s="14"/>
      <c r="G9" s="14">
        <v>0.29742999136222598</v>
      </c>
      <c r="H9" s="14">
        <v>0.30475531105241599</v>
      </c>
      <c r="I9" s="14">
        <v>0.32113250044211</v>
      </c>
      <c r="J9" s="14">
        <v>0.26082503778285798</v>
      </c>
      <c r="K9" s="14">
        <v>0.33581205875667403</v>
      </c>
      <c r="L9" s="14">
        <v>0.30673566652276102</v>
      </c>
      <c r="M9" s="14">
        <v>0.254725630861664</v>
      </c>
      <c r="N9" s="14">
        <v>0.34138841882571602</v>
      </c>
      <c r="O9" s="14">
        <v>0.28131227574829498</v>
      </c>
      <c r="P9" s="14"/>
      <c r="Q9" s="14">
        <v>0.30540528912552101</v>
      </c>
      <c r="R9" s="14">
        <v>0.28143259484188499</v>
      </c>
      <c r="S9" s="14"/>
      <c r="T9" s="14">
        <v>0.299457141124022</v>
      </c>
      <c r="U9" s="14">
        <v>0.30073046676385801</v>
      </c>
      <c r="V9" s="14">
        <v>0.34430714415702901</v>
      </c>
      <c r="W9" s="14"/>
      <c r="X9" s="14">
        <v>0.241214038131699</v>
      </c>
      <c r="Y9" s="14">
        <v>0.319299022768612</v>
      </c>
      <c r="Z9" s="14">
        <v>0.38805674521577899</v>
      </c>
      <c r="AA9" s="14">
        <v>0.27066069345268101</v>
      </c>
    </row>
    <row r="10" spans="2:27" x14ac:dyDescent="0.3">
      <c r="B10" s="15" t="s">
        <v>48</v>
      </c>
      <c r="C10" s="14">
        <v>0.51796914686704598</v>
      </c>
      <c r="D10" s="14">
        <v>0.50982783881381799</v>
      </c>
      <c r="E10" s="14">
        <v>0.52724493667119599</v>
      </c>
      <c r="F10" s="14"/>
      <c r="G10" s="14">
        <v>0.52251063579721901</v>
      </c>
      <c r="H10" s="14">
        <v>0.49872729280655897</v>
      </c>
      <c r="I10" s="14">
        <v>0.52540050020376505</v>
      </c>
      <c r="J10" s="14">
        <v>0.51315515018792102</v>
      </c>
      <c r="K10" s="14">
        <v>0.50902031988357099</v>
      </c>
      <c r="L10" s="14">
        <v>0.48774786930919001</v>
      </c>
      <c r="M10" s="14">
        <v>0.55713805599253097</v>
      </c>
      <c r="N10" s="14">
        <v>0.48062742552020998</v>
      </c>
      <c r="O10" s="14">
        <v>0.55008553851227804</v>
      </c>
      <c r="P10" s="14"/>
      <c r="Q10" s="14">
        <v>0.53228278030612597</v>
      </c>
      <c r="R10" s="14">
        <v>0.48913439348736698</v>
      </c>
      <c r="S10" s="14"/>
      <c r="T10" s="14">
        <v>0.51173065503988602</v>
      </c>
      <c r="U10" s="14">
        <v>0.54640898765928403</v>
      </c>
      <c r="V10" s="14">
        <v>0.54430894781952899</v>
      </c>
      <c r="W10" s="14"/>
      <c r="X10" s="14">
        <v>0.51199850235314404</v>
      </c>
      <c r="Y10" s="14">
        <v>0.51556467081309498</v>
      </c>
      <c r="Z10" s="14">
        <v>0.42851893681056802</v>
      </c>
      <c r="AA10" s="14">
        <v>0.57409040161736802</v>
      </c>
    </row>
    <row r="11" spans="2:27" x14ac:dyDescent="0.3">
      <c r="B11" s="15" t="s">
        <v>49</v>
      </c>
      <c r="C11" s="14">
        <v>0.121689888821446</v>
      </c>
      <c r="D11" s="14">
        <v>0.119431300842908</v>
      </c>
      <c r="E11" s="14">
        <v>0.12304351597633401</v>
      </c>
      <c r="F11" s="14"/>
      <c r="G11" s="14">
        <v>0.124955717807487</v>
      </c>
      <c r="H11" s="14">
        <v>0.121582157788561</v>
      </c>
      <c r="I11" s="14">
        <v>0.108654530150904</v>
      </c>
      <c r="J11" s="14">
        <v>0.14040323031824301</v>
      </c>
      <c r="K11" s="14">
        <v>8.4690591912237503E-2</v>
      </c>
      <c r="L11" s="14">
        <v>0.14040309719267399</v>
      </c>
      <c r="M11" s="14">
        <v>0.122974916703514</v>
      </c>
      <c r="N11" s="14">
        <v>0.120578480289652</v>
      </c>
      <c r="O11" s="14">
        <v>0.119893398116873</v>
      </c>
      <c r="P11" s="14"/>
      <c r="Q11" s="14">
        <v>0.109402806563054</v>
      </c>
      <c r="R11" s="14">
        <v>0.144175110261231</v>
      </c>
      <c r="S11" s="14"/>
      <c r="T11" s="14">
        <v>0.12564552004958299</v>
      </c>
      <c r="U11" s="14">
        <v>9.0270908068337596E-2</v>
      </c>
      <c r="V11" s="14">
        <v>8.2313652838855597E-2</v>
      </c>
      <c r="W11" s="14"/>
      <c r="X11" s="14">
        <v>0.162668550361943</v>
      </c>
      <c r="Y11" s="14">
        <v>0.10819869536646</v>
      </c>
      <c r="Z11" s="14">
        <v>9.5146813387278595E-2</v>
      </c>
      <c r="AA11" s="14">
        <v>0.112413973881032</v>
      </c>
    </row>
    <row r="12" spans="2:27" x14ac:dyDescent="0.3">
      <c r="B12" s="15" t="s">
        <v>50</v>
      </c>
      <c r="C12" s="14">
        <v>3.5529549048011901E-2</v>
      </c>
      <c r="D12" s="14">
        <v>3.2870515590774398E-2</v>
      </c>
      <c r="E12" s="14">
        <v>3.8405663478101801E-2</v>
      </c>
      <c r="F12" s="14"/>
      <c r="G12" s="14">
        <v>2.60526178933181E-2</v>
      </c>
      <c r="H12" s="14">
        <v>4.7562948811404097E-2</v>
      </c>
      <c r="I12" s="14">
        <v>3.8931826146657397E-2</v>
      </c>
      <c r="J12" s="14">
        <v>4.59010208522386E-2</v>
      </c>
      <c r="K12" s="14">
        <v>4.2106484229289497E-2</v>
      </c>
      <c r="L12" s="14">
        <v>3.17275200634696E-2</v>
      </c>
      <c r="M12" s="14">
        <v>4.4630470162836999E-2</v>
      </c>
      <c r="N12" s="14">
        <v>4.9211751939193998E-2</v>
      </c>
      <c r="O12" s="14">
        <v>1.6252470259754501E-2</v>
      </c>
      <c r="P12" s="14"/>
      <c r="Q12" s="14">
        <v>3.4641184411749702E-2</v>
      </c>
      <c r="R12" s="14">
        <v>3.6918202662596003E-2</v>
      </c>
      <c r="S12" s="14"/>
      <c r="T12" s="14">
        <v>3.88641617617244E-2</v>
      </c>
      <c r="U12" s="14">
        <v>3.78448406441865E-2</v>
      </c>
      <c r="V12" s="14">
        <v>1.40276439801768E-2</v>
      </c>
      <c r="W12" s="14"/>
      <c r="X12" s="14">
        <v>4.6149634074385902E-2</v>
      </c>
      <c r="Y12" s="14">
        <v>3.6368835403970297E-2</v>
      </c>
      <c r="Z12" s="14">
        <v>1.2444586214602199E-2</v>
      </c>
      <c r="AA12" s="14">
        <v>3.03207809312688E-2</v>
      </c>
    </row>
    <row r="13" spans="2:27" x14ac:dyDescent="0.3">
      <c r="B13" s="15" t="s">
        <v>51</v>
      </c>
      <c r="C13" s="14">
        <v>1.26134796556887E-2</v>
      </c>
      <c r="D13" s="14">
        <v>1.54222425817647E-2</v>
      </c>
      <c r="E13" s="14">
        <v>8.6405780690686305E-3</v>
      </c>
      <c r="F13" s="14"/>
      <c r="G13" s="14">
        <v>1.73482653753202E-2</v>
      </c>
      <c r="H13" s="14">
        <v>7.8098299308929798E-3</v>
      </c>
      <c r="I13" s="14">
        <v>5.8806430565641402E-3</v>
      </c>
      <c r="J13" s="14">
        <v>2.0226223480448301E-2</v>
      </c>
      <c r="K13" s="14">
        <v>2.3994616117352301E-2</v>
      </c>
      <c r="L13" s="14">
        <v>9.4685241704018097E-3</v>
      </c>
      <c r="M13" s="14">
        <v>6.3927216542754798E-3</v>
      </c>
      <c r="N13" s="14">
        <v>0</v>
      </c>
      <c r="O13" s="14">
        <v>1.1415867757252E-2</v>
      </c>
      <c r="P13" s="14"/>
      <c r="Q13" s="14">
        <v>1.2240652322077E-2</v>
      </c>
      <c r="R13" s="14">
        <v>1.3766771189317E-2</v>
      </c>
      <c r="S13" s="14"/>
      <c r="T13" s="14">
        <v>1.44134209692595E-2</v>
      </c>
      <c r="U13" s="14">
        <v>4.72736552479938E-3</v>
      </c>
      <c r="V13" s="14">
        <v>9.6339333171961399E-3</v>
      </c>
      <c r="W13" s="14"/>
      <c r="X13" s="14">
        <v>1.7595775928193301E-2</v>
      </c>
      <c r="Y13" s="14">
        <v>1.51277273131876E-2</v>
      </c>
      <c r="Z13" s="14">
        <v>3.61562678097217E-3</v>
      </c>
      <c r="AA13" s="14">
        <v>5.02083252272543E-3</v>
      </c>
    </row>
    <row r="14" spans="2:27" x14ac:dyDescent="0.3">
      <c r="B14" s="15" t="s">
        <v>52</v>
      </c>
      <c r="C14" s="20">
        <v>1.46190772425033E-2</v>
      </c>
      <c r="D14" s="20">
        <v>5.3297762605991001E-3</v>
      </c>
      <c r="E14" s="20">
        <v>2.4007874035523801E-2</v>
      </c>
      <c r="F14" s="20"/>
      <c r="G14" s="20">
        <v>1.17027717644301E-2</v>
      </c>
      <c r="H14" s="20">
        <v>1.9562459610166699E-2</v>
      </c>
      <c r="I14" s="20">
        <v>0</v>
      </c>
      <c r="J14" s="20">
        <v>1.9489337378290901E-2</v>
      </c>
      <c r="K14" s="20">
        <v>4.37592910087549E-3</v>
      </c>
      <c r="L14" s="20">
        <v>2.39173227415042E-2</v>
      </c>
      <c r="M14" s="20">
        <v>1.41382046251778E-2</v>
      </c>
      <c r="N14" s="20">
        <v>8.1939234252289394E-3</v>
      </c>
      <c r="O14" s="20">
        <v>2.1040449605547899E-2</v>
      </c>
      <c r="P14" s="20"/>
      <c r="Q14" s="20">
        <v>6.0272872714727498E-3</v>
      </c>
      <c r="R14" s="20">
        <v>3.4572927557603599E-2</v>
      </c>
      <c r="S14" s="20"/>
      <c r="T14" s="20">
        <v>9.8891010555253595E-3</v>
      </c>
      <c r="U14" s="20">
        <v>2.0017431339534399E-2</v>
      </c>
      <c r="V14" s="20">
        <v>5.4086778872133902E-3</v>
      </c>
      <c r="W14" s="20"/>
      <c r="X14" s="20">
        <v>2.0373499150634699E-2</v>
      </c>
      <c r="Y14" s="20">
        <v>5.4410483346740996E-3</v>
      </c>
      <c r="Z14" s="20">
        <v>7.2217291590799995E-2</v>
      </c>
      <c r="AA14" s="20">
        <v>7.4933175949253601E-3</v>
      </c>
    </row>
    <row r="15" spans="2:27" x14ac:dyDescent="0.3">
      <c r="B15" s="16"/>
    </row>
    <row r="16" spans="2:27" x14ac:dyDescent="0.3">
      <c r="B16" t="s">
        <v>54</v>
      </c>
    </row>
    <row r="17" spans="2:2" x14ac:dyDescent="0.3">
      <c r="B17" t="s">
        <v>55</v>
      </c>
    </row>
    <row r="19" spans="2:2" x14ac:dyDescent="0.3">
      <c r="B19"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A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134</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x14ac:dyDescent="0.3">
      <c r="B9" s="15" t="s">
        <v>47</v>
      </c>
      <c r="C9" s="14">
        <v>0.34078773396072598</v>
      </c>
      <c r="D9" s="14">
        <v>0.33453845558121198</v>
      </c>
      <c r="E9" s="14">
        <v>0.347947058125191</v>
      </c>
      <c r="F9" s="14"/>
      <c r="G9" s="14">
        <v>0.36820049709756603</v>
      </c>
      <c r="H9" s="14">
        <v>0.33741535438547898</v>
      </c>
      <c r="I9" s="14">
        <v>0.30280161364695801</v>
      </c>
      <c r="J9" s="14">
        <v>0.25501407954557198</v>
      </c>
      <c r="K9" s="14">
        <v>0.326060749492044</v>
      </c>
      <c r="L9" s="14">
        <v>0.36546025221982398</v>
      </c>
      <c r="M9" s="14">
        <v>0.31833756524624401</v>
      </c>
      <c r="N9" s="14">
        <v>0.361541550162922</v>
      </c>
      <c r="O9" s="14">
        <v>0.37718685061663099</v>
      </c>
      <c r="P9" s="14"/>
      <c r="Q9" s="14">
        <v>0.36224091300525102</v>
      </c>
      <c r="R9" s="14">
        <v>0.29233306161547301</v>
      </c>
      <c r="S9" s="14"/>
      <c r="T9" s="14">
        <v>0.3380982633531</v>
      </c>
      <c r="U9" s="14">
        <v>0.335671982077549</v>
      </c>
      <c r="V9" s="14">
        <v>0.38819691699897002</v>
      </c>
      <c r="W9" s="14"/>
      <c r="X9" s="14">
        <v>0.25902746954126998</v>
      </c>
      <c r="Y9" s="14">
        <v>0.36636746731904102</v>
      </c>
      <c r="Z9" s="14">
        <v>0.38063012516255901</v>
      </c>
      <c r="AA9" s="14">
        <v>0.35192147945069002</v>
      </c>
    </row>
    <row r="10" spans="2:27" x14ac:dyDescent="0.3">
      <c r="B10" s="15" t="s">
        <v>48</v>
      </c>
      <c r="C10" s="14">
        <v>0.53567549456679697</v>
      </c>
      <c r="D10" s="14">
        <v>0.53831121031617202</v>
      </c>
      <c r="E10" s="14">
        <v>0.53337107423548902</v>
      </c>
      <c r="F10" s="14"/>
      <c r="G10" s="14">
        <v>0.50941426150250702</v>
      </c>
      <c r="H10" s="14">
        <v>0.52263109571276201</v>
      </c>
      <c r="I10" s="14">
        <v>0.57194189225867198</v>
      </c>
      <c r="J10" s="14">
        <v>0.60570421147116904</v>
      </c>
      <c r="K10" s="14">
        <v>0.56652385866190702</v>
      </c>
      <c r="L10" s="14">
        <v>0.485082920257983</v>
      </c>
      <c r="M10" s="14">
        <v>0.57073101799022796</v>
      </c>
      <c r="N10" s="14">
        <v>0.584295735610455</v>
      </c>
      <c r="O10" s="14">
        <v>0.50283830603086699</v>
      </c>
      <c r="P10" s="14"/>
      <c r="Q10" s="14">
        <v>0.52329066968969795</v>
      </c>
      <c r="R10" s="14">
        <v>0.564220646056528</v>
      </c>
      <c r="S10" s="14"/>
      <c r="T10" s="14">
        <v>0.54561858019629195</v>
      </c>
      <c r="U10" s="14">
        <v>0.50134917482466002</v>
      </c>
      <c r="V10" s="14">
        <v>0.49827607875066998</v>
      </c>
      <c r="W10" s="14"/>
      <c r="X10" s="14">
        <v>0.59606547401013399</v>
      </c>
      <c r="Y10" s="14">
        <v>0.52976619820020798</v>
      </c>
      <c r="Z10" s="14">
        <v>0.47979624095359402</v>
      </c>
      <c r="AA10" s="14">
        <v>0.50709706574958602</v>
      </c>
    </row>
    <row r="11" spans="2:27" x14ac:dyDescent="0.3">
      <c r="B11" s="15" t="s">
        <v>49</v>
      </c>
      <c r="C11" s="14">
        <v>8.6635969307170199E-2</v>
      </c>
      <c r="D11" s="14">
        <v>9.4715468029261299E-2</v>
      </c>
      <c r="E11" s="14">
        <v>7.8324100200285907E-2</v>
      </c>
      <c r="F11" s="14"/>
      <c r="G11" s="14">
        <v>8.3763611748204694E-2</v>
      </c>
      <c r="H11" s="14">
        <v>9.72126912517884E-2</v>
      </c>
      <c r="I11" s="14">
        <v>9.5375807751251707E-2</v>
      </c>
      <c r="J11" s="14">
        <v>9.7225405904204906E-2</v>
      </c>
      <c r="K11" s="14">
        <v>8.68035795031393E-2</v>
      </c>
      <c r="L11" s="14">
        <v>0.115394749610221</v>
      </c>
      <c r="M11" s="14">
        <v>6.3802068244850796E-2</v>
      </c>
      <c r="N11" s="14">
        <v>5.4162714226623797E-2</v>
      </c>
      <c r="O11" s="14">
        <v>7.1377763736871894E-2</v>
      </c>
      <c r="P11" s="14"/>
      <c r="Q11" s="14">
        <v>8.3702071203756806E-2</v>
      </c>
      <c r="R11" s="14">
        <v>9.1663683210890801E-2</v>
      </c>
      <c r="S11" s="14"/>
      <c r="T11" s="14">
        <v>7.8069716813509604E-2</v>
      </c>
      <c r="U11" s="14">
        <v>0.123576927395601</v>
      </c>
      <c r="V11" s="14">
        <v>0.103844888195953</v>
      </c>
      <c r="W11" s="14"/>
      <c r="X11" s="14">
        <v>9.1088272337737003E-2</v>
      </c>
      <c r="Y11" s="14">
        <v>7.2253482109802994E-2</v>
      </c>
      <c r="Z11" s="14">
        <v>9.3189165487841397E-2</v>
      </c>
      <c r="AA11" s="14">
        <v>0.11233199958098</v>
      </c>
    </row>
    <row r="12" spans="2:27" x14ac:dyDescent="0.3">
      <c r="B12" s="15" t="s">
        <v>50</v>
      </c>
      <c r="C12" s="14">
        <v>2.20891537751675E-2</v>
      </c>
      <c r="D12" s="14">
        <v>1.7138978650695899E-2</v>
      </c>
      <c r="E12" s="14">
        <v>2.7178384352591099E-2</v>
      </c>
      <c r="F12" s="14"/>
      <c r="G12" s="14">
        <v>2.3636774763203201E-2</v>
      </c>
      <c r="H12" s="14">
        <v>2.93529036666722E-2</v>
      </c>
      <c r="I12" s="14">
        <v>1.45409909971074E-2</v>
      </c>
      <c r="J12" s="14">
        <v>2.1046337442059401E-2</v>
      </c>
      <c r="K12" s="14">
        <v>1.60857499818917E-2</v>
      </c>
      <c r="L12" s="14">
        <v>2.2745960280768002E-2</v>
      </c>
      <c r="M12" s="14">
        <v>2.8433374897187801E-2</v>
      </c>
      <c r="N12" s="14">
        <v>0</v>
      </c>
      <c r="O12" s="14">
        <v>2.4025835486864901E-2</v>
      </c>
      <c r="P12" s="14"/>
      <c r="Q12" s="14">
        <v>2.11436540227498E-2</v>
      </c>
      <c r="R12" s="14">
        <v>2.4776416504557301E-2</v>
      </c>
      <c r="S12" s="14"/>
      <c r="T12" s="14">
        <v>2.41023735269623E-2</v>
      </c>
      <c r="U12" s="14">
        <v>2.26427585559104E-2</v>
      </c>
      <c r="V12" s="14">
        <v>0</v>
      </c>
      <c r="W12" s="14"/>
      <c r="X12" s="14">
        <v>2.9362493654453599E-2</v>
      </c>
      <c r="Y12" s="14">
        <v>2.2762561528098101E-2</v>
      </c>
      <c r="Z12" s="14">
        <v>1.2618183597781199E-2</v>
      </c>
      <c r="AA12" s="14">
        <v>1.7095189574676602E-2</v>
      </c>
    </row>
    <row r="13" spans="2:27" x14ac:dyDescent="0.3">
      <c r="B13" s="15" t="s">
        <v>51</v>
      </c>
      <c r="C13" s="14">
        <v>7.0898170037921003E-3</v>
      </c>
      <c r="D13" s="14">
        <v>6.6231303134673897E-3</v>
      </c>
      <c r="E13" s="14">
        <v>7.5997422064030601E-3</v>
      </c>
      <c r="F13" s="14"/>
      <c r="G13" s="14">
        <v>2.8666319685532499E-3</v>
      </c>
      <c r="H13" s="14">
        <v>9.9132098530733993E-3</v>
      </c>
      <c r="I13" s="14">
        <v>7.3651111406988403E-3</v>
      </c>
      <c r="J13" s="14">
        <v>1.3575423440165201E-2</v>
      </c>
      <c r="K13" s="14">
        <v>4.52606236101791E-3</v>
      </c>
      <c r="L13" s="14">
        <v>5.2567102263310298E-3</v>
      </c>
      <c r="M13" s="14">
        <v>1.23032519672146E-2</v>
      </c>
      <c r="N13" s="14">
        <v>0</v>
      </c>
      <c r="O13" s="14">
        <v>8.9821608123314099E-3</v>
      </c>
      <c r="P13" s="14"/>
      <c r="Q13" s="14">
        <v>4.82467727813318E-3</v>
      </c>
      <c r="R13" s="14">
        <v>1.2428086247501699E-2</v>
      </c>
      <c r="S13" s="14"/>
      <c r="T13" s="14">
        <v>8.7456135594058907E-3</v>
      </c>
      <c r="U13" s="14">
        <v>0</v>
      </c>
      <c r="V13" s="14">
        <v>5.34854163931939E-3</v>
      </c>
      <c r="W13" s="14"/>
      <c r="X13" s="14">
        <v>1.40113546774784E-2</v>
      </c>
      <c r="Y13" s="14">
        <v>5.9956569458802797E-3</v>
      </c>
      <c r="Z13" s="14">
        <v>8.2306543909447805E-3</v>
      </c>
      <c r="AA13" s="14">
        <v>1.89636325239096E-3</v>
      </c>
    </row>
    <row r="14" spans="2:27" x14ac:dyDescent="0.3">
      <c r="B14" s="15" t="s">
        <v>52</v>
      </c>
      <c r="C14" s="20">
        <v>7.7218313863469902E-3</v>
      </c>
      <c r="D14" s="20">
        <v>8.6727571091911506E-3</v>
      </c>
      <c r="E14" s="20">
        <v>5.5796408800395103E-3</v>
      </c>
      <c r="F14" s="20"/>
      <c r="G14" s="20">
        <v>1.2118222919965499E-2</v>
      </c>
      <c r="H14" s="20">
        <v>3.4747451302253201E-3</v>
      </c>
      <c r="I14" s="20">
        <v>7.9745842053122497E-3</v>
      </c>
      <c r="J14" s="20">
        <v>7.43454219682979E-3</v>
      </c>
      <c r="K14" s="20">
        <v>0</v>
      </c>
      <c r="L14" s="20">
        <v>6.0594074048735697E-3</v>
      </c>
      <c r="M14" s="20">
        <v>6.3927216542754798E-3</v>
      </c>
      <c r="N14" s="20">
        <v>0</v>
      </c>
      <c r="O14" s="20">
        <v>1.55890833164348E-2</v>
      </c>
      <c r="P14" s="20"/>
      <c r="Q14" s="20">
        <v>4.79801480041163E-3</v>
      </c>
      <c r="R14" s="20">
        <v>1.4578106365049401E-2</v>
      </c>
      <c r="S14" s="20"/>
      <c r="T14" s="20">
        <v>5.3654525507308001E-3</v>
      </c>
      <c r="U14" s="20">
        <v>1.6759157146280401E-2</v>
      </c>
      <c r="V14" s="20">
        <v>4.3335744150866801E-3</v>
      </c>
      <c r="W14" s="20"/>
      <c r="X14" s="20">
        <v>1.04449357789273E-2</v>
      </c>
      <c r="Y14" s="20">
        <v>2.8546338969702E-3</v>
      </c>
      <c r="Z14" s="20">
        <v>2.55356304072792E-2</v>
      </c>
      <c r="AA14" s="20">
        <v>9.6579023916761302E-3</v>
      </c>
    </row>
    <row r="15" spans="2:27" x14ac:dyDescent="0.3">
      <c r="B15" s="16"/>
    </row>
    <row r="16" spans="2:27" x14ac:dyDescent="0.3">
      <c r="B16" t="s">
        <v>54</v>
      </c>
    </row>
    <row r="17" spans="2:2" x14ac:dyDescent="0.3">
      <c r="B17" t="s">
        <v>55</v>
      </c>
    </row>
    <row r="19" spans="2:2" x14ac:dyDescent="0.3">
      <c r="B19"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A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135</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x14ac:dyDescent="0.3">
      <c r="B9" s="15" t="s">
        <v>47</v>
      </c>
      <c r="C9" s="14">
        <v>0.31513354628642998</v>
      </c>
      <c r="D9" s="14">
        <v>0.34000127895875298</v>
      </c>
      <c r="E9" s="14">
        <v>0.29098286470011397</v>
      </c>
      <c r="F9" s="14"/>
      <c r="G9" s="14">
        <v>0.366380981039933</v>
      </c>
      <c r="H9" s="14">
        <v>0.33333956142603599</v>
      </c>
      <c r="I9" s="14">
        <v>0.26544536481234898</v>
      </c>
      <c r="J9" s="14">
        <v>0.26319258748574098</v>
      </c>
      <c r="K9" s="14">
        <v>0.28991956661516399</v>
      </c>
      <c r="L9" s="14">
        <v>0.29259562230693997</v>
      </c>
      <c r="M9" s="14">
        <v>0.31208585833532099</v>
      </c>
      <c r="N9" s="14">
        <v>0.326928054095174</v>
      </c>
      <c r="O9" s="14">
        <v>0.30405617113609601</v>
      </c>
      <c r="P9" s="14"/>
      <c r="Q9" s="14">
        <v>0.33399164949823201</v>
      </c>
      <c r="R9" s="14">
        <v>0.27794968572478601</v>
      </c>
      <c r="S9" s="14"/>
      <c r="T9" s="14">
        <v>0.31112274843493798</v>
      </c>
      <c r="U9" s="14">
        <v>0.35309887183405703</v>
      </c>
      <c r="V9" s="14">
        <v>0.40601485832353601</v>
      </c>
      <c r="W9" s="14"/>
      <c r="X9" s="14">
        <v>0.23908569554446599</v>
      </c>
      <c r="Y9" s="14">
        <v>0.338398206653518</v>
      </c>
      <c r="Z9" s="14">
        <v>0.38098272002724498</v>
      </c>
      <c r="AA9" s="14">
        <v>0.32297200203681597</v>
      </c>
    </row>
    <row r="10" spans="2:27" x14ac:dyDescent="0.3">
      <c r="B10" s="15" t="s">
        <v>48</v>
      </c>
      <c r="C10" s="14">
        <v>0.47813484975408899</v>
      </c>
      <c r="D10" s="14">
        <v>0.47922728783572799</v>
      </c>
      <c r="E10" s="14">
        <v>0.478681422929852</v>
      </c>
      <c r="F10" s="14"/>
      <c r="G10" s="14">
        <v>0.449700006152498</v>
      </c>
      <c r="H10" s="14">
        <v>0.46699322987659098</v>
      </c>
      <c r="I10" s="14">
        <v>0.488890996277136</v>
      </c>
      <c r="J10" s="14">
        <v>0.50569525741617805</v>
      </c>
      <c r="K10" s="14">
        <v>0.53183685117334201</v>
      </c>
      <c r="L10" s="14">
        <v>0.51757485552150095</v>
      </c>
      <c r="M10" s="14">
        <v>0.45093626585753399</v>
      </c>
      <c r="N10" s="14">
        <v>0.44007259807885102</v>
      </c>
      <c r="O10" s="14">
        <v>0.47676864724937001</v>
      </c>
      <c r="P10" s="14"/>
      <c r="Q10" s="14">
        <v>0.48189221207534599</v>
      </c>
      <c r="R10" s="14">
        <v>0.46652633244964498</v>
      </c>
      <c r="S10" s="14"/>
      <c r="T10" s="14">
        <v>0.46443421106367699</v>
      </c>
      <c r="U10" s="14">
        <v>0.52920724368412198</v>
      </c>
      <c r="V10" s="14">
        <v>0.51039586547865101</v>
      </c>
      <c r="W10" s="14"/>
      <c r="X10" s="14">
        <v>0.46098512777941902</v>
      </c>
      <c r="Y10" s="14">
        <v>0.46807627416834802</v>
      </c>
      <c r="Z10" s="14">
        <v>0.48121672137304999</v>
      </c>
      <c r="AA10" s="14">
        <v>0.51644226094996504</v>
      </c>
    </row>
    <row r="11" spans="2:27" x14ac:dyDescent="0.3">
      <c r="B11" s="15" t="s">
        <v>49</v>
      </c>
      <c r="C11" s="14">
        <v>0.121679142631969</v>
      </c>
      <c r="D11" s="14">
        <v>0.103976980754038</v>
      </c>
      <c r="E11" s="14">
        <v>0.13749934316231299</v>
      </c>
      <c r="F11" s="14"/>
      <c r="G11" s="14">
        <v>0.104830021477561</v>
      </c>
      <c r="H11" s="14">
        <v>0.107270362365413</v>
      </c>
      <c r="I11" s="14">
        <v>0.15415857000988201</v>
      </c>
      <c r="J11" s="14">
        <v>0.115131641143753</v>
      </c>
      <c r="K11" s="14">
        <v>0.108862447912463</v>
      </c>
      <c r="L11" s="14">
        <v>0.114500759059861</v>
      </c>
      <c r="M11" s="14">
        <v>0.173783709355364</v>
      </c>
      <c r="N11" s="14">
        <v>0.14774475287368</v>
      </c>
      <c r="O11" s="14">
        <v>0.123845989942965</v>
      </c>
      <c r="P11" s="14"/>
      <c r="Q11" s="14">
        <v>0.11222411810727299</v>
      </c>
      <c r="R11" s="14">
        <v>0.139894573508651</v>
      </c>
      <c r="S11" s="14"/>
      <c r="T11" s="14">
        <v>0.132280391581972</v>
      </c>
      <c r="U11" s="14">
        <v>8.3103209145559201E-2</v>
      </c>
      <c r="V11" s="14">
        <v>5.3204922719005503E-2</v>
      </c>
      <c r="W11" s="14"/>
      <c r="X11" s="14">
        <v>0.16297186242085199</v>
      </c>
      <c r="Y11" s="14">
        <v>0.11934656004195</v>
      </c>
      <c r="Z11" s="14">
        <v>7.8713951316581196E-2</v>
      </c>
      <c r="AA11" s="14">
        <v>9.4412752812623998E-2</v>
      </c>
    </row>
    <row r="12" spans="2:27" x14ac:dyDescent="0.3">
      <c r="B12" s="15" t="s">
        <v>50</v>
      </c>
      <c r="C12" s="14">
        <v>5.0088986200001101E-2</v>
      </c>
      <c r="D12" s="14">
        <v>4.8885956811027198E-2</v>
      </c>
      <c r="E12" s="14">
        <v>5.1594892203793499E-2</v>
      </c>
      <c r="F12" s="14"/>
      <c r="G12" s="14">
        <v>4.4832716888812497E-2</v>
      </c>
      <c r="H12" s="14">
        <v>5.5684542931357002E-2</v>
      </c>
      <c r="I12" s="14">
        <v>5.7408662767890001E-2</v>
      </c>
      <c r="J12" s="14">
        <v>5.6750501557475699E-2</v>
      </c>
      <c r="K12" s="14">
        <v>6.4956004504784795E-2</v>
      </c>
      <c r="L12" s="14">
        <v>5.7382185261034502E-2</v>
      </c>
      <c r="M12" s="14">
        <v>2.7267796080475699E-2</v>
      </c>
      <c r="N12" s="14">
        <v>4.3350798481099698E-2</v>
      </c>
      <c r="O12" s="14">
        <v>4.5728470475265501E-2</v>
      </c>
      <c r="P12" s="14"/>
      <c r="Q12" s="14">
        <v>4.5020638852419997E-2</v>
      </c>
      <c r="R12" s="14">
        <v>6.2854788557117305E-2</v>
      </c>
      <c r="S12" s="14"/>
      <c r="T12" s="14">
        <v>5.5817603139863399E-2</v>
      </c>
      <c r="U12" s="14">
        <v>2.79206811754708E-2</v>
      </c>
      <c r="V12" s="14">
        <v>1.0959985122101199E-2</v>
      </c>
      <c r="W12" s="14"/>
      <c r="X12" s="14">
        <v>7.5246404562895206E-2</v>
      </c>
      <c r="Y12" s="14">
        <v>4.5925793625761803E-2</v>
      </c>
      <c r="Z12" s="14">
        <v>3.00031490043489E-2</v>
      </c>
      <c r="AA12" s="14">
        <v>4.2757083394327301E-2</v>
      </c>
    </row>
    <row r="13" spans="2:27" x14ac:dyDescent="0.3">
      <c r="B13" s="15" t="s">
        <v>51</v>
      </c>
      <c r="C13" s="14">
        <v>1.30602794069878E-2</v>
      </c>
      <c r="D13" s="14">
        <v>1.15217878481762E-2</v>
      </c>
      <c r="E13" s="14">
        <v>1.4679264201138E-2</v>
      </c>
      <c r="F13" s="14"/>
      <c r="G13" s="14">
        <v>1.01663158656291E-2</v>
      </c>
      <c r="H13" s="14">
        <v>1.0202785167247701E-2</v>
      </c>
      <c r="I13" s="14">
        <v>1.3245754197263E-2</v>
      </c>
      <c r="J13" s="14">
        <v>2.6552004754340601E-2</v>
      </c>
      <c r="K13" s="14">
        <v>4.4251297942462502E-3</v>
      </c>
      <c r="L13" s="14">
        <v>9.4685241704018097E-3</v>
      </c>
      <c r="M13" s="14">
        <v>1.8018911002372701E-2</v>
      </c>
      <c r="N13" s="14">
        <v>3.37098730459666E-2</v>
      </c>
      <c r="O13" s="14">
        <v>9.1961754248645906E-3</v>
      </c>
      <c r="P13" s="14"/>
      <c r="Q13" s="14">
        <v>8.8082211708831407E-3</v>
      </c>
      <c r="R13" s="14">
        <v>2.3075168961660002E-2</v>
      </c>
      <c r="S13" s="14"/>
      <c r="T13" s="14">
        <v>1.48322669188757E-2</v>
      </c>
      <c r="U13" s="14">
        <v>0</v>
      </c>
      <c r="V13" s="14">
        <v>1.07572195265328E-2</v>
      </c>
      <c r="W13" s="14"/>
      <c r="X13" s="14">
        <v>3.1779106936568102E-2</v>
      </c>
      <c r="Y13" s="14">
        <v>9.4221826139737307E-3</v>
      </c>
      <c r="Z13" s="14">
        <v>0</v>
      </c>
      <c r="AA13" s="14">
        <v>7.27286410654902E-3</v>
      </c>
    </row>
    <row r="14" spans="2:27" x14ac:dyDescent="0.3">
      <c r="B14" s="15" t="s">
        <v>52</v>
      </c>
      <c r="C14" s="20">
        <v>2.1903195720523402E-2</v>
      </c>
      <c r="D14" s="20">
        <v>1.6386707792276901E-2</v>
      </c>
      <c r="E14" s="20">
        <v>2.65622128027895E-2</v>
      </c>
      <c r="F14" s="20"/>
      <c r="G14" s="20">
        <v>2.40899585755656E-2</v>
      </c>
      <c r="H14" s="20">
        <v>2.6509518233355501E-2</v>
      </c>
      <c r="I14" s="20">
        <v>2.08506519354805E-2</v>
      </c>
      <c r="J14" s="20">
        <v>3.2678007642512101E-2</v>
      </c>
      <c r="K14" s="20">
        <v>0</v>
      </c>
      <c r="L14" s="20">
        <v>8.47805368026203E-3</v>
      </c>
      <c r="M14" s="20">
        <v>1.7907459368932701E-2</v>
      </c>
      <c r="N14" s="20">
        <v>8.1939234252289394E-3</v>
      </c>
      <c r="O14" s="20">
        <v>4.0404545771439399E-2</v>
      </c>
      <c r="P14" s="20"/>
      <c r="Q14" s="20">
        <v>1.8063160295846301E-2</v>
      </c>
      <c r="R14" s="20">
        <v>2.96994507981405E-2</v>
      </c>
      <c r="S14" s="20"/>
      <c r="T14" s="20">
        <v>2.15127788606728E-2</v>
      </c>
      <c r="U14" s="20">
        <v>6.6699941607911498E-3</v>
      </c>
      <c r="V14" s="20">
        <v>8.6671488301733705E-3</v>
      </c>
      <c r="W14" s="20"/>
      <c r="X14" s="20">
        <v>2.9931802755799999E-2</v>
      </c>
      <c r="Y14" s="20">
        <v>1.8830982896449199E-2</v>
      </c>
      <c r="Z14" s="20">
        <v>2.90834582787752E-2</v>
      </c>
      <c r="AA14" s="20">
        <v>1.6143036699718099E-2</v>
      </c>
    </row>
    <row r="15" spans="2:27" x14ac:dyDescent="0.3">
      <c r="B15" s="16"/>
    </row>
    <row r="16" spans="2:27" x14ac:dyDescent="0.3">
      <c r="B16" t="s">
        <v>54</v>
      </c>
    </row>
    <row r="17" spans="2:2" x14ac:dyDescent="0.3">
      <c r="B17" t="s">
        <v>55</v>
      </c>
    </row>
    <row r="19" spans="2:2" x14ac:dyDescent="0.3">
      <c r="B19"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A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136</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x14ac:dyDescent="0.3">
      <c r="B9" s="15" t="s">
        <v>47</v>
      </c>
      <c r="C9" s="14">
        <v>0.34976422235584897</v>
      </c>
      <c r="D9" s="14">
        <v>0.37139130933001202</v>
      </c>
      <c r="E9" s="14">
        <v>0.32906658109341502</v>
      </c>
      <c r="F9" s="14"/>
      <c r="G9" s="14">
        <v>0.38121675328694599</v>
      </c>
      <c r="H9" s="14">
        <v>0.32471963275258398</v>
      </c>
      <c r="I9" s="14">
        <v>0.33698618371843397</v>
      </c>
      <c r="J9" s="14">
        <v>0.299716991546147</v>
      </c>
      <c r="K9" s="14">
        <v>0.34140997915586602</v>
      </c>
      <c r="L9" s="14">
        <v>0.40900227953799301</v>
      </c>
      <c r="M9" s="14">
        <v>0.324635034521634</v>
      </c>
      <c r="N9" s="14">
        <v>0.35060388426574701</v>
      </c>
      <c r="O9" s="14">
        <v>0.33958672136239698</v>
      </c>
      <c r="P9" s="14"/>
      <c r="Q9" s="14">
        <v>0.382138955578254</v>
      </c>
      <c r="R9" s="14">
        <v>0.28072109634852399</v>
      </c>
      <c r="S9" s="14"/>
      <c r="T9" s="14">
        <v>0.33931497293733098</v>
      </c>
      <c r="U9" s="14">
        <v>0.38070390878242</v>
      </c>
      <c r="V9" s="14">
        <v>0.42987907107819301</v>
      </c>
      <c r="W9" s="14"/>
      <c r="X9" s="14">
        <v>0.24084292844420799</v>
      </c>
      <c r="Y9" s="14">
        <v>0.383021727234856</v>
      </c>
      <c r="Z9" s="14">
        <v>0.386442835741233</v>
      </c>
      <c r="AA9" s="14">
        <v>0.37993137444362501</v>
      </c>
    </row>
    <row r="10" spans="2:27" x14ac:dyDescent="0.3">
      <c r="B10" s="15" t="s">
        <v>48</v>
      </c>
      <c r="C10" s="14">
        <v>0.50518376300389201</v>
      </c>
      <c r="D10" s="14">
        <v>0.49684176251284301</v>
      </c>
      <c r="E10" s="14">
        <v>0.51368722155856505</v>
      </c>
      <c r="F10" s="14"/>
      <c r="G10" s="14">
        <v>0.49573475465764699</v>
      </c>
      <c r="H10" s="14">
        <v>0.52274074484066202</v>
      </c>
      <c r="I10" s="14">
        <v>0.53175315476375595</v>
      </c>
      <c r="J10" s="14">
        <v>0.52370669575233297</v>
      </c>
      <c r="K10" s="14">
        <v>0.53728150209649095</v>
      </c>
      <c r="L10" s="14">
        <v>0.43765189095206503</v>
      </c>
      <c r="M10" s="14">
        <v>0.50304372311481105</v>
      </c>
      <c r="N10" s="14">
        <v>0.470352639528891</v>
      </c>
      <c r="O10" s="14">
        <v>0.52223093074285398</v>
      </c>
      <c r="P10" s="14"/>
      <c r="Q10" s="14">
        <v>0.49600891343429898</v>
      </c>
      <c r="R10" s="14">
        <v>0.52409029538282004</v>
      </c>
      <c r="S10" s="14"/>
      <c r="T10" s="14">
        <v>0.508138691752406</v>
      </c>
      <c r="U10" s="14">
        <v>0.51302994873528096</v>
      </c>
      <c r="V10" s="14">
        <v>0.48726573656021299</v>
      </c>
      <c r="W10" s="14"/>
      <c r="X10" s="14">
        <v>0.53804399718223195</v>
      </c>
      <c r="Y10" s="14">
        <v>0.49664091451485798</v>
      </c>
      <c r="Z10" s="14">
        <v>0.48709738164764899</v>
      </c>
      <c r="AA10" s="14">
        <v>0.494428443952668</v>
      </c>
    </row>
    <row r="11" spans="2:27" x14ac:dyDescent="0.3">
      <c r="B11" s="15" t="s">
        <v>49</v>
      </c>
      <c r="C11" s="14">
        <v>9.7194850005001998E-2</v>
      </c>
      <c r="D11" s="14">
        <v>9.19653881497213E-2</v>
      </c>
      <c r="E11" s="14">
        <v>0.10227199807538</v>
      </c>
      <c r="F11" s="14"/>
      <c r="G11" s="14">
        <v>7.8702312171966798E-2</v>
      </c>
      <c r="H11" s="14">
        <v>0.10285019085248299</v>
      </c>
      <c r="I11" s="14">
        <v>9.9278641727927303E-2</v>
      </c>
      <c r="J11" s="14">
        <v>0.13283582015874301</v>
      </c>
      <c r="K11" s="14">
        <v>6.4404599206970406E-2</v>
      </c>
      <c r="L11" s="14">
        <v>0.11838950526065201</v>
      </c>
      <c r="M11" s="14">
        <v>0.100708377665034</v>
      </c>
      <c r="N11" s="14">
        <v>0.13396120964445499</v>
      </c>
      <c r="O11" s="14">
        <v>8.5384659099487697E-2</v>
      </c>
      <c r="P11" s="14"/>
      <c r="Q11" s="14">
        <v>8.4995991046026897E-2</v>
      </c>
      <c r="R11" s="14">
        <v>0.12108315749408401</v>
      </c>
      <c r="S11" s="14"/>
      <c r="T11" s="14">
        <v>9.9429423375886797E-2</v>
      </c>
      <c r="U11" s="14">
        <v>7.5299516625563001E-2</v>
      </c>
      <c r="V11" s="14">
        <v>5.7420138470280803E-2</v>
      </c>
      <c r="W11" s="14"/>
      <c r="X11" s="14">
        <v>0.13865835940809701</v>
      </c>
      <c r="Y11" s="14">
        <v>8.0875087901410403E-2</v>
      </c>
      <c r="Z11" s="14">
        <v>7.4489218650508005E-2</v>
      </c>
      <c r="AA11" s="14">
        <v>9.5301292503841603E-2</v>
      </c>
    </row>
    <row r="12" spans="2:27" x14ac:dyDescent="0.3">
      <c r="B12" s="15" t="s">
        <v>50</v>
      </c>
      <c r="C12" s="14">
        <v>3.1859779477339298E-2</v>
      </c>
      <c r="D12" s="14">
        <v>2.4556438119310901E-2</v>
      </c>
      <c r="E12" s="14">
        <v>3.8127341342643402E-2</v>
      </c>
      <c r="F12" s="14"/>
      <c r="G12" s="14">
        <v>2.5539377061560498E-2</v>
      </c>
      <c r="H12" s="14">
        <v>3.7053974621081003E-2</v>
      </c>
      <c r="I12" s="14">
        <v>1.1371154451921E-2</v>
      </c>
      <c r="J12" s="14">
        <v>2.9503230087856599E-2</v>
      </c>
      <c r="K12" s="14">
        <v>5.2527990439797098E-2</v>
      </c>
      <c r="L12" s="14">
        <v>2.5909639516191602E-2</v>
      </c>
      <c r="M12" s="14">
        <v>3.8197145682688199E-2</v>
      </c>
      <c r="N12" s="14">
        <v>4.5082266560906803E-2</v>
      </c>
      <c r="O12" s="14">
        <v>3.0913429941291301E-2</v>
      </c>
      <c r="P12" s="14"/>
      <c r="Q12" s="14">
        <v>2.6085042030251301E-2</v>
      </c>
      <c r="R12" s="14">
        <v>4.5799896469573102E-2</v>
      </c>
      <c r="S12" s="14"/>
      <c r="T12" s="14">
        <v>3.3082533596262301E-2</v>
      </c>
      <c r="U12" s="14">
        <v>2.7612985091449799E-2</v>
      </c>
      <c r="V12" s="14">
        <v>2.0086512251993899E-2</v>
      </c>
      <c r="W12" s="14"/>
      <c r="X12" s="14">
        <v>4.65769221215072E-2</v>
      </c>
      <c r="Y12" s="14">
        <v>2.74117948893935E-2</v>
      </c>
      <c r="Z12" s="14">
        <v>4.37399095696651E-2</v>
      </c>
      <c r="AA12" s="14">
        <v>2.2767179975827601E-2</v>
      </c>
    </row>
    <row r="13" spans="2:27" x14ac:dyDescent="0.3">
      <c r="B13" s="15" t="s">
        <v>51</v>
      </c>
      <c r="C13" s="14">
        <v>9.9107500519649006E-3</v>
      </c>
      <c r="D13" s="14">
        <v>8.7787684062572095E-3</v>
      </c>
      <c r="E13" s="14">
        <v>1.1103769650780301E-2</v>
      </c>
      <c r="F13" s="14"/>
      <c r="G13" s="14">
        <v>1.1291890018750099E-2</v>
      </c>
      <c r="H13" s="14">
        <v>9.0414971624761895E-3</v>
      </c>
      <c r="I13" s="14">
        <v>2.06108653379618E-2</v>
      </c>
      <c r="J13" s="14">
        <v>1.4237262454920199E-2</v>
      </c>
      <c r="K13" s="14">
        <v>0</v>
      </c>
      <c r="L13" s="14">
        <v>5.2567102263310298E-3</v>
      </c>
      <c r="M13" s="14">
        <v>9.1155379926244201E-3</v>
      </c>
      <c r="N13" s="14">
        <v>0</v>
      </c>
      <c r="O13" s="14">
        <v>1.4722596011579599E-2</v>
      </c>
      <c r="P13" s="14"/>
      <c r="Q13" s="14">
        <v>7.1410138763067796E-3</v>
      </c>
      <c r="R13" s="14">
        <v>1.6467994857672402E-2</v>
      </c>
      <c r="S13" s="14"/>
      <c r="T13" s="14">
        <v>1.22008490063454E-2</v>
      </c>
      <c r="U13" s="14">
        <v>3.3536407652862499E-3</v>
      </c>
      <c r="V13" s="14">
        <v>5.34854163931939E-3</v>
      </c>
      <c r="W13" s="14"/>
      <c r="X13" s="14">
        <v>2.2679711272422898E-2</v>
      </c>
      <c r="Y13" s="14">
        <v>6.9687866583053896E-3</v>
      </c>
      <c r="Z13" s="14">
        <v>0</v>
      </c>
      <c r="AA13" s="14">
        <v>7.5717091240375496E-3</v>
      </c>
    </row>
    <row r="14" spans="2:27" x14ac:dyDescent="0.3">
      <c r="B14" s="15" t="s">
        <v>52</v>
      </c>
      <c r="C14" s="20">
        <v>6.0866351059519E-3</v>
      </c>
      <c r="D14" s="20">
        <v>6.4663334818553997E-3</v>
      </c>
      <c r="E14" s="20">
        <v>5.7430882792161202E-3</v>
      </c>
      <c r="F14" s="20"/>
      <c r="G14" s="20">
        <v>7.5149128031294704E-3</v>
      </c>
      <c r="H14" s="20">
        <v>3.5939597707139699E-3</v>
      </c>
      <c r="I14" s="20">
        <v>0</v>
      </c>
      <c r="J14" s="20">
        <v>0</v>
      </c>
      <c r="K14" s="20">
        <v>4.37592910087549E-3</v>
      </c>
      <c r="L14" s="20">
        <v>3.7899745067667499E-3</v>
      </c>
      <c r="M14" s="20">
        <v>2.43001810232082E-2</v>
      </c>
      <c r="N14" s="20">
        <v>0</v>
      </c>
      <c r="O14" s="20">
        <v>7.1616628423905497E-3</v>
      </c>
      <c r="P14" s="20"/>
      <c r="Q14" s="20">
        <v>3.63008403486131E-3</v>
      </c>
      <c r="R14" s="20">
        <v>1.18375594473265E-2</v>
      </c>
      <c r="S14" s="20"/>
      <c r="T14" s="20">
        <v>7.8335293317678707E-3</v>
      </c>
      <c r="U14" s="20">
        <v>0</v>
      </c>
      <c r="V14" s="20">
        <v>0</v>
      </c>
      <c r="W14" s="20"/>
      <c r="X14" s="20">
        <v>1.3198081571532501E-2</v>
      </c>
      <c r="Y14" s="20">
        <v>5.0816888011768098E-3</v>
      </c>
      <c r="Z14" s="20">
        <v>8.2306543909447805E-3</v>
      </c>
      <c r="AA14" s="20">
        <v>0</v>
      </c>
    </row>
    <row r="15" spans="2:27" x14ac:dyDescent="0.3">
      <c r="B15" s="16"/>
    </row>
    <row r="16" spans="2:27" x14ac:dyDescent="0.3">
      <c r="B16" t="s">
        <v>54</v>
      </c>
    </row>
    <row r="17" spans="2:2" x14ac:dyDescent="0.3">
      <c r="B17" t="s">
        <v>55</v>
      </c>
    </row>
    <row r="19" spans="2:2" x14ac:dyDescent="0.3">
      <c r="B19"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L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2" width="20.6640625" customWidth="1"/>
  </cols>
  <sheetData>
    <row r="2" spans="2:12" ht="40.049999999999997" customHeight="1" x14ac:dyDescent="0.3">
      <c r="D2" s="26" t="s">
        <v>151</v>
      </c>
      <c r="E2" s="23"/>
      <c r="F2" s="23"/>
      <c r="G2" s="23"/>
      <c r="H2" s="23"/>
      <c r="I2" s="23"/>
      <c r="J2" s="23"/>
      <c r="K2" s="23"/>
      <c r="L2" s="23"/>
    </row>
    <row r="6" spans="2:12" ht="49.95" customHeight="1" x14ac:dyDescent="0.3">
      <c r="B6" s="17" t="s">
        <v>14</v>
      </c>
      <c r="C6" s="17" t="s">
        <v>137</v>
      </c>
      <c r="D6" s="17" t="s">
        <v>138</v>
      </c>
      <c r="E6" s="17" t="s">
        <v>139</v>
      </c>
      <c r="F6" s="17" t="s">
        <v>140</v>
      </c>
      <c r="G6" s="17" t="s">
        <v>141</v>
      </c>
      <c r="H6" s="17" t="s">
        <v>142</v>
      </c>
      <c r="I6" s="17" t="s">
        <v>143</v>
      </c>
      <c r="J6" s="17" t="s">
        <v>144</v>
      </c>
      <c r="K6" s="17" t="s">
        <v>145</v>
      </c>
    </row>
    <row r="7" spans="2:12" x14ac:dyDescent="0.3">
      <c r="B7" s="15" t="s">
        <v>146</v>
      </c>
      <c r="C7" s="14">
        <v>0.37679515712982597</v>
      </c>
      <c r="D7" s="14">
        <v>0.32661732188294901</v>
      </c>
      <c r="E7" s="14">
        <v>0.32648622383534098</v>
      </c>
      <c r="F7" s="14">
        <v>0.30232052528605302</v>
      </c>
      <c r="G7" s="14">
        <v>0.328910222924642</v>
      </c>
      <c r="H7" s="14">
        <v>0.30013618730553998</v>
      </c>
      <c r="I7" s="14">
        <v>0.369378792237542</v>
      </c>
      <c r="J7" s="14">
        <v>0.296523999721096</v>
      </c>
      <c r="K7" s="14">
        <v>0.30832812897008099</v>
      </c>
    </row>
    <row r="8" spans="2:12" x14ac:dyDescent="0.3">
      <c r="B8" s="15" t="s">
        <v>147</v>
      </c>
      <c r="C8" s="14">
        <v>0.393862531627164</v>
      </c>
      <c r="D8" s="14">
        <v>0.36373600671533102</v>
      </c>
      <c r="E8" s="14">
        <v>0.41014837933755499</v>
      </c>
      <c r="F8" s="14">
        <v>0.38483282874189201</v>
      </c>
      <c r="G8" s="14">
        <v>0.41477354751844497</v>
      </c>
      <c r="H8" s="14">
        <v>0.37915771733984599</v>
      </c>
      <c r="I8" s="14">
        <v>0.367245486668967</v>
      </c>
      <c r="J8" s="14">
        <v>0.41237791370044102</v>
      </c>
      <c r="K8" s="14">
        <v>0.399622136627382</v>
      </c>
    </row>
    <row r="9" spans="2:12" x14ac:dyDescent="0.3">
      <c r="B9" s="15" t="s">
        <v>148</v>
      </c>
      <c r="C9" s="14">
        <v>0.177349091146419</v>
      </c>
      <c r="D9" s="14">
        <v>0.20598860405525601</v>
      </c>
      <c r="E9" s="14">
        <v>0.19528654407254301</v>
      </c>
      <c r="F9" s="14">
        <v>0.22397848966439399</v>
      </c>
      <c r="G9" s="14">
        <v>0.18574234285066901</v>
      </c>
      <c r="H9" s="14">
        <v>0.21246359068257401</v>
      </c>
      <c r="I9" s="14">
        <v>0.19147528882545101</v>
      </c>
      <c r="J9" s="14">
        <v>0.19428409310594499</v>
      </c>
      <c r="K9" s="14">
        <v>0.20128375891644501</v>
      </c>
    </row>
    <row r="10" spans="2:12" x14ac:dyDescent="0.3">
      <c r="B10" s="15" t="s">
        <v>149</v>
      </c>
      <c r="C10" s="14">
        <v>3.2994686705457098E-2</v>
      </c>
      <c r="D10" s="14">
        <v>4.2855294896742002E-2</v>
      </c>
      <c r="E10" s="14">
        <v>3.4104098439089001E-2</v>
      </c>
      <c r="F10" s="14">
        <v>5.1329515778100999E-2</v>
      </c>
      <c r="G10" s="14">
        <v>3.24641036212968E-2</v>
      </c>
      <c r="H10" s="14">
        <v>6.1921998395611001E-2</v>
      </c>
      <c r="I10" s="14">
        <v>5.0566218546294901E-2</v>
      </c>
      <c r="J10" s="14">
        <v>4.0961983493450101E-2</v>
      </c>
      <c r="K10" s="14">
        <v>5.1431823822609399E-2</v>
      </c>
    </row>
    <row r="11" spans="2:12" x14ac:dyDescent="0.3">
      <c r="B11" s="15" t="s">
        <v>150</v>
      </c>
      <c r="C11" s="14">
        <v>1.0709816526685199E-2</v>
      </c>
      <c r="D11" s="14">
        <v>2.5030927800171399E-2</v>
      </c>
      <c r="E11" s="14">
        <v>1.08487242121373E-2</v>
      </c>
      <c r="F11" s="14">
        <v>2.1203464381506401E-2</v>
      </c>
      <c r="G11" s="14">
        <v>1.1375740888652799E-2</v>
      </c>
      <c r="H11" s="14">
        <v>2.9923528394732501E-2</v>
      </c>
      <c r="I11" s="14">
        <v>1.01042367016473E-2</v>
      </c>
      <c r="J11" s="14">
        <v>1.3048012602001301E-2</v>
      </c>
      <c r="K11" s="14">
        <v>1.4776011397103E-2</v>
      </c>
    </row>
    <row r="12" spans="2:12" x14ac:dyDescent="0.3">
      <c r="B12" s="15" t="s">
        <v>74</v>
      </c>
      <c r="C12" s="14">
        <v>8.2887168644480095E-3</v>
      </c>
      <c r="D12" s="14">
        <v>3.5771844649550098E-2</v>
      </c>
      <c r="E12" s="14">
        <v>2.3126030103334801E-2</v>
      </c>
      <c r="F12" s="14">
        <v>1.6335176148053101E-2</v>
      </c>
      <c r="G12" s="14">
        <v>2.6734042196293599E-2</v>
      </c>
      <c r="H12" s="14">
        <v>1.63969778816969E-2</v>
      </c>
      <c r="I12" s="14">
        <v>1.1229977020098101E-2</v>
      </c>
      <c r="J12" s="14">
        <v>4.2803997377066902E-2</v>
      </c>
      <c r="K12" s="14">
        <v>2.45581402663794E-2</v>
      </c>
    </row>
    <row r="13" spans="2:12" x14ac:dyDescent="0.3">
      <c r="B13" s="16"/>
      <c r="C13" s="16"/>
      <c r="D13" s="16"/>
      <c r="E13" s="16"/>
      <c r="F13" s="16"/>
      <c r="G13" s="16"/>
      <c r="H13" s="16"/>
      <c r="I13" s="16"/>
      <c r="J13" s="16"/>
      <c r="K13" s="16"/>
    </row>
    <row r="14" spans="2:12" x14ac:dyDescent="0.3">
      <c r="B14" t="s">
        <v>54</v>
      </c>
    </row>
    <row r="15" spans="2:12" x14ac:dyDescent="0.3">
      <c r="B15" t="s">
        <v>55</v>
      </c>
    </row>
    <row r="19" spans="2:2" x14ac:dyDescent="0.3">
      <c r="B19"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A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152</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x14ac:dyDescent="0.3">
      <c r="B9" s="15" t="s">
        <v>146</v>
      </c>
      <c r="C9" s="14">
        <v>0.37679515712982597</v>
      </c>
      <c r="D9" s="14">
        <v>0.38402270627678597</v>
      </c>
      <c r="E9" s="14">
        <v>0.36993395264144202</v>
      </c>
      <c r="F9" s="14"/>
      <c r="G9" s="14">
        <v>0.42058682733154701</v>
      </c>
      <c r="H9" s="14">
        <v>0.40110606513973401</v>
      </c>
      <c r="I9" s="14">
        <v>0.36262667539712801</v>
      </c>
      <c r="J9" s="14">
        <v>0.309076437905214</v>
      </c>
      <c r="K9" s="14">
        <v>0.37108381085937098</v>
      </c>
      <c r="L9" s="14">
        <v>0.39074115160056699</v>
      </c>
      <c r="M9" s="14">
        <v>0.30088564990442801</v>
      </c>
      <c r="N9" s="14">
        <v>0.41345299614299702</v>
      </c>
      <c r="O9" s="14">
        <v>0.36005921540471397</v>
      </c>
      <c r="P9" s="14"/>
      <c r="Q9" s="14">
        <v>0.397502615474353</v>
      </c>
      <c r="R9" s="14">
        <v>0.33127386180231599</v>
      </c>
      <c r="S9" s="14"/>
      <c r="T9" s="14">
        <v>0.38455616115379498</v>
      </c>
      <c r="U9" s="14">
        <v>0.29820474352644899</v>
      </c>
      <c r="V9" s="14">
        <v>0.53434594672080005</v>
      </c>
      <c r="W9" s="14"/>
      <c r="X9" s="14">
        <v>0.31954512972738303</v>
      </c>
      <c r="Y9" s="14">
        <v>0.40258791780811298</v>
      </c>
      <c r="Z9" s="14">
        <v>0.362368117657004</v>
      </c>
      <c r="AA9" s="14">
        <v>0.38478560376249299</v>
      </c>
    </row>
    <row r="10" spans="2:27" x14ac:dyDescent="0.3">
      <c r="B10" s="15" t="s">
        <v>147</v>
      </c>
      <c r="C10" s="14">
        <v>0.393862531627164</v>
      </c>
      <c r="D10" s="14">
        <v>0.403769998471115</v>
      </c>
      <c r="E10" s="14">
        <v>0.38342405008416502</v>
      </c>
      <c r="F10" s="14"/>
      <c r="G10" s="14">
        <v>0.37382940997378999</v>
      </c>
      <c r="H10" s="14">
        <v>0.35814659056338499</v>
      </c>
      <c r="I10" s="14">
        <v>0.38581065585774998</v>
      </c>
      <c r="J10" s="14">
        <v>0.35914175908760498</v>
      </c>
      <c r="K10" s="14">
        <v>0.459900604325721</v>
      </c>
      <c r="L10" s="14">
        <v>0.35468578272184897</v>
      </c>
      <c r="M10" s="14">
        <v>0.51924867642986205</v>
      </c>
      <c r="N10" s="14">
        <v>0.30158074817893898</v>
      </c>
      <c r="O10" s="14">
        <v>0.43415884000515698</v>
      </c>
      <c r="P10" s="14"/>
      <c r="Q10" s="14">
        <v>0.40167262948321603</v>
      </c>
      <c r="R10" s="14">
        <v>0.37471408508720699</v>
      </c>
      <c r="S10" s="14"/>
      <c r="T10" s="14">
        <v>0.382213554765159</v>
      </c>
      <c r="U10" s="14">
        <v>0.47700989572286701</v>
      </c>
      <c r="V10" s="14">
        <v>0.361022770269249</v>
      </c>
      <c r="W10" s="14"/>
      <c r="X10" s="14">
        <v>0.37613039429088602</v>
      </c>
      <c r="Y10" s="14">
        <v>0.39342088418522297</v>
      </c>
      <c r="Z10" s="14">
        <v>0.37095928188536298</v>
      </c>
      <c r="AA10" s="14">
        <v>0.42230808726144697</v>
      </c>
    </row>
    <row r="11" spans="2:27" x14ac:dyDescent="0.3">
      <c r="B11" s="15" t="s">
        <v>148</v>
      </c>
      <c r="C11" s="14">
        <v>0.177349091146419</v>
      </c>
      <c r="D11" s="14">
        <v>0.17228190012921399</v>
      </c>
      <c r="E11" s="14">
        <v>0.182253128232055</v>
      </c>
      <c r="F11" s="14"/>
      <c r="G11" s="14">
        <v>0.16865931796905201</v>
      </c>
      <c r="H11" s="14">
        <v>0.18475779859567101</v>
      </c>
      <c r="I11" s="14">
        <v>0.20753609573623499</v>
      </c>
      <c r="J11" s="14">
        <v>0.24582554104150101</v>
      </c>
      <c r="K11" s="14">
        <v>0.115563197253073</v>
      </c>
      <c r="L11" s="14">
        <v>0.184143550293106</v>
      </c>
      <c r="M11" s="14">
        <v>0.14433555132319001</v>
      </c>
      <c r="N11" s="14">
        <v>0.23999764224265999</v>
      </c>
      <c r="O11" s="14">
        <v>0.154609695929915</v>
      </c>
      <c r="P11" s="14"/>
      <c r="Q11" s="14">
        <v>0.16073898315775301</v>
      </c>
      <c r="R11" s="14">
        <v>0.213603205260676</v>
      </c>
      <c r="S11" s="14"/>
      <c r="T11" s="14">
        <v>0.178811539137921</v>
      </c>
      <c r="U11" s="14">
        <v>0.17930176844495799</v>
      </c>
      <c r="V11" s="14">
        <v>9.42870230602572E-2</v>
      </c>
      <c r="W11" s="14"/>
      <c r="X11" s="14">
        <v>0.225066188040036</v>
      </c>
      <c r="Y11" s="14">
        <v>0.15868218133229001</v>
      </c>
      <c r="Z11" s="14">
        <v>0.18321348221796899</v>
      </c>
      <c r="AA11" s="14">
        <v>0.16588250682393499</v>
      </c>
    </row>
    <row r="12" spans="2:27" x14ac:dyDescent="0.3">
      <c r="B12" s="15" t="s">
        <v>149</v>
      </c>
      <c r="C12" s="14">
        <v>3.2994686705457098E-2</v>
      </c>
      <c r="D12" s="14">
        <v>2.4418934470661E-2</v>
      </c>
      <c r="E12" s="14">
        <v>4.1779613941245401E-2</v>
      </c>
      <c r="F12" s="14"/>
      <c r="G12" s="14">
        <v>1.26494310153955E-2</v>
      </c>
      <c r="H12" s="14">
        <v>5.2860825533319902E-2</v>
      </c>
      <c r="I12" s="14">
        <v>3.24603527263621E-2</v>
      </c>
      <c r="J12" s="14">
        <v>5.9908306559012699E-2</v>
      </c>
      <c r="K12" s="14">
        <v>4.0455249397562197E-2</v>
      </c>
      <c r="L12" s="14">
        <v>4.8394921984448599E-2</v>
      </c>
      <c r="M12" s="14">
        <v>1.68341487210295E-2</v>
      </c>
      <c r="N12" s="14">
        <v>2.7668749883821401E-2</v>
      </c>
      <c r="O12" s="14">
        <v>2.2133594954652201E-2</v>
      </c>
      <c r="P12" s="14"/>
      <c r="Q12" s="14">
        <v>2.64443536335735E-2</v>
      </c>
      <c r="R12" s="14">
        <v>4.8731638371123598E-2</v>
      </c>
      <c r="S12" s="14"/>
      <c r="T12" s="14">
        <v>3.5716195166214201E-2</v>
      </c>
      <c r="U12" s="14">
        <v>3.5936159406144599E-2</v>
      </c>
      <c r="V12" s="14">
        <v>0</v>
      </c>
      <c r="W12" s="14"/>
      <c r="X12" s="14">
        <v>5.4300055051857601E-2</v>
      </c>
      <c r="Y12" s="14">
        <v>3.02574459959544E-2</v>
      </c>
      <c r="Z12" s="14">
        <v>3.3969107189573099E-2</v>
      </c>
      <c r="AA12" s="14">
        <v>1.6908806472713599E-2</v>
      </c>
    </row>
    <row r="13" spans="2:27" x14ac:dyDescent="0.3">
      <c r="B13" s="15" t="s">
        <v>150</v>
      </c>
      <c r="C13" s="14">
        <v>1.0709816526685199E-2</v>
      </c>
      <c r="D13" s="14">
        <v>9.4848981768969002E-3</v>
      </c>
      <c r="E13" s="14">
        <v>1.20006961625817E-2</v>
      </c>
      <c r="F13" s="14"/>
      <c r="G13" s="14">
        <v>1.5917444907669401E-2</v>
      </c>
      <c r="H13" s="14">
        <v>0</v>
      </c>
      <c r="I13" s="14">
        <v>5.8806430565641402E-3</v>
      </c>
      <c r="J13" s="14">
        <v>1.6247824974800699E-2</v>
      </c>
      <c r="K13" s="14">
        <v>1.2997138164272601E-2</v>
      </c>
      <c r="L13" s="14">
        <v>5.2567102263310298E-3</v>
      </c>
      <c r="M13" s="14">
        <v>1.23032519672146E-2</v>
      </c>
      <c r="N13" s="14">
        <v>9.1059401263543695E-3</v>
      </c>
      <c r="O13" s="14">
        <v>1.45872290724108E-2</v>
      </c>
      <c r="P13" s="14"/>
      <c r="Q13" s="14">
        <v>8.1199803578631199E-3</v>
      </c>
      <c r="R13" s="14">
        <v>1.6875773055565101E-2</v>
      </c>
      <c r="S13" s="14"/>
      <c r="T13" s="14">
        <v>1.0603292469203499E-2</v>
      </c>
      <c r="U13" s="14">
        <v>9.5474328995815497E-3</v>
      </c>
      <c r="V13" s="14">
        <v>0</v>
      </c>
      <c r="W13" s="14"/>
      <c r="X13" s="14">
        <v>1.40749262459545E-2</v>
      </c>
      <c r="Y13" s="14">
        <v>8.5667997799691101E-3</v>
      </c>
      <c r="Z13" s="14">
        <v>2.4301149196090201E-2</v>
      </c>
      <c r="AA13" s="14">
        <v>7.0026017929181398E-3</v>
      </c>
    </row>
    <row r="14" spans="2:27" x14ac:dyDescent="0.3">
      <c r="B14" s="15" t="s">
        <v>74</v>
      </c>
      <c r="C14" s="20">
        <v>8.2887168644480095E-3</v>
      </c>
      <c r="D14" s="20">
        <v>6.0215624753264304E-3</v>
      </c>
      <c r="E14" s="20">
        <v>1.06085589385107E-2</v>
      </c>
      <c r="F14" s="20"/>
      <c r="G14" s="20">
        <v>8.3575688025449707E-3</v>
      </c>
      <c r="H14" s="20">
        <v>3.1287201678905198E-3</v>
      </c>
      <c r="I14" s="20">
        <v>5.6855772259605097E-3</v>
      </c>
      <c r="J14" s="20">
        <v>9.8001304318664703E-3</v>
      </c>
      <c r="K14" s="20">
        <v>0</v>
      </c>
      <c r="L14" s="20">
        <v>1.6777883173698702E-2</v>
      </c>
      <c r="M14" s="20">
        <v>6.3927216542754798E-3</v>
      </c>
      <c r="N14" s="20">
        <v>8.1939234252289394E-3</v>
      </c>
      <c r="O14" s="20">
        <v>1.4451424633151799E-2</v>
      </c>
      <c r="P14" s="20"/>
      <c r="Q14" s="20">
        <v>5.5214378932422403E-3</v>
      </c>
      <c r="R14" s="20">
        <v>1.48014364231117E-2</v>
      </c>
      <c r="S14" s="20"/>
      <c r="T14" s="20">
        <v>8.0992573077067198E-3</v>
      </c>
      <c r="U14" s="20">
        <v>0</v>
      </c>
      <c r="V14" s="20">
        <v>1.0344259949693801E-2</v>
      </c>
      <c r="W14" s="20"/>
      <c r="X14" s="20">
        <v>1.0883306643882E-2</v>
      </c>
      <c r="Y14" s="20">
        <v>6.4847708984504104E-3</v>
      </c>
      <c r="Z14" s="20">
        <v>2.51888618540002E-2</v>
      </c>
      <c r="AA14" s="20">
        <v>3.1123938864928802E-3</v>
      </c>
    </row>
    <row r="15" spans="2:27" x14ac:dyDescent="0.3">
      <c r="B15" s="16"/>
    </row>
    <row r="16" spans="2:27" x14ac:dyDescent="0.3">
      <c r="B16" t="s">
        <v>54</v>
      </c>
    </row>
    <row r="17" spans="2:2" x14ac:dyDescent="0.3">
      <c r="B17" t="s">
        <v>55</v>
      </c>
    </row>
    <row r="19" spans="2:2" x14ac:dyDescent="0.3">
      <c r="B19"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A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153</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x14ac:dyDescent="0.3">
      <c r="B9" s="15" t="s">
        <v>146</v>
      </c>
      <c r="C9" s="14">
        <v>0.32661732188294901</v>
      </c>
      <c r="D9" s="14">
        <v>0.34216106486874198</v>
      </c>
      <c r="E9" s="14">
        <v>0.31112768067075902</v>
      </c>
      <c r="F9" s="14"/>
      <c r="G9" s="14">
        <v>0.34570228299508798</v>
      </c>
      <c r="H9" s="14">
        <v>0.32267140904077302</v>
      </c>
      <c r="I9" s="14">
        <v>0.33566791742447599</v>
      </c>
      <c r="J9" s="14">
        <v>0.23092227546000099</v>
      </c>
      <c r="K9" s="14">
        <v>0.33392479946159798</v>
      </c>
      <c r="L9" s="14">
        <v>0.33443430463713902</v>
      </c>
      <c r="M9" s="14">
        <v>0.30854053444679902</v>
      </c>
      <c r="N9" s="14">
        <v>0.36388408463336702</v>
      </c>
      <c r="O9" s="14">
        <v>0.348720590448023</v>
      </c>
      <c r="P9" s="14"/>
      <c r="Q9" s="14">
        <v>0.33285696043615598</v>
      </c>
      <c r="R9" s="14">
        <v>0.31493043648495</v>
      </c>
      <c r="S9" s="14"/>
      <c r="T9" s="14">
        <v>0.320596048371599</v>
      </c>
      <c r="U9" s="14">
        <v>0.33717217663906002</v>
      </c>
      <c r="V9" s="14">
        <v>0.47433238712099302</v>
      </c>
      <c r="W9" s="14"/>
      <c r="X9" s="14">
        <v>0.27771928152201197</v>
      </c>
      <c r="Y9" s="14">
        <v>0.333074830738321</v>
      </c>
      <c r="Z9" s="14">
        <v>0.41358160914997399</v>
      </c>
      <c r="AA9" s="14">
        <v>0.33231212376717201</v>
      </c>
    </row>
    <row r="10" spans="2:27" x14ac:dyDescent="0.3">
      <c r="B10" s="15" t="s">
        <v>147</v>
      </c>
      <c r="C10" s="14">
        <v>0.36373600671533102</v>
      </c>
      <c r="D10" s="14">
        <v>0.37717684998877998</v>
      </c>
      <c r="E10" s="14">
        <v>0.34957849191764601</v>
      </c>
      <c r="F10" s="14"/>
      <c r="G10" s="14">
        <v>0.36793048800852002</v>
      </c>
      <c r="H10" s="14">
        <v>0.33871521399448001</v>
      </c>
      <c r="I10" s="14">
        <v>0.32727424890283802</v>
      </c>
      <c r="J10" s="14">
        <v>0.41560479603099998</v>
      </c>
      <c r="K10" s="14">
        <v>0.374561078743116</v>
      </c>
      <c r="L10" s="14">
        <v>0.36688122389726602</v>
      </c>
      <c r="M10" s="14">
        <v>0.39563672580340797</v>
      </c>
      <c r="N10" s="14">
        <v>0.34061616524782401</v>
      </c>
      <c r="O10" s="14">
        <v>0.343231689963785</v>
      </c>
      <c r="P10" s="14"/>
      <c r="Q10" s="14">
        <v>0.37875048448684501</v>
      </c>
      <c r="R10" s="14">
        <v>0.33138209713766797</v>
      </c>
      <c r="S10" s="14"/>
      <c r="T10" s="14">
        <v>0.357386976116986</v>
      </c>
      <c r="U10" s="14">
        <v>0.38992394665540098</v>
      </c>
      <c r="V10" s="14">
        <v>0.39543072485365399</v>
      </c>
      <c r="W10" s="14"/>
      <c r="X10" s="14">
        <v>0.32755597085982502</v>
      </c>
      <c r="Y10" s="14">
        <v>0.36393909338723102</v>
      </c>
      <c r="Z10" s="14">
        <v>0.34152561040538798</v>
      </c>
      <c r="AA10" s="14">
        <v>0.41578990155990198</v>
      </c>
    </row>
    <row r="11" spans="2:27" x14ac:dyDescent="0.3">
      <c r="B11" s="15" t="s">
        <v>148</v>
      </c>
      <c r="C11" s="14">
        <v>0.20598860405525601</v>
      </c>
      <c r="D11" s="14">
        <v>0.20314697074910101</v>
      </c>
      <c r="E11" s="14">
        <v>0.210073188707845</v>
      </c>
      <c r="F11" s="14"/>
      <c r="G11" s="14">
        <v>0.20204638846636999</v>
      </c>
      <c r="H11" s="14">
        <v>0.234052534861457</v>
      </c>
      <c r="I11" s="14">
        <v>0.19682779615984899</v>
      </c>
      <c r="J11" s="14">
        <v>0.243042288052808</v>
      </c>
      <c r="K11" s="14">
        <v>0.20388006078690801</v>
      </c>
      <c r="L11" s="14">
        <v>0.18105990289207999</v>
      </c>
      <c r="M11" s="14">
        <v>0.19296669742669501</v>
      </c>
      <c r="N11" s="14">
        <v>0.181699286020158</v>
      </c>
      <c r="O11" s="14">
        <v>0.19995013136923701</v>
      </c>
      <c r="P11" s="14"/>
      <c r="Q11" s="14">
        <v>0.19340224967551201</v>
      </c>
      <c r="R11" s="14">
        <v>0.22925655604619499</v>
      </c>
      <c r="S11" s="14"/>
      <c r="T11" s="14">
        <v>0.209255689463241</v>
      </c>
      <c r="U11" s="14">
        <v>0.21521923400433199</v>
      </c>
      <c r="V11" s="14">
        <v>9.9347665269975793E-2</v>
      </c>
      <c r="W11" s="14"/>
      <c r="X11" s="14">
        <v>0.25547851240790798</v>
      </c>
      <c r="Y11" s="14">
        <v>0.199103164160608</v>
      </c>
      <c r="Z11" s="14">
        <v>0.159739048534522</v>
      </c>
      <c r="AA11" s="14">
        <v>0.17914575290953499</v>
      </c>
    </row>
    <row r="12" spans="2:27" x14ac:dyDescent="0.3">
      <c r="B12" s="15" t="s">
        <v>149</v>
      </c>
      <c r="C12" s="14">
        <v>4.2855294896742002E-2</v>
      </c>
      <c r="D12" s="14">
        <v>3.1710748815646499E-2</v>
      </c>
      <c r="E12" s="14">
        <v>5.4271536169788297E-2</v>
      </c>
      <c r="F12" s="14"/>
      <c r="G12" s="14">
        <v>3.4979073535673297E-2</v>
      </c>
      <c r="H12" s="14">
        <v>5.2567586116452299E-2</v>
      </c>
      <c r="I12" s="14">
        <v>6.5710643085983095E-2</v>
      </c>
      <c r="J12" s="14">
        <v>4.7592084939289098E-2</v>
      </c>
      <c r="K12" s="14">
        <v>2.64260446612304E-2</v>
      </c>
      <c r="L12" s="14">
        <v>4.5643455991630201E-2</v>
      </c>
      <c r="M12" s="14">
        <v>4.2161273746741897E-2</v>
      </c>
      <c r="N12" s="14">
        <v>3.4417519243649199E-2</v>
      </c>
      <c r="O12" s="14">
        <v>4.2944341980926698E-2</v>
      </c>
      <c r="P12" s="14"/>
      <c r="Q12" s="14">
        <v>4.1772788886786399E-2</v>
      </c>
      <c r="R12" s="14">
        <v>4.6353412315843001E-2</v>
      </c>
      <c r="S12" s="14"/>
      <c r="T12" s="14">
        <v>4.9764614567481401E-2</v>
      </c>
      <c r="U12" s="14">
        <v>2.62857982133924E-2</v>
      </c>
      <c r="V12" s="14">
        <v>1.6670766690315999E-2</v>
      </c>
      <c r="W12" s="14"/>
      <c r="X12" s="14">
        <v>5.54941944472934E-2</v>
      </c>
      <c r="Y12" s="14">
        <v>4.9011040943242698E-2</v>
      </c>
      <c r="Z12" s="14">
        <v>2.21201178308638E-2</v>
      </c>
      <c r="AA12" s="14">
        <v>2.3671812753222499E-2</v>
      </c>
    </row>
    <row r="13" spans="2:27" x14ac:dyDescent="0.3">
      <c r="B13" s="15" t="s">
        <v>150</v>
      </c>
      <c r="C13" s="14">
        <v>2.5030927800171399E-2</v>
      </c>
      <c r="D13" s="14">
        <v>1.41728093872939E-2</v>
      </c>
      <c r="E13" s="14">
        <v>3.4816591452961503E-2</v>
      </c>
      <c r="F13" s="14"/>
      <c r="G13" s="14">
        <v>2.3276820072894899E-2</v>
      </c>
      <c r="H13" s="14">
        <v>2.3750914784691601E-2</v>
      </c>
      <c r="I13" s="14">
        <v>2.06108653379618E-2</v>
      </c>
      <c r="J13" s="14">
        <v>2.9505099039703799E-2</v>
      </c>
      <c r="K13" s="14">
        <v>3.1767588585634401E-2</v>
      </c>
      <c r="L13" s="14">
        <v>3.3323855059069998E-2</v>
      </c>
      <c r="M13" s="14">
        <v>2.1575161944534901E-2</v>
      </c>
      <c r="N13" s="14">
        <v>1.0496412899761101E-2</v>
      </c>
      <c r="O13" s="14">
        <v>2.4963615048401E-2</v>
      </c>
      <c r="P13" s="14"/>
      <c r="Q13" s="14">
        <v>1.7813779203810699E-2</v>
      </c>
      <c r="R13" s="14">
        <v>4.2098208452586799E-2</v>
      </c>
      <c r="S13" s="14"/>
      <c r="T13" s="14">
        <v>2.6751256598704101E-2</v>
      </c>
      <c r="U13" s="14">
        <v>1.55737446128079E-2</v>
      </c>
      <c r="V13" s="14">
        <v>5.5513072348878402E-3</v>
      </c>
      <c r="W13" s="14"/>
      <c r="X13" s="14">
        <v>4.5726156899487898E-2</v>
      </c>
      <c r="Y13" s="14">
        <v>1.7061946218272599E-2</v>
      </c>
      <c r="Z13" s="14">
        <v>3.2480088052628302E-2</v>
      </c>
      <c r="AA13" s="14">
        <v>1.9693916952745801E-2</v>
      </c>
    </row>
    <row r="14" spans="2:27" x14ac:dyDescent="0.3">
      <c r="B14" s="15" t="s">
        <v>74</v>
      </c>
      <c r="C14" s="20">
        <v>3.5771844649550098E-2</v>
      </c>
      <c r="D14" s="20">
        <v>3.16315561904357E-2</v>
      </c>
      <c r="E14" s="20">
        <v>4.0132511081000202E-2</v>
      </c>
      <c r="F14" s="20"/>
      <c r="G14" s="20">
        <v>2.6064946921453599E-2</v>
      </c>
      <c r="H14" s="20">
        <v>2.8242341202145999E-2</v>
      </c>
      <c r="I14" s="20">
        <v>5.3908529088892897E-2</v>
      </c>
      <c r="J14" s="20">
        <v>3.33334564771985E-2</v>
      </c>
      <c r="K14" s="20">
        <v>2.9440427761512698E-2</v>
      </c>
      <c r="L14" s="20">
        <v>3.8657257522814202E-2</v>
      </c>
      <c r="M14" s="20">
        <v>3.9119606631819799E-2</v>
      </c>
      <c r="N14" s="20">
        <v>6.8886531955240707E-2</v>
      </c>
      <c r="O14" s="20">
        <v>4.0189631189627602E-2</v>
      </c>
      <c r="P14" s="20"/>
      <c r="Q14" s="20">
        <v>3.5403737310889201E-2</v>
      </c>
      <c r="R14" s="20">
        <v>3.5979289562756901E-2</v>
      </c>
      <c r="S14" s="20"/>
      <c r="T14" s="20">
        <v>3.62454148819885E-2</v>
      </c>
      <c r="U14" s="20">
        <v>1.5825099875006299E-2</v>
      </c>
      <c r="V14" s="20">
        <v>8.6671488301733705E-3</v>
      </c>
      <c r="W14" s="20"/>
      <c r="X14" s="20">
        <v>3.8025883863474198E-2</v>
      </c>
      <c r="Y14" s="20">
        <v>3.7809924552324299E-2</v>
      </c>
      <c r="Z14" s="20">
        <v>3.05535260266236E-2</v>
      </c>
      <c r="AA14" s="20">
        <v>2.93864920574234E-2</v>
      </c>
    </row>
    <row r="15" spans="2:27" x14ac:dyDescent="0.3">
      <c r="B15" s="16"/>
    </row>
    <row r="16" spans="2:27" x14ac:dyDescent="0.3">
      <c r="B16" t="s">
        <v>54</v>
      </c>
    </row>
    <row r="17" spans="2:2" x14ac:dyDescent="0.3">
      <c r="B17" t="s">
        <v>55</v>
      </c>
    </row>
    <row r="19" spans="2:2" x14ac:dyDescent="0.3">
      <c r="B19"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A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154</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x14ac:dyDescent="0.3">
      <c r="B9" s="15" t="s">
        <v>146</v>
      </c>
      <c r="C9" s="14">
        <v>0.32648622383534098</v>
      </c>
      <c r="D9" s="14">
        <v>0.35290556438037202</v>
      </c>
      <c r="E9" s="14">
        <v>0.29911058263550699</v>
      </c>
      <c r="F9" s="14"/>
      <c r="G9" s="14">
        <v>0.38081944056213701</v>
      </c>
      <c r="H9" s="14">
        <v>0.30652709267237299</v>
      </c>
      <c r="I9" s="14">
        <v>0.29827839539782303</v>
      </c>
      <c r="J9" s="14">
        <v>0.29330008355766402</v>
      </c>
      <c r="K9" s="14">
        <v>0.31389680587383501</v>
      </c>
      <c r="L9" s="14">
        <v>0.33477611647627398</v>
      </c>
      <c r="M9" s="14">
        <v>0.27665418778318102</v>
      </c>
      <c r="N9" s="14">
        <v>0.36886590599806002</v>
      </c>
      <c r="O9" s="14">
        <v>0.31284212414947299</v>
      </c>
      <c r="P9" s="14"/>
      <c r="Q9" s="14">
        <v>0.34682940861869299</v>
      </c>
      <c r="R9" s="14">
        <v>0.28261745334065003</v>
      </c>
      <c r="S9" s="14"/>
      <c r="T9" s="14">
        <v>0.317478597524748</v>
      </c>
      <c r="U9" s="14">
        <v>0.33952190465826398</v>
      </c>
      <c r="V9" s="14">
        <v>0.46611637825246299</v>
      </c>
      <c r="W9" s="14"/>
      <c r="X9" s="14">
        <v>0.23387223807563901</v>
      </c>
      <c r="Y9" s="14">
        <v>0.34815866708832599</v>
      </c>
      <c r="Z9" s="14">
        <v>0.41184678396722502</v>
      </c>
      <c r="AA9" s="14">
        <v>0.343505280687461</v>
      </c>
    </row>
    <row r="10" spans="2:27" x14ac:dyDescent="0.3">
      <c r="B10" s="15" t="s">
        <v>147</v>
      </c>
      <c r="C10" s="14">
        <v>0.41014837933755499</v>
      </c>
      <c r="D10" s="14">
        <v>0.40912802105206802</v>
      </c>
      <c r="E10" s="14">
        <v>0.411745392523376</v>
      </c>
      <c r="F10" s="14"/>
      <c r="G10" s="14">
        <v>0.387034197153655</v>
      </c>
      <c r="H10" s="14">
        <v>0.38374752455857503</v>
      </c>
      <c r="I10" s="14">
        <v>0.39667397046210001</v>
      </c>
      <c r="J10" s="14">
        <v>0.39941683260702798</v>
      </c>
      <c r="K10" s="14">
        <v>0.47705629305966901</v>
      </c>
      <c r="L10" s="14">
        <v>0.38796432466201802</v>
      </c>
      <c r="M10" s="14">
        <v>0.47198965453928399</v>
      </c>
      <c r="N10" s="14">
        <v>0.35071193318966998</v>
      </c>
      <c r="O10" s="14">
        <v>0.44696000709929001</v>
      </c>
      <c r="P10" s="14"/>
      <c r="Q10" s="14">
        <v>0.41067784545805602</v>
      </c>
      <c r="R10" s="14">
        <v>0.40936941739307697</v>
      </c>
      <c r="S10" s="14"/>
      <c r="T10" s="14">
        <v>0.41435663305864601</v>
      </c>
      <c r="U10" s="14">
        <v>0.43199254706290702</v>
      </c>
      <c r="V10" s="14">
        <v>0.38156713245273</v>
      </c>
      <c r="W10" s="14"/>
      <c r="X10" s="14">
        <v>0.43417276179325898</v>
      </c>
      <c r="Y10" s="14">
        <v>0.40783507534789798</v>
      </c>
      <c r="Z10" s="14">
        <v>0.34361281796665499</v>
      </c>
      <c r="AA10" s="14">
        <v>0.41778687033254702</v>
      </c>
    </row>
    <row r="11" spans="2:27" x14ac:dyDescent="0.3">
      <c r="B11" s="15" t="s">
        <v>148</v>
      </c>
      <c r="C11" s="14">
        <v>0.19528654407254301</v>
      </c>
      <c r="D11" s="14">
        <v>0.18008782588549299</v>
      </c>
      <c r="E11" s="14">
        <v>0.21167916233880299</v>
      </c>
      <c r="F11" s="14"/>
      <c r="G11" s="14">
        <v>0.166957668968024</v>
      </c>
      <c r="H11" s="14">
        <v>0.23931712105938899</v>
      </c>
      <c r="I11" s="14">
        <v>0.22338136484840901</v>
      </c>
      <c r="J11" s="14">
        <v>0.23899763196801399</v>
      </c>
      <c r="K11" s="14">
        <v>0.168821677006078</v>
      </c>
      <c r="L11" s="14">
        <v>0.202874743748682</v>
      </c>
      <c r="M11" s="14">
        <v>0.19789995723741299</v>
      </c>
      <c r="N11" s="14">
        <v>0.20111058361575901</v>
      </c>
      <c r="O11" s="14">
        <v>0.15695639895549501</v>
      </c>
      <c r="P11" s="14"/>
      <c r="Q11" s="14">
        <v>0.183154181064694</v>
      </c>
      <c r="R11" s="14">
        <v>0.21835890481950401</v>
      </c>
      <c r="S11" s="14"/>
      <c r="T11" s="14">
        <v>0.19849510783114699</v>
      </c>
      <c r="U11" s="14">
        <v>0.17081198234196401</v>
      </c>
      <c r="V11" s="14">
        <v>0.121308926184689</v>
      </c>
      <c r="W11" s="14"/>
      <c r="X11" s="14">
        <v>0.24190125631588499</v>
      </c>
      <c r="Y11" s="14">
        <v>0.18374556796281299</v>
      </c>
      <c r="Z11" s="14">
        <v>0.155945346715129</v>
      </c>
      <c r="AA11" s="14">
        <v>0.18167527703578401</v>
      </c>
    </row>
    <row r="12" spans="2:27" x14ac:dyDescent="0.3">
      <c r="B12" s="15" t="s">
        <v>149</v>
      </c>
      <c r="C12" s="14">
        <v>3.4104098439089001E-2</v>
      </c>
      <c r="D12" s="14">
        <v>2.9332408700614002E-2</v>
      </c>
      <c r="E12" s="14">
        <v>3.7850369354292097E-2</v>
      </c>
      <c r="F12" s="14"/>
      <c r="G12" s="14">
        <v>2.6959944643042199E-2</v>
      </c>
      <c r="H12" s="14">
        <v>3.1614540351605998E-2</v>
      </c>
      <c r="I12" s="14">
        <v>3.90448643335011E-2</v>
      </c>
      <c r="J12" s="14">
        <v>4.3012212344479397E-2</v>
      </c>
      <c r="K12" s="14">
        <v>2.7228085896145001E-2</v>
      </c>
      <c r="L12" s="14">
        <v>3.9460111121202797E-2</v>
      </c>
      <c r="M12" s="14">
        <v>2.5710354924935001E-2</v>
      </c>
      <c r="N12" s="14">
        <v>6.0657663509285399E-2</v>
      </c>
      <c r="O12" s="14">
        <v>3.6210227836275401E-2</v>
      </c>
      <c r="P12" s="14"/>
      <c r="Q12" s="14">
        <v>3.1274938199232001E-2</v>
      </c>
      <c r="R12" s="14">
        <v>4.1377417924477598E-2</v>
      </c>
      <c r="S12" s="14"/>
      <c r="T12" s="14">
        <v>3.5301839030503497E-2</v>
      </c>
      <c r="U12" s="14">
        <v>3.9906703121368403E-2</v>
      </c>
      <c r="V12" s="14">
        <v>1.6837289782266899E-2</v>
      </c>
      <c r="W12" s="14"/>
      <c r="X12" s="14">
        <v>4.1169789872778098E-2</v>
      </c>
      <c r="Y12" s="14">
        <v>3.1028439507356499E-2</v>
      </c>
      <c r="Z12" s="14">
        <v>4.1927864445116501E-2</v>
      </c>
      <c r="AA12" s="14">
        <v>3.1891366986705902E-2</v>
      </c>
    </row>
    <row r="13" spans="2:27" x14ac:dyDescent="0.3">
      <c r="B13" s="15" t="s">
        <v>150</v>
      </c>
      <c r="C13" s="14">
        <v>1.08487242121373E-2</v>
      </c>
      <c r="D13" s="14">
        <v>6.8663499315122804E-3</v>
      </c>
      <c r="E13" s="14">
        <v>1.49013192231749E-2</v>
      </c>
      <c r="F13" s="14"/>
      <c r="G13" s="14">
        <v>1.4896579391164001E-2</v>
      </c>
      <c r="H13" s="14">
        <v>2.0262965099495999E-2</v>
      </c>
      <c r="I13" s="14">
        <v>5.8806430565641402E-3</v>
      </c>
      <c r="J13" s="14">
        <v>8.5398058474886393E-3</v>
      </c>
      <c r="K13" s="14">
        <v>1.2997138164272601E-2</v>
      </c>
      <c r="L13" s="14">
        <v>9.9343353274094701E-3</v>
      </c>
      <c r="M13" s="14">
        <v>4.5577689963122101E-3</v>
      </c>
      <c r="N13" s="14">
        <v>0</v>
      </c>
      <c r="O13" s="14">
        <v>5.3021402145781099E-3</v>
      </c>
      <c r="P13" s="14"/>
      <c r="Q13" s="14">
        <v>8.5447543526708195E-3</v>
      </c>
      <c r="R13" s="14">
        <v>1.6365779311151501E-2</v>
      </c>
      <c r="S13" s="14"/>
      <c r="T13" s="14">
        <v>1.16112249068003E-2</v>
      </c>
      <c r="U13" s="14">
        <v>0</v>
      </c>
      <c r="V13" s="14">
        <v>9.8366989127645892E-3</v>
      </c>
      <c r="W13" s="14"/>
      <c r="X13" s="14">
        <v>1.44918631729678E-2</v>
      </c>
      <c r="Y13" s="14">
        <v>9.7914593405503108E-3</v>
      </c>
      <c r="Z13" s="14">
        <v>2.13337526162494E-2</v>
      </c>
      <c r="AA13" s="14">
        <v>5.42707109776501E-3</v>
      </c>
    </row>
    <row r="14" spans="2:27" x14ac:dyDescent="0.3">
      <c r="B14" s="15" t="s">
        <v>74</v>
      </c>
      <c r="C14" s="20">
        <v>2.3126030103334801E-2</v>
      </c>
      <c r="D14" s="20">
        <v>2.1679830049940299E-2</v>
      </c>
      <c r="E14" s="20">
        <v>2.4713173924846898E-2</v>
      </c>
      <c r="F14" s="20"/>
      <c r="G14" s="20">
        <v>2.3332169281977299E-2</v>
      </c>
      <c r="H14" s="20">
        <v>1.8530756258560599E-2</v>
      </c>
      <c r="I14" s="20">
        <v>3.67407619016034E-2</v>
      </c>
      <c r="J14" s="20">
        <v>1.67334336753261E-2</v>
      </c>
      <c r="K14" s="20">
        <v>0</v>
      </c>
      <c r="L14" s="20">
        <v>2.4990368664413402E-2</v>
      </c>
      <c r="M14" s="20">
        <v>2.31880765188744E-2</v>
      </c>
      <c r="N14" s="20">
        <v>1.8653913687225701E-2</v>
      </c>
      <c r="O14" s="20">
        <v>4.1729101744889002E-2</v>
      </c>
      <c r="P14" s="20"/>
      <c r="Q14" s="20">
        <v>1.9518872306654899E-2</v>
      </c>
      <c r="R14" s="20">
        <v>3.1911027211140898E-2</v>
      </c>
      <c r="S14" s="20"/>
      <c r="T14" s="20">
        <v>2.2756597648154402E-2</v>
      </c>
      <c r="U14" s="20">
        <v>1.7766862815496099E-2</v>
      </c>
      <c r="V14" s="20">
        <v>4.3335744150866801E-3</v>
      </c>
      <c r="W14" s="20"/>
      <c r="X14" s="20">
        <v>3.4392090769470501E-2</v>
      </c>
      <c r="Y14" s="20">
        <v>1.94407907530567E-2</v>
      </c>
      <c r="Z14" s="20">
        <v>2.5333434289624701E-2</v>
      </c>
      <c r="AA14" s="20">
        <v>1.97141338597384E-2</v>
      </c>
    </row>
    <row r="15" spans="2:27" x14ac:dyDescent="0.3">
      <c r="B15" s="16"/>
    </row>
    <row r="16" spans="2:27" x14ac:dyDescent="0.3">
      <c r="B16" t="s">
        <v>54</v>
      </c>
    </row>
    <row r="17" spans="2:2" x14ac:dyDescent="0.3">
      <c r="B17" t="s">
        <v>55</v>
      </c>
    </row>
    <row r="19" spans="2:2" x14ac:dyDescent="0.3">
      <c r="B19"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A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155</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x14ac:dyDescent="0.3">
      <c r="B9" s="15" t="s">
        <v>146</v>
      </c>
      <c r="C9" s="14">
        <v>0.30232052528605302</v>
      </c>
      <c r="D9" s="14">
        <v>0.32214393067419</v>
      </c>
      <c r="E9" s="14">
        <v>0.28239971544676101</v>
      </c>
      <c r="F9" s="14"/>
      <c r="G9" s="14">
        <v>0.36445825584101799</v>
      </c>
      <c r="H9" s="14">
        <v>0.26741718942666498</v>
      </c>
      <c r="I9" s="14">
        <v>0.26689188744477998</v>
      </c>
      <c r="J9" s="14">
        <v>0.238490005361049</v>
      </c>
      <c r="K9" s="14">
        <v>0.31557317138512497</v>
      </c>
      <c r="L9" s="14">
        <v>0.30530716960160398</v>
      </c>
      <c r="M9" s="14">
        <v>0.28182476094148901</v>
      </c>
      <c r="N9" s="14">
        <v>0.290676630954398</v>
      </c>
      <c r="O9" s="14">
        <v>0.30475421090711302</v>
      </c>
      <c r="P9" s="14"/>
      <c r="Q9" s="14">
        <v>0.30370829865468202</v>
      </c>
      <c r="R9" s="14">
        <v>0.29909220880877002</v>
      </c>
      <c r="S9" s="14"/>
      <c r="T9" s="14">
        <v>0.29956023272947602</v>
      </c>
      <c r="U9" s="14">
        <v>0.33426440061565099</v>
      </c>
      <c r="V9" s="14">
        <v>0.36956911031134398</v>
      </c>
      <c r="W9" s="14"/>
      <c r="X9" s="14">
        <v>0.26525322006008201</v>
      </c>
      <c r="Y9" s="14">
        <v>0.30578333348227899</v>
      </c>
      <c r="Z9" s="14">
        <v>0.38880337002323501</v>
      </c>
      <c r="AA9" s="14">
        <v>0.29851917901672498</v>
      </c>
    </row>
    <row r="10" spans="2:27" x14ac:dyDescent="0.3">
      <c r="B10" s="15" t="s">
        <v>147</v>
      </c>
      <c r="C10" s="14">
        <v>0.38483282874189201</v>
      </c>
      <c r="D10" s="14">
        <v>0.40287559443672</v>
      </c>
      <c r="E10" s="14">
        <v>0.36719072685758702</v>
      </c>
      <c r="F10" s="14"/>
      <c r="G10" s="14">
        <v>0.37893908337190801</v>
      </c>
      <c r="H10" s="14">
        <v>0.38566439947216902</v>
      </c>
      <c r="I10" s="14">
        <v>0.35459502840715001</v>
      </c>
      <c r="J10" s="14">
        <v>0.38236702564095298</v>
      </c>
      <c r="K10" s="14">
        <v>0.386264000498519</v>
      </c>
      <c r="L10" s="14">
        <v>0.41239131367686399</v>
      </c>
      <c r="M10" s="14">
        <v>0.436867468592399</v>
      </c>
      <c r="N10" s="14">
        <v>0.39145307020637898</v>
      </c>
      <c r="O10" s="14">
        <v>0.35053538778052001</v>
      </c>
      <c r="P10" s="14"/>
      <c r="Q10" s="14">
        <v>0.402987762363338</v>
      </c>
      <c r="R10" s="14">
        <v>0.34675131041303903</v>
      </c>
      <c r="S10" s="14"/>
      <c r="T10" s="14">
        <v>0.36496571993753202</v>
      </c>
      <c r="U10" s="14">
        <v>0.45888006708181101</v>
      </c>
      <c r="V10" s="14">
        <v>0.46398078078115301</v>
      </c>
      <c r="W10" s="14"/>
      <c r="X10" s="14">
        <v>0.31817783375435499</v>
      </c>
      <c r="Y10" s="14">
        <v>0.38743553720583801</v>
      </c>
      <c r="Z10" s="14">
        <v>0.42250297633964901</v>
      </c>
      <c r="AA10" s="14">
        <v>0.441879811742663</v>
      </c>
    </row>
    <row r="11" spans="2:27" x14ac:dyDescent="0.3">
      <c r="B11" s="15" t="s">
        <v>148</v>
      </c>
      <c r="C11" s="14">
        <v>0.22397848966439399</v>
      </c>
      <c r="D11" s="14">
        <v>0.20610905058297399</v>
      </c>
      <c r="E11" s="14">
        <v>0.24222167225917701</v>
      </c>
      <c r="F11" s="14"/>
      <c r="G11" s="14">
        <v>0.177451377524042</v>
      </c>
      <c r="H11" s="14">
        <v>0.25853396171966803</v>
      </c>
      <c r="I11" s="14">
        <v>0.28716279712081499</v>
      </c>
      <c r="J11" s="14">
        <v>0.27579701668465101</v>
      </c>
      <c r="K11" s="14">
        <v>0.215486729416485</v>
      </c>
      <c r="L11" s="14">
        <v>0.20654973920160699</v>
      </c>
      <c r="M11" s="14">
        <v>0.19450777914238801</v>
      </c>
      <c r="N11" s="14">
        <v>0.18347489613506701</v>
      </c>
      <c r="O11" s="14">
        <v>0.25092313924367698</v>
      </c>
      <c r="P11" s="14"/>
      <c r="Q11" s="14">
        <v>0.213998568078585</v>
      </c>
      <c r="R11" s="14">
        <v>0.24133752119443899</v>
      </c>
      <c r="S11" s="14"/>
      <c r="T11" s="14">
        <v>0.241695621300306</v>
      </c>
      <c r="U11" s="14">
        <v>0.15582859274243599</v>
      </c>
      <c r="V11" s="14">
        <v>0.117612186314058</v>
      </c>
      <c r="W11" s="14"/>
      <c r="X11" s="14">
        <v>0.28091141257569502</v>
      </c>
      <c r="Y11" s="14">
        <v>0.234015237149716</v>
      </c>
      <c r="Z11" s="14">
        <v>0.13642245485028701</v>
      </c>
      <c r="AA11" s="14">
        <v>0.163942111588262</v>
      </c>
    </row>
    <row r="12" spans="2:27" x14ac:dyDescent="0.3">
      <c r="B12" s="15" t="s">
        <v>149</v>
      </c>
      <c r="C12" s="14">
        <v>5.1329515778100999E-2</v>
      </c>
      <c r="D12" s="14">
        <v>3.9072048718623999E-2</v>
      </c>
      <c r="E12" s="14">
        <v>6.2674502798120299E-2</v>
      </c>
      <c r="F12" s="14"/>
      <c r="G12" s="14">
        <v>4.1881579873246103E-2</v>
      </c>
      <c r="H12" s="14">
        <v>4.3488659425845198E-2</v>
      </c>
      <c r="I12" s="14">
        <v>4.9532400595167503E-2</v>
      </c>
      <c r="J12" s="14">
        <v>7.4371551133038602E-2</v>
      </c>
      <c r="K12" s="14">
        <v>4.74198392248288E-2</v>
      </c>
      <c r="L12" s="14">
        <v>5.2480586526711302E-2</v>
      </c>
      <c r="M12" s="14">
        <v>4.4806514847932501E-2</v>
      </c>
      <c r="N12" s="14">
        <v>0.105975431941811</v>
      </c>
      <c r="O12" s="14">
        <v>4.6144387830083698E-2</v>
      </c>
      <c r="P12" s="14"/>
      <c r="Q12" s="14">
        <v>4.9313945832845998E-2</v>
      </c>
      <c r="R12" s="14">
        <v>5.7159847186137397E-2</v>
      </c>
      <c r="S12" s="14"/>
      <c r="T12" s="14">
        <v>5.1328227259162702E-2</v>
      </c>
      <c r="U12" s="14">
        <v>4.2311501334126297E-2</v>
      </c>
      <c r="V12" s="14">
        <v>3.4619466528383401E-2</v>
      </c>
      <c r="W12" s="14"/>
      <c r="X12" s="14">
        <v>7.0170850157663403E-2</v>
      </c>
      <c r="Y12" s="14">
        <v>4.41858068205822E-2</v>
      </c>
      <c r="Z12" s="14">
        <v>2.2666139534022099E-2</v>
      </c>
      <c r="AA12" s="14">
        <v>6.2138080879067303E-2</v>
      </c>
    </row>
    <row r="13" spans="2:27" x14ac:dyDescent="0.3">
      <c r="B13" s="15" t="s">
        <v>150</v>
      </c>
      <c r="C13" s="14">
        <v>2.1203464381506401E-2</v>
      </c>
      <c r="D13" s="14">
        <v>1.7149753048849199E-2</v>
      </c>
      <c r="E13" s="14">
        <v>2.53897889730543E-2</v>
      </c>
      <c r="F13" s="14"/>
      <c r="G13" s="14">
        <v>1.72532396876303E-2</v>
      </c>
      <c r="H13" s="14">
        <v>3.1036165254990498E-2</v>
      </c>
      <c r="I13" s="14">
        <v>1.8931331423223501E-2</v>
      </c>
      <c r="J13" s="14">
        <v>2.4656489666929599E-2</v>
      </c>
      <c r="K13" s="14">
        <v>3.5256259475041497E-2</v>
      </c>
      <c r="L13" s="14">
        <v>9.1331300743089008E-3</v>
      </c>
      <c r="M13" s="14">
        <v>2.5239289911108201E-2</v>
      </c>
      <c r="N13" s="14">
        <v>1.8306947093787499E-2</v>
      </c>
      <c r="O13" s="14">
        <v>1.4240518500287199E-2</v>
      </c>
      <c r="P13" s="14"/>
      <c r="Q13" s="14">
        <v>1.59046855166372E-2</v>
      </c>
      <c r="R13" s="14">
        <v>3.3801944913153699E-2</v>
      </c>
      <c r="S13" s="14"/>
      <c r="T13" s="14">
        <v>2.5054052524521499E-2</v>
      </c>
      <c r="U13" s="14">
        <v>0</v>
      </c>
      <c r="V13" s="14">
        <v>5.5513072348878402E-3</v>
      </c>
      <c r="W13" s="14"/>
      <c r="X13" s="14">
        <v>3.98687504861088E-2</v>
      </c>
      <c r="Y13" s="14">
        <v>1.6473511457317899E-2</v>
      </c>
      <c r="Z13" s="14">
        <v>1.7718125835277199E-2</v>
      </c>
      <c r="AA13" s="14">
        <v>1.4482200544284099E-2</v>
      </c>
    </row>
    <row r="14" spans="2:27" x14ac:dyDescent="0.3">
      <c r="B14" s="15" t="s">
        <v>74</v>
      </c>
      <c r="C14" s="20">
        <v>1.6335176148053101E-2</v>
      </c>
      <c r="D14" s="20">
        <v>1.2649622538643299E-2</v>
      </c>
      <c r="E14" s="20">
        <v>2.0123593665300001E-2</v>
      </c>
      <c r="F14" s="20"/>
      <c r="G14" s="20">
        <v>2.0016463702155599E-2</v>
      </c>
      <c r="H14" s="20">
        <v>1.3859624700662499E-2</v>
      </c>
      <c r="I14" s="20">
        <v>2.2886555008864301E-2</v>
      </c>
      <c r="J14" s="20">
        <v>4.3179115133789199E-3</v>
      </c>
      <c r="K14" s="20">
        <v>0</v>
      </c>
      <c r="L14" s="20">
        <v>1.4138060918905199E-2</v>
      </c>
      <c r="M14" s="20">
        <v>1.6754186564683499E-2</v>
      </c>
      <c r="N14" s="20">
        <v>1.0113023668558501E-2</v>
      </c>
      <c r="O14" s="20">
        <v>3.3402355738319303E-2</v>
      </c>
      <c r="P14" s="20"/>
      <c r="Q14" s="20">
        <v>1.40867395539122E-2</v>
      </c>
      <c r="R14" s="20">
        <v>2.1857167484461999E-2</v>
      </c>
      <c r="S14" s="20"/>
      <c r="T14" s="20">
        <v>1.7396146249001099E-2</v>
      </c>
      <c r="U14" s="20">
        <v>8.7154382259760996E-3</v>
      </c>
      <c r="V14" s="20">
        <v>8.6671488301733705E-3</v>
      </c>
      <c r="W14" s="20"/>
      <c r="X14" s="20">
        <v>2.56179329660963E-2</v>
      </c>
      <c r="Y14" s="20">
        <v>1.21065738842666E-2</v>
      </c>
      <c r="Z14" s="20">
        <v>1.18869334175299E-2</v>
      </c>
      <c r="AA14" s="20">
        <v>1.90386162289981E-2</v>
      </c>
    </row>
    <row r="15" spans="2:27" x14ac:dyDescent="0.3">
      <c r="B15" s="16"/>
    </row>
    <row r="16" spans="2:27" x14ac:dyDescent="0.3">
      <c r="B16" t="s">
        <v>54</v>
      </c>
    </row>
    <row r="17" spans="2:2" x14ac:dyDescent="0.3">
      <c r="B17" t="s">
        <v>55</v>
      </c>
    </row>
    <row r="19" spans="2:2" x14ac:dyDescent="0.3">
      <c r="B19"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A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156</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x14ac:dyDescent="0.3">
      <c r="B9" s="15" t="s">
        <v>146</v>
      </c>
      <c r="C9" s="14">
        <v>0.328910222924642</v>
      </c>
      <c r="D9" s="14">
        <v>0.35103490766527401</v>
      </c>
      <c r="E9" s="14">
        <v>0.306845265364389</v>
      </c>
      <c r="F9" s="14"/>
      <c r="G9" s="14">
        <v>0.35401099944237602</v>
      </c>
      <c r="H9" s="14">
        <v>0.30334206976786798</v>
      </c>
      <c r="I9" s="14">
        <v>0.290157347527423</v>
      </c>
      <c r="J9" s="14">
        <v>0.26233819316434698</v>
      </c>
      <c r="K9" s="14">
        <v>0.33810025077787897</v>
      </c>
      <c r="L9" s="14">
        <v>0.34858957394483098</v>
      </c>
      <c r="M9" s="14">
        <v>0.34527149399520002</v>
      </c>
      <c r="N9" s="14">
        <v>0.36869250232510098</v>
      </c>
      <c r="O9" s="14">
        <v>0.33385089760605002</v>
      </c>
      <c r="P9" s="14"/>
      <c r="Q9" s="14">
        <v>0.34385229223455499</v>
      </c>
      <c r="R9" s="14">
        <v>0.29742283252322599</v>
      </c>
      <c r="S9" s="14"/>
      <c r="T9" s="14">
        <v>0.320450466433918</v>
      </c>
      <c r="U9" s="14">
        <v>0.343855214892066</v>
      </c>
      <c r="V9" s="14">
        <v>0.41580315091418402</v>
      </c>
      <c r="W9" s="14"/>
      <c r="X9" s="14">
        <v>0.25085956709553098</v>
      </c>
      <c r="Y9" s="14">
        <v>0.343450204496758</v>
      </c>
      <c r="Z9" s="14">
        <v>0.420867556078029</v>
      </c>
      <c r="AA9" s="14">
        <v>0.34485780855102199</v>
      </c>
    </row>
    <row r="10" spans="2:27" x14ac:dyDescent="0.3">
      <c r="B10" s="15" t="s">
        <v>147</v>
      </c>
      <c r="C10" s="14">
        <v>0.41477354751844497</v>
      </c>
      <c r="D10" s="14">
        <v>0.41656069023668102</v>
      </c>
      <c r="E10" s="14">
        <v>0.411354746804098</v>
      </c>
      <c r="F10" s="14"/>
      <c r="G10" s="14">
        <v>0.435431421708456</v>
      </c>
      <c r="H10" s="14">
        <v>0.41927310090750203</v>
      </c>
      <c r="I10" s="14">
        <v>0.43070217227783297</v>
      </c>
      <c r="J10" s="14">
        <v>0.37899231807064399</v>
      </c>
      <c r="K10" s="14">
        <v>0.44923879868129801</v>
      </c>
      <c r="L10" s="14">
        <v>0.383111684435261</v>
      </c>
      <c r="M10" s="14">
        <v>0.39450735064981701</v>
      </c>
      <c r="N10" s="14">
        <v>0.307279529706106</v>
      </c>
      <c r="O10" s="14">
        <v>0.44783248288640398</v>
      </c>
      <c r="P10" s="14"/>
      <c r="Q10" s="14">
        <v>0.42997872290914602</v>
      </c>
      <c r="R10" s="14">
        <v>0.38299920184295</v>
      </c>
      <c r="S10" s="14"/>
      <c r="T10" s="14">
        <v>0.41166424634432602</v>
      </c>
      <c r="U10" s="14">
        <v>0.47108841474346302</v>
      </c>
      <c r="V10" s="14">
        <v>0.42746400794842299</v>
      </c>
      <c r="W10" s="14"/>
      <c r="X10" s="14">
        <v>0.38422098076530098</v>
      </c>
      <c r="Y10" s="14">
        <v>0.42603259563116502</v>
      </c>
      <c r="Z10" s="14">
        <v>0.379760121423453</v>
      </c>
      <c r="AA10" s="14">
        <v>0.43984695561527598</v>
      </c>
    </row>
    <row r="11" spans="2:27" x14ac:dyDescent="0.3">
      <c r="B11" s="15" t="s">
        <v>148</v>
      </c>
      <c r="C11" s="14">
        <v>0.18574234285066901</v>
      </c>
      <c r="D11" s="14">
        <v>0.17962386543130701</v>
      </c>
      <c r="E11" s="14">
        <v>0.19298601938293999</v>
      </c>
      <c r="F11" s="14"/>
      <c r="G11" s="14">
        <v>0.149984756230992</v>
      </c>
      <c r="H11" s="14">
        <v>0.19654886992005599</v>
      </c>
      <c r="I11" s="14">
        <v>0.20783844631991999</v>
      </c>
      <c r="J11" s="14">
        <v>0.265030595979175</v>
      </c>
      <c r="K11" s="14">
        <v>0.14948141012963301</v>
      </c>
      <c r="L11" s="14">
        <v>0.19085424731075101</v>
      </c>
      <c r="M11" s="14">
        <v>0.20104202186585499</v>
      </c>
      <c r="N11" s="14">
        <v>0.25201934590156799</v>
      </c>
      <c r="O11" s="14">
        <v>0.15209732613124599</v>
      </c>
      <c r="P11" s="14"/>
      <c r="Q11" s="14">
        <v>0.16798091280222699</v>
      </c>
      <c r="R11" s="14">
        <v>0.22054192151180299</v>
      </c>
      <c r="S11" s="14"/>
      <c r="T11" s="14">
        <v>0.194243852451397</v>
      </c>
      <c r="U11" s="14">
        <v>0.165767252573848</v>
      </c>
      <c r="V11" s="14">
        <v>0.129115806849989</v>
      </c>
      <c r="W11" s="14"/>
      <c r="X11" s="14">
        <v>0.25615440146205798</v>
      </c>
      <c r="Y11" s="14">
        <v>0.169244741231833</v>
      </c>
      <c r="Z11" s="14">
        <v>0.12612902537618201</v>
      </c>
      <c r="AA11" s="14">
        <v>0.16482040829606001</v>
      </c>
    </row>
    <row r="12" spans="2:27" x14ac:dyDescent="0.3">
      <c r="B12" s="15" t="s">
        <v>149</v>
      </c>
      <c r="C12" s="14">
        <v>3.24641036212968E-2</v>
      </c>
      <c r="D12" s="14">
        <v>2.5502434329412901E-2</v>
      </c>
      <c r="E12" s="14">
        <v>3.9629751384725201E-2</v>
      </c>
      <c r="F12" s="14"/>
      <c r="G12" s="14">
        <v>2.4008058339756801E-2</v>
      </c>
      <c r="H12" s="14">
        <v>5.3170594434761798E-2</v>
      </c>
      <c r="I12" s="14">
        <v>5.6855772259605097E-3</v>
      </c>
      <c r="J12" s="14">
        <v>5.9494352022299198E-2</v>
      </c>
      <c r="K12" s="14">
        <v>3.7585330441799798E-2</v>
      </c>
      <c r="L12" s="14">
        <v>2.3586400728989199E-2</v>
      </c>
      <c r="M12" s="14">
        <v>1.83706231015308E-2</v>
      </c>
      <c r="N12" s="14">
        <v>3.34143986127651E-2</v>
      </c>
      <c r="O12" s="14">
        <v>3.21037643419885E-2</v>
      </c>
      <c r="P12" s="14"/>
      <c r="Q12" s="14">
        <v>2.7364177213504301E-2</v>
      </c>
      <c r="R12" s="14">
        <v>4.48790675960015E-2</v>
      </c>
      <c r="S12" s="14"/>
      <c r="T12" s="14">
        <v>3.6875800828809299E-2</v>
      </c>
      <c r="U12" s="14">
        <v>1.1376567853121E-2</v>
      </c>
      <c r="V12" s="14">
        <v>0</v>
      </c>
      <c r="W12" s="14"/>
      <c r="X12" s="14">
        <v>5.7047851010015298E-2</v>
      </c>
      <c r="Y12" s="14">
        <v>2.9010483357914198E-2</v>
      </c>
      <c r="Z12" s="14">
        <v>1.2618183597781199E-2</v>
      </c>
      <c r="AA12" s="14">
        <v>2.32471959318255E-2</v>
      </c>
    </row>
    <row r="13" spans="2:27" x14ac:dyDescent="0.3">
      <c r="B13" s="15" t="s">
        <v>150</v>
      </c>
      <c r="C13" s="14">
        <v>1.1375740888652799E-2</v>
      </c>
      <c r="D13" s="14">
        <v>6.1564601381363E-3</v>
      </c>
      <c r="E13" s="14">
        <v>1.6669949139685801E-2</v>
      </c>
      <c r="F13" s="14"/>
      <c r="G13" s="14">
        <v>1.5707392494568598E-2</v>
      </c>
      <c r="H13" s="14">
        <v>1.3210569858659999E-2</v>
      </c>
      <c r="I13" s="14">
        <v>1.47302222813977E-2</v>
      </c>
      <c r="J13" s="14">
        <v>8.5398058474886393E-3</v>
      </c>
      <c r="K13" s="14">
        <v>1.2997138164272601E-2</v>
      </c>
      <c r="L13" s="14">
        <v>1.1964653640026499E-2</v>
      </c>
      <c r="M13" s="14">
        <v>1.8186910037656399E-2</v>
      </c>
      <c r="N13" s="14">
        <v>0</v>
      </c>
      <c r="O13" s="14">
        <v>0</v>
      </c>
      <c r="P13" s="14"/>
      <c r="Q13" s="14">
        <v>7.4772775528336097E-3</v>
      </c>
      <c r="R13" s="14">
        <v>2.0543447481326901E-2</v>
      </c>
      <c r="S13" s="14"/>
      <c r="T13" s="14">
        <v>1.21537262469889E-2</v>
      </c>
      <c r="U13" s="14">
        <v>0</v>
      </c>
      <c r="V13" s="14">
        <v>1.20213710692142E-2</v>
      </c>
      <c r="W13" s="14"/>
      <c r="X13" s="14">
        <v>1.65916785541813E-2</v>
      </c>
      <c r="Y13" s="14">
        <v>9.6151045749533499E-3</v>
      </c>
      <c r="Z13" s="14">
        <v>3.1020054271747501E-2</v>
      </c>
      <c r="AA13" s="14">
        <v>2.1311310518202001E-3</v>
      </c>
    </row>
    <row r="14" spans="2:27" x14ac:dyDescent="0.3">
      <c r="B14" s="15" t="s">
        <v>74</v>
      </c>
      <c r="C14" s="20">
        <v>2.6734042196293599E-2</v>
      </c>
      <c r="D14" s="20">
        <v>2.1121642199189002E-2</v>
      </c>
      <c r="E14" s="20">
        <v>3.2514267924161601E-2</v>
      </c>
      <c r="F14" s="20"/>
      <c r="G14" s="20">
        <v>2.08573717838508E-2</v>
      </c>
      <c r="H14" s="20">
        <v>1.44547951111514E-2</v>
      </c>
      <c r="I14" s="20">
        <v>5.08862343674652E-2</v>
      </c>
      <c r="J14" s="20">
        <v>2.5604734916046201E-2</v>
      </c>
      <c r="K14" s="20">
        <v>1.25970718051177E-2</v>
      </c>
      <c r="L14" s="20">
        <v>4.18934399401409E-2</v>
      </c>
      <c r="M14" s="20">
        <v>2.2621600349940801E-2</v>
      </c>
      <c r="N14" s="20">
        <v>3.8594223454459203E-2</v>
      </c>
      <c r="O14" s="20">
        <v>3.4115529034310997E-2</v>
      </c>
      <c r="P14" s="20"/>
      <c r="Q14" s="20">
        <v>2.3346617287733702E-2</v>
      </c>
      <c r="R14" s="20">
        <v>3.3613529044692801E-2</v>
      </c>
      <c r="S14" s="20"/>
      <c r="T14" s="20">
        <v>2.46119076945608E-2</v>
      </c>
      <c r="U14" s="20">
        <v>7.9125499375031494E-3</v>
      </c>
      <c r="V14" s="20">
        <v>1.55956632181892E-2</v>
      </c>
      <c r="W14" s="20"/>
      <c r="X14" s="20">
        <v>3.5125521112912797E-2</v>
      </c>
      <c r="Y14" s="20">
        <v>2.2646870707376601E-2</v>
      </c>
      <c r="Z14" s="20">
        <v>2.9605059252807101E-2</v>
      </c>
      <c r="AA14" s="20">
        <v>2.5096500553996599E-2</v>
      </c>
    </row>
    <row r="15" spans="2:27" x14ac:dyDescent="0.3">
      <c r="B15" s="16"/>
    </row>
    <row r="16" spans="2:27" x14ac:dyDescent="0.3">
      <c r="B16" t="s">
        <v>54</v>
      </c>
    </row>
    <row r="17" spans="2:2" x14ac:dyDescent="0.3">
      <c r="B17" t="s">
        <v>55</v>
      </c>
    </row>
    <row r="19" spans="2:2" x14ac:dyDescent="0.3">
      <c r="B19"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A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157</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x14ac:dyDescent="0.3">
      <c r="B9" s="15" t="s">
        <v>146</v>
      </c>
      <c r="C9" s="14">
        <v>0.30013618730553998</v>
      </c>
      <c r="D9" s="14">
        <v>0.32918671726379201</v>
      </c>
      <c r="E9" s="14">
        <v>0.27096365349080898</v>
      </c>
      <c r="F9" s="14"/>
      <c r="G9" s="14">
        <v>0.341985587833947</v>
      </c>
      <c r="H9" s="14">
        <v>0.308926355431282</v>
      </c>
      <c r="I9" s="14">
        <v>0.27606137797146701</v>
      </c>
      <c r="J9" s="14">
        <v>0.226751670348038</v>
      </c>
      <c r="K9" s="14">
        <v>0.27091865124828002</v>
      </c>
      <c r="L9" s="14">
        <v>0.30965688768645699</v>
      </c>
      <c r="M9" s="14">
        <v>0.29890719912040797</v>
      </c>
      <c r="N9" s="14">
        <v>0.26260960099219999</v>
      </c>
      <c r="O9" s="14">
        <v>0.311674025353878</v>
      </c>
      <c r="P9" s="14"/>
      <c r="Q9" s="14">
        <v>0.31318521599620402</v>
      </c>
      <c r="R9" s="14">
        <v>0.27227756942146297</v>
      </c>
      <c r="S9" s="14"/>
      <c r="T9" s="14">
        <v>0.28620621021501802</v>
      </c>
      <c r="U9" s="14">
        <v>0.355800180001074</v>
      </c>
      <c r="V9" s="14">
        <v>0.39864289227954403</v>
      </c>
      <c r="W9" s="14"/>
      <c r="X9" s="14">
        <v>0.231106901384562</v>
      </c>
      <c r="Y9" s="14">
        <v>0.30662093857490103</v>
      </c>
      <c r="Z9" s="14">
        <v>0.38142587952599799</v>
      </c>
      <c r="AA9" s="14">
        <v>0.32960075776102998</v>
      </c>
    </row>
    <row r="10" spans="2:27" x14ac:dyDescent="0.3">
      <c r="B10" s="15" t="s">
        <v>147</v>
      </c>
      <c r="C10" s="14">
        <v>0.37915771733984599</v>
      </c>
      <c r="D10" s="14">
        <v>0.38213486532332303</v>
      </c>
      <c r="E10" s="14">
        <v>0.37746213554736002</v>
      </c>
      <c r="F10" s="14"/>
      <c r="G10" s="14">
        <v>0.38092978494993202</v>
      </c>
      <c r="H10" s="14">
        <v>0.353976509232794</v>
      </c>
      <c r="I10" s="14">
        <v>0.33437314759810599</v>
      </c>
      <c r="J10" s="14">
        <v>0.377293743319562</v>
      </c>
      <c r="K10" s="14">
        <v>0.47184498692195398</v>
      </c>
      <c r="L10" s="14">
        <v>0.35924783239633401</v>
      </c>
      <c r="M10" s="14">
        <v>0.393551022850545</v>
      </c>
      <c r="N10" s="14">
        <v>0.34398045463818799</v>
      </c>
      <c r="O10" s="14">
        <v>0.38437857975454598</v>
      </c>
      <c r="P10" s="14"/>
      <c r="Q10" s="14">
        <v>0.38570204863769902</v>
      </c>
      <c r="R10" s="14">
        <v>0.36502448979957502</v>
      </c>
      <c r="S10" s="14"/>
      <c r="T10" s="14">
        <v>0.373447809668222</v>
      </c>
      <c r="U10" s="14">
        <v>0.41759180297730703</v>
      </c>
      <c r="V10" s="14">
        <v>0.41894454022119199</v>
      </c>
      <c r="W10" s="14"/>
      <c r="X10" s="14">
        <v>0.351054252036751</v>
      </c>
      <c r="Y10" s="14">
        <v>0.37624005530896398</v>
      </c>
      <c r="Z10" s="14">
        <v>0.40206124232941098</v>
      </c>
      <c r="AA10" s="14">
        <v>0.40936402035179298</v>
      </c>
    </row>
    <row r="11" spans="2:27" x14ac:dyDescent="0.3">
      <c r="B11" s="15" t="s">
        <v>148</v>
      </c>
      <c r="C11" s="14">
        <v>0.21246359068257401</v>
      </c>
      <c r="D11" s="14">
        <v>0.20821983632754201</v>
      </c>
      <c r="E11" s="14">
        <v>0.21699488639345699</v>
      </c>
      <c r="F11" s="14"/>
      <c r="G11" s="14">
        <v>0.180774511353015</v>
      </c>
      <c r="H11" s="14">
        <v>0.226350799778201</v>
      </c>
      <c r="I11" s="14">
        <v>0.244796133626247</v>
      </c>
      <c r="J11" s="14">
        <v>0.25275632052816799</v>
      </c>
      <c r="K11" s="14">
        <v>0.19663505112957799</v>
      </c>
      <c r="L11" s="14">
        <v>0.21677442271109301</v>
      </c>
      <c r="M11" s="14">
        <v>0.20975448079155901</v>
      </c>
      <c r="N11" s="14">
        <v>0.29011576649342502</v>
      </c>
      <c r="O11" s="14">
        <v>0.185130028195228</v>
      </c>
      <c r="P11" s="14"/>
      <c r="Q11" s="14">
        <v>0.20806134007532601</v>
      </c>
      <c r="R11" s="14">
        <v>0.21719814769927301</v>
      </c>
      <c r="S11" s="14"/>
      <c r="T11" s="14">
        <v>0.22411610391078399</v>
      </c>
      <c r="U11" s="14">
        <v>0.156211078999314</v>
      </c>
      <c r="V11" s="14">
        <v>0.14932533200201001</v>
      </c>
      <c r="W11" s="14"/>
      <c r="X11" s="14">
        <v>0.246012956609726</v>
      </c>
      <c r="Y11" s="14">
        <v>0.22533260596834101</v>
      </c>
      <c r="Z11" s="14">
        <v>0.14080668143153899</v>
      </c>
      <c r="AA11" s="14">
        <v>0.164870419216602</v>
      </c>
    </row>
    <row r="12" spans="2:27" x14ac:dyDescent="0.3">
      <c r="B12" s="15" t="s">
        <v>149</v>
      </c>
      <c r="C12" s="14">
        <v>6.1921998395611001E-2</v>
      </c>
      <c r="D12" s="14">
        <v>4.8346564925763301E-2</v>
      </c>
      <c r="E12" s="14">
        <v>7.4990524795074995E-2</v>
      </c>
      <c r="F12" s="14"/>
      <c r="G12" s="14">
        <v>5.6222454653351198E-2</v>
      </c>
      <c r="H12" s="14">
        <v>6.6003213362157101E-2</v>
      </c>
      <c r="I12" s="14">
        <v>9.2901551229683493E-2</v>
      </c>
      <c r="J12" s="14">
        <v>8.5270667548015003E-2</v>
      </c>
      <c r="K12" s="14">
        <v>3.5499635511460001E-2</v>
      </c>
      <c r="L12" s="14">
        <v>6.4237696388293006E-2</v>
      </c>
      <c r="M12" s="14">
        <v>3.7937810407129E-2</v>
      </c>
      <c r="N12" s="14">
        <v>5.7901789660495799E-2</v>
      </c>
      <c r="O12" s="14">
        <v>6.8194041605129499E-2</v>
      </c>
      <c r="P12" s="14"/>
      <c r="Q12" s="14">
        <v>5.4678547544745999E-2</v>
      </c>
      <c r="R12" s="14">
        <v>7.9934450455506595E-2</v>
      </c>
      <c r="S12" s="14"/>
      <c r="T12" s="14">
        <v>7.2099010210197295E-2</v>
      </c>
      <c r="U12" s="14">
        <v>4.9797085981165001E-2</v>
      </c>
      <c r="V12" s="14">
        <v>1.0344259949693801E-2</v>
      </c>
      <c r="W12" s="14"/>
      <c r="X12" s="14">
        <v>0.103580129802767</v>
      </c>
      <c r="Y12" s="14">
        <v>5.2986643448137201E-2</v>
      </c>
      <c r="Z12" s="14">
        <v>1.7246957998160499E-2</v>
      </c>
      <c r="AA12" s="14">
        <v>5.8909557384432099E-2</v>
      </c>
    </row>
    <row r="13" spans="2:27" x14ac:dyDescent="0.3">
      <c r="B13" s="15" t="s">
        <v>150</v>
      </c>
      <c r="C13" s="14">
        <v>2.9923528394732501E-2</v>
      </c>
      <c r="D13" s="14">
        <v>1.88358499301267E-2</v>
      </c>
      <c r="E13" s="14">
        <v>3.9968475654388103E-2</v>
      </c>
      <c r="F13" s="14"/>
      <c r="G13" s="14">
        <v>1.6597288894938899E-2</v>
      </c>
      <c r="H13" s="14">
        <v>3.8007927762053501E-2</v>
      </c>
      <c r="I13" s="14">
        <v>3.5997544745715503E-2</v>
      </c>
      <c r="J13" s="14">
        <v>3.5914012879321097E-2</v>
      </c>
      <c r="K13" s="14">
        <v>2.0676545394482802E-2</v>
      </c>
      <c r="L13" s="14">
        <v>3.5945099898916699E-2</v>
      </c>
      <c r="M13" s="14">
        <v>4.83347491157015E-2</v>
      </c>
      <c r="N13" s="14">
        <v>2.67020518907016E-2</v>
      </c>
      <c r="O13" s="14">
        <v>2.6820361671408999E-2</v>
      </c>
      <c r="P13" s="14"/>
      <c r="Q13" s="14">
        <v>2.16364500339268E-2</v>
      </c>
      <c r="R13" s="14">
        <v>4.9549359993525298E-2</v>
      </c>
      <c r="S13" s="14"/>
      <c r="T13" s="14">
        <v>3.04957749160733E-2</v>
      </c>
      <c r="U13" s="14">
        <v>1.5238054580450199E-2</v>
      </c>
      <c r="V13" s="14">
        <v>9.7422523023000702E-3</v>
      </c>
      <c r="W13" s="14"/>
      <c r="X13" s="14">
        <v>5.0672302991964999E-2</v>
      </c>
      <c r="Y13" s="14">
        <v>2.3984987352414298E-2</v>
      </c>
      <c r="Z13" s="14">
        <v>4.65723052973624E-2</v>
      </c>
      <c r="AA13" s="14">
        <v>1.5763372166624601E-2</v>
      </c>
    </row>
    <row r="14" spans="2:27" x14ac:dyDescent="0.3">
      <c r="B14" s="15" t="s">
        <v>74</v>
      </c>
      <c r="C14" s="20">
        <v>1.63969778816969E-2</v>
      </c>
      <c r="D14" s="20">
        <v>1.32761662294534E-2</v>
      </c>
      <c r="E14" s="20">
        <v>1.9620324118910602E-2</v>
      </c>
      <c r="F14" s="20"/>
      <c r="G14" s="20">
        <v>2.3490372314815999E-2</v>
      </c>
      <c r="H14" s="20">
        <v>6.73519443351218E-3</v>
      </c>
      <c r="I14" s="20">
        <v>1.5870244828780099E-2</v>
      </c>
      <c r="J14" s="20">
        <v>2.2013585376896301E-2</v>
      </c>
      <c r="K14" s="20">
        <v>4.4251297942462502E-3</v>
      </c>
      <c r="L14" s="20">
        <v>1.4138060918905199E-2</v>
      </c>
      <c r="M14" s="20">
        <v>1.1514737714657299E-2</v>
      </c>
      <c r="N14" s="20">
        <v>1.8690336324989999E-2</v>
      </c>
      <c r="O14" s="20">
        <v>2.3802963419808899E-2</v>
      </c>
      <c r="P14" s="20"/>
      <c r="Q14" s="20">
        <v>1.6736397712098599E-2</v>
      </c>
      <c r="R14" s="20">
        <v>1.6015982630657101E-2</v>
      </c>
      <c r="S14" s="20"/>
      <c r="T14" s="20">
        <v>1.36350910797054E-2</v>
      </c>
      <c r="U14" s="20">
        <v>5.3617974606898601E-3</v>
      </c>
      <c r="V14" s="20">
        <v>1.3000723245260099E-2</v>
      </c>
      <c r="W14" s="20"/>
      <c r="X14" s="20">
        <v>1.7573457174228899E-2</v>
      </c>
      <c r="Y14" s="20">
        <v>1.48347693472417E-2</v>
      </c>
      <c r="Z14" s="20">
        <v>1.18869334175299E-2</v>
      </c>
      <c r="AA14" s="20">
        <v>2.14918731195183E-2</v>
      </c>
    </row>
    <row r="15" spans="2:27" x14ac:dyDescent="0.3">
      <c r="B15" s="16"/>
    </row>
    <row r="16" spans="2:27" x14ac:dyDescent="0.3">
      <c r="B16" t="s">
        <v>54</v>
      </c>
    </row>
    <row r="17" spans="2:2" x14ac:dyDescent="0.3">
      <c r="B17" t="s">
        <v>55</v>
      </c>
    </row>
    <row r="19" spans="2:2" x14ac:dyDescent="0.3">
      <c r="B19"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A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158</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x14ac:dyDescent="0.3">
      <c r="B9" s="15" t="s">
        <v>146</v>
      </c>
      <c r="C9" s="14">
        <v>0.369378792237542</v>
      </c>
      <c r="D9" s="14">
        <v>0.39603132300024402</v>
      </c>
      <c r="E9" s="14">
        <v>0.34103164321386698</v>
      </c>
      <c r="F9" s="14"/>
      <c r="G9" s="14">
        <v>0.38125741788952899</v>
      </c>
      <c r="H9" s="14">
        <v>0.369006047922807</v>
      </c>
      <c r="I9" s="14">
        <v>0.37332248355289999</v>
      </c>
      <c r="J9" s="14">
        <v>0.29521280314930198</v>
      </c>
      <c r="K9" s="14">
        <v>0.36012892274076602</v>
      </c>
      <c r="L9" s="14">
        <v>0.38152417352517998</v>
      </c>
      <c r="M9" s="14">
        <v>0.40921692997286502</v>
      </c>
      <c r="N9" s="14">
        <v>0.403110723960318</v>
      </c>
      <c r="O9" s="14">
        <v>0.35714738883576602</v>
      </c>
      <c r="P9" s="14"/>
      <c r="Q9" s="14">
        <v>0.387312590790927</v>
      </c>
      <c r="R9" s="14">
        <v>0.32707864430370698</v>
      </c>
      <c r="S9" s="14"/>
      <c r="T9" s="14">
        <v>0.36677288247009798</v>
      </c>
      <c r="U9" s="14">
        <v>0.34342542045284402</v>
      </c>
      <c r="V9" s="14">
        <v>0.486841662103565</v>
      </c>
      <c r="W9" s="14"/>
      <c r="X9" s="14">
        <v>0.30594761124611802</v>
      </c>
      <c r="Y9" s="14">
        <v>0.39142578076694101</v>
      </c>
      <c r="Z9" s="14">
        <v>0.38309951204701498</v>
      </c>
      <c r="AA9" s="14">
        <v>0.37702657795137301</v>
      </c>
    </row>
    <row r="10" spans="2:27" x14ac:dyDescent="0.3">
      <c r="B10" s="15" t="s">
        <v>147</v>
      </c>
      <c r="C10" s="14">
        <v>0.367245486668967</v>
      </c>
      <c r="D10" s="14">
        <v>0.36144063708400598</v>
      </c>
      <c r="E10" s="14">
        <v>0.37403069536553302</v>
      </c>
      <c r="F10" s="14"/>
      <c r="G10" s="14">
        <v>0.36583354645916499</v>
      </c>
      <c r="H10" s="14">
        <v>0.33205824743607598</v>
      </c>
      <c r="I10" s="14">
        <v>0.36758370048357702</v>
      </c>
      <c r="J10" s="14">
        <v>0.36494463744444</v>
      </c>
      <c r="K10" s="14">
        <v>0.42159264129768198</v>
      </c>
      <c r="L10" s="14">
        <v>0.38002689023035702</v>
      </c>
      <c r="M10" s="14">
        <v>0.36267092812810098</v>
      </c>
      <c r="N10" s="14">
        <v>0.35510216507060799</v>
      </c>
      <c r="O10" s="14">
        <v>0.369076805347332</v>
      </c>
      <c r="P10" s="14"/>
      <c r="Q10" s="14">
        <v>0.36296725850636302</v>
      </c>
      <c r="R10" s="14">
        <v>0.38060064400495303</v>
      </c>
      <c r="S10" s="14"/>
      <c r="T10" s="14">
        <v>0.36337411115179302</v>
      </c>
      <c r="U10" s="14">
        <v>0.44977264900175901</v>
      </c>
      <c r="V10" s="14">
        <v>0.36591476293797298</v>
      </c>
      <c r="W10" s="14"/>
      <c r="X10" s="14">
        <v>0.37038061762881402</v>
      </c>
      <c r="Y10" s="14">
        <v>0.35904902568588398</v>
      </c>
      <c r="Z10" s="14">
        <v>0.40769514262176898</v>
      </c>
      <c r="AA10" s="14">
        <v>0.37276573446658801</v>
      </c>
    </row>
    <row r="11" spans="2:27" x14ac:dyDescent="0.3">
      <c r="B11" s="15" t="s">
        <v>148</v>
      </c>
      <c r="C11" s="14">
        <v>0.19147528882545101</v>
      </c>
      <c r="D11" s="14">
        <v>0.19105411961945601</v>
      </c>
      <c r="E11" s="14">
        <v>0.19215273439844999</v>
      </c>
      <c r="F11" s="14"/>
      <c r="G11" s="14">
        <v>0.19134404595190599</v>
      </c>
      <c r="H11" s="14">
        <v>0.197818724825405</v>
      </c>
      <c r="I11" s="14">
        <v>0.19592981572088999</v>
      </c>
      <c r="J11" s="14">
        <v>0.25609345354375201</v>
      </c>
      <c r="K11" s="14">
        <v>0.14279921714232</v>
      </c>
      <c r="L11" s="14">
        <v>0.15396586682775301</v>
      </c>
      <c r="M11" s="14">
        <v>0.16107351140249501</v>
      </c>
      <c r="N11" s="14">
        <v>0.17310403211943801</v>
      </c>
      <c r="O11" s="14">
        <v>0.228753474276745</v>
      </c>
      <c r="P11" s="14"/>
      <c r="Q11" s="14">
        <v>0.186558016105865</v>
      </c>
      <c r="R11" s="14">
        <v>0.198757754110123</v>
      </c>
      <c r="S11" s="14"/>
      <c r="T11" s="14">
        <v>0.19433959814235999</v>
      </c>
      <c r="U11" s="14">
        <v>0.17813280648632801</v>
      </c>
      <c r="V11" s="14">
        <v>0.114725423820774</v>
      </c>
      <c r="W11" s="14"/>
      <c r="X11" s="14">
        <v>0.22302177213685401</v>
      </c>
      <c r="Y11" s="14">
        <v>0.18154041269200799</v>
      </c>
      <c r="Z11" s="14">
        <v>0.13443097268432899</v>
      </c>
      <c r="AA11" s="14">
        <v>0.19910573051723099</v>
      </c>
    </row>
    <row r="12" spans="2:27" x14ac:dyDescent="0.3">
      <c r="B12" s="15" t="s">
        <v>149</v>
      </c>
      <c r="C12" s="14">
        <v>5.0566218546294901E-2</v>
      </c>
      <c r="D12" s="14">
        <v>3.7670831515838603E-2</v>
      </c>
      <c r="E12" s="14">
        <v>6.3781870848380398E-2</v>
      </c>
      <c r="F12" s="14"/>
      <c r="G12" s="14">
        <v>4.3864517499703999E-2</v>
      </c>
      <c r="H12" s="14">
        <v>7.5709136705296498E-2</v>
      </c>
      <c r="I12" s="14">
        <v>5.08939114095339E-2</v>
      </c>
      <c r="J12" s="14">
        <v>5.7256035826153302E-2</v>
      </c>
      <c r="K12" s="14">
        <v>4.0852391732371998E-2</v>
      </c>
      <c r="L12" s="14">
        <v>5.7791301393530198E-2</v>
      </c>
      <c r="M12" s="14">
        <v>4.5726674935542999E-2</v>
      </c>
      <c r="N12" s="14">
        <v>6.0580259354164598E-2</v>
      </c>
      <c r="O12" s="14">
        <v>2.9482234932570899E-2</v>
      </c>
      <c r="P12" s="14"/>
      <c r="Q12" s="14">
        <v>4.6142614853495703E-2</v>
      </c>
      <c r="R12" s="14">
        <v>6.1872420393311901E-2</v>
      </c>
      <c r="S12" s="14"/>
      <c r="T12" s="14">
        <v>5.27355963488675E-2</v>
      </c>
      <c r="U12" s="14">
        <v>2.0661104169708899E-2</v>
      </c>
      <c r="V12" s="14">
        <v>2.0956158368192701E-2</v>
      </c>
      <c r="W12" s="14"/>
      <c r="X12" s="14">
        <v>7.1246305195487594E-2</v>
      </c>
      <c r="Y12" s="14">
        <v>4.7657789169647101E-2</v>
      </c>
      <c r="Z12" s="14">
        <v>3.7021143159844998E-2</v>
      </c>
      <c r="AA12" s="14">
        <v>4.23535599931609E-2</v>
      </c>
    </row>
    <row r="13" spans="2:27" x14ac:dyDescent="0.3">
      <c r="B13" s="15" t="s">
        <v>150</v>
      </c>
      <c r="C13" s="14">
        <v>1.01042367016473E-2</v>
      </c>
      <c r="D13" s="14">
        <v>3.8402293010270701E-3</v>
      </c>
      <c r="E13" s="14">
        <v>1.6436818152761799E-2</v>
      </c>
      <c r="F13" s="14"/>
      <c r="G13" s="14">
        <v>8.7137559236997106E-3</v>
      </c>
      <c r="H13" s="14">
        <v>9.5505537614817594E-3</v>
      </c>
      <c r="I13" s="14">
        <v>6.3894457765353097E-3</v>
      </c>
      <c r="J13" s="14">
        <v>1.7704238417760899E-2</v>
      </c>
      <c r="K13" s="14">
        <v>2.5874968885109401E-2</v>
      </c>
      <c r="L13" s="14">
        <v>3.74783577134867E-3</v>
      </c>
      <c r="M13" s="14">
        <v>4.5577689963122101E-3</v>
      </c>
      <c r="N13" s="14">
        <v>8.1028194954702506E-3</v>
      </c>
      <c r="O13" s="14">
        <v>8.2713899318282696E-3</v>
      </c>
      <c r="P13" s="14"/>
      <c r="Q13" s="14">
        <v>7.7955911436140297E-3</v>
      </c>
      <c r="R13" s="14">
        <v>1.56140967578813E-2</v>
      </c>
      <c r="S13" s="14"/>
      <c r="T13" s="14">
        <v>1.08447119870151E-2</v>
      </c>
      <c r="U13" s="14">
        <v>0</v>
      </c>
      <c r="V13" s="14">
        <v>5.5513072348878402E-3</v>
      </c>
      <c r="W13" s="14"/>
      <c r="X13" s="14">
        <v>1.4820458426674E-2</v>
      </c>
      <c r="Y13" s="14">
        <v>1.0125837085307499E-2</v>
      </c>
      <c r="Z13" s="14">
        <v>1.7718125835277199E-2</v>
      </c>
      <c r="AA13" s="14">
        <v>1.9682552278517998E-3</v>
      </c>
    </row>
    <row r="14" spans="2:27" x14ac:dyDescent="0.3">
      <c r="B14" s="15" t="s">
        <v>74</v>
      </c>
      <c r="C14" s="20">
        <v>1.1229977020098101E-2</v>
      </c>
      <c r="D14" s="20">
        <v>9.9628594794287702E-3</v>
      </c>
      <c r="E14" s="20">
        <v>1.25662380210084E-2</v>
      </c>
      <c r="F14" s="20"/>
      <c r="G14" s="20">
        <v>8.9867162759963998E-3</v>
      </c>
      <c r="H14" s="20">
        <v>1.58572893489335E-2</v>
      </c>
      <c r="I14" s="20">
        <v>5.8806430565641402E-3</v>
      </c>
      <c r="J14" s="20">
        <v>8.7888316185913695E-3</v>
      </c>
      <c r="K14" s="20">
        <v>8.7518582017509904E-3</v>
      </c>
      <c r="L14" s="20">
        <v>2.2943932251831799E-2</v>
      </c>
      <c r="M14" s="20">
        <v>1.6754186564683499E-2</v>
      </c>
      <c r="N14" s="20">
        <v>0</v>
      </c>
      <c r="O14" s="20">
        <v>7.26870667575822E-3</v>
      </c>
      <c r="P14" s="20"/>
      <c r="Q14" s="20">
        <v>9.2239285997355903E-3</v>
      </c>
      <c r="R14" s="20">
        <v>1.60764404300246E-2</v>
      </c>
      <c r="S14" s="20"/>
      <c r="T14" s="20">
        <v>1.1933099899866699E-2</v>
      </c>
      <c r="U14" s="20">
        <v>8.0080198893601306E-3</v>
      </c>
      <c r="V14" s="20">
        <v>6.0106855346071198E-3</v>
      </c>
      <c r="W14" s="20"/>
      <c r="X14" s="20">
        <v>1.4583235366052201E-2</v>
      </c>
      <c r="Y14" s="20">
        <v>1.0201154600212E-2</v>
      </c>
      <c r="Z14" s="20">
        <v>2.00351036517641E-2</v>
      </c>
      <c r="AA14" s="20">
        <v>6.7801418437959402E-3</v>
      </c>
    </row>
    <row r="15" spans="2:27" x14ac:dyDescent="0.3">
      <c r="B15" s="16"/>
    </row>
    <row r="16" spans="2:27" x14ac:dyDescent="0.3">
      <c r="B16" t="s">
        <v>54</v>
      </c>
    </row>
    <row r="17" spans="2:2" x14ac:dyDescent="0.3">
      <c r="B17" t="s">
        <v>55</v>
      </c>
    </row>
    <row r="19" spans="2:2" x14ac:dyDescent="0.3">
      <c r="B19"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A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159</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x14ac:dyDescent="0.3">
      <c r="B9" s="15" t="s">
        <v>146</v>
      </c>
      <c r="C9" s="14">
        <v>0.296523999721096</v>
      </c>
      <c r="D9" s="14">
        <v>0.32615937335563999</v>
      </c>
      <c r="E9" s="14">
        <v>0.26689626734723298</v>
      </c>
      <c r="F9" s="14"/>
      <c r="G9" s="14">
        <v>0.35765310752498902</v>
      </c>
      <c r="H9" s="14">
        <v>0.25009153097819398</v>
      </c>
      <c r="I9" s="14">
        <v>0.22303192668024499</v>
      </c>
      <c r="J9" s="14">
        <v>0.22184274043904101</v>
      </c>
      <c r="K9" s="14">
        <v>0.28988500179197202</v>
      </c>
      <c r="L9" s="14">
        <v>0.35006044720614998</v>
      </c>
      <c r="M9" s="14">
        <v>0.25471492210139601</v>
      </c>
      <c r="N9" s="14">
        <v>0.35050110225035203</v>
      </c>
      <c r="O9" s="14">
        <v>0.30389235766815997</v>
      </c>
      <c r="P9" s="14"/>
      <c r="Q9" s="14">
        <v>0.30444442428592899</v>
      </c>
      <c r="R9" s="14">
        <v>0.28028016677553202</v>
      </c>
      <c r="S9" s="14"/>
      <c r="T9" s="14">
        <v>0.293999801407758</v>
      </c>
      <c r="U9" s="14">
        <v>0.32010728254161402</v>
      </c>
      <c r="V9" s="14">
        <v>0.368479913396287</v>
      </c>
      <c r="W9" s="14"/>
      <c r="X9" s="14">
        <v>0.24676250162135099</v>
      </c>
      <c r="Y9" s="14">
        <v>0.30653643002834502</v>
      </c>
      <c r="Z9" s="14">
        <v>0.36913946113892299</v>
      </c>
      <c r="AA9" s="14">
        <v>0.29921286482662801</v>
      </c>
    </row>
    <row r="10" spans="2:27" x14ac:dyDescent="0.3">
      <c r="B10" s="15" t="s">
        <v>147</v>
      </c>
      <c r="C10" s="14">
        <v>0.41237791370044102</v>
      </c>
      <c r="D10" s="14">
        <v>0.44219239259132997</v>
      </c>
      <c r="E10" s="14">
        <v>0.38073045819240298</v>
      </c>
      <c r="F10" s="14"/>
      <c r="G10" s="14">
        <v>0.40180921173025402</v>
      </c>
      <c r="H10" s="14">
        <v>0.41169679227595102</v>
      </c>
      <c r="I10" s="14">
        <v>0.43150743351901599</v>
      </c>
      <c r="J10" s="14">
        <v>0.42272907460520798</v>
      </c>
      <c r="K10" s="14">
        <v>0.463718011469336</v>
      </c>
      <c r="L10" s="14">
        <v>0.35064601348637098</v>
      </c>
      <c r="M10" s="14">
        <v>0.448513521325552</v>
      </c>
      <c r="N10" s="14">
        <v>0.357245542575782</v>
      </c>
      <c r="O10" s="14">
        <v>0.42495556854079303</v>
      </c>
      <c r="P10" s="14"/>
      <c r="Q10" s="14">
        <v>0.42823171970739199</v>
      </c>
      <c r="R10" s="14">
        <v>0.37592479032405002</v>
      </c>
      <c r="S10" s="14"/>
      <c r="T10" s="14">
        <v>0.40477820667969799</v>
      </c>
      <c r="U10" s="14">
        <v>0.46614910678529098</v>
      </c>
      <c r="V10" s="14">
        <v>0.44225274314376001</v>
      </c>
      <c r="W10" s="14"/>
      <c r="X10" s="14">
        <v>0.36385297474677403</v>
      </c>
      <c r="Y10" s="14">
        <v>0.42420699224224701</v>
      </c>
      <c r="Z10" s="14">
        <v>0.40792860111896601</v>
      </c>
      <c r="AA10" s="14">
        <v>0.43829651093357003</v>
      </c>
    </row>
    <row r="11" spans="2:27" x14ac:dyDescent="0.3">
      <c r="B11" s="15" t="s">
        <v>148</v>
      </c>
      <c r="C11" s="14">
        <v>0.19428409310594499</v>
      </c>
      <c r="D11" s="14">
        <v>0.16414717198801301</v>
      </c>
      <c r="E11" s="14">
        <v>0.22562742980445899</v>
      </c>
      <c r="F11" s="14"/>
      <c r="G11" s="14">
        <v>0.17376238393184201</v>
      </c>
      <c r="H11" s="14">
        <v>0.23512078262158301</v>
      </c>
      <c r="I11" s="14">
        <v>0.219197943841209</v>
      </c>
      <c r="J11" s="14">
        <v>0.200336749920691</v>
      </c>
      <c r="K11" s="14">
        <v>0.17150599335829</v>
      </c>
      <c r="L11" s="14">
        <v>0.19642248387222599</v>
      </c>
      <c r="M11" s="14">
        <v>0.20295350783303401</v>
      </c>
      <c r="N11" s="14">
        <v>0.182131142210402</v>
      </c>
      <c r="O11" s="14">
        <v>0.179742300630479</v>
      </c>
      <c r="P11" s="14"/>
      <c r="Q11" s="14">
        <v>0.18109982255316801</v>
      </c>
      <c r="R11" s="14">
        <v>0.22049598662321901</v>
      </c>
      <c r="S11" s="14"/>
      <c r="T11" s="14">
        <v>0.197764628175499</v>
      </c>
      <c r="U11" s="14">
        <v>0.18680483952796101</v>
      </c>
      <c r="V11" s="14">
        <v>0.14320460145640199</v>
      </c>
      <c r="W11" s="14"/>
      <c r="X11" s="14">
        <v>0.25039274366274</v>
      </c>
      <c r="Y11" s="14">
        <v>0.17923566261363599</v>
      </c>
      <c r="Z11" s="14">
        <v>0.14123614790637101</v>
      </c>
      <c r="AA11" s="14">
        <v>0.18576159922402899</v>
      </c>
    </row>
    <row r="12" spans="2:27" x14ac:dyDescent="0.3">
      <c r="B12" s="15" t="s">
        <v>149</v>
      </c>
      <c r="C12" s="14">
        <v>4.0961983493450101E-2</v>
      </c>
      <c r="D12" s="14">
        <v>3.3344622779117102E-2</v>
      </c>
      <c r="E12" s="14">
        <v>4.8835268103224E-2</v>
      </c>
      <c r="F12" s="14"/>
      <c r="G12" s="14">
        <v>3.04222809792201E-2</v>
      </c>
      <c r="H12" s="14">
        <v>2.8932777019823001E-2</v>
      </c>
      <c r="I12" s="14">
        <v>6.2919974652501903E-2</v>
      </c>
      <c r="J12" s="14">
        <v>8.1825865695370995E-2</v>
      </c>
      <c r="K12" s="14">
        <v>2.7644801364257902E-2</v>
      </c>
      <c r="L12" s="14">
        <v>5.2623314952786902E-2</v>
      </c>
      <c r="M12" s="14">
        <v>3.7429546065298303E-2</v>
      </c>
      <c r="N12" s="14">
        <v>4.3350798481099698E-2</v>
      </c>
      <c r="O12" s="14">
        <v>3.2365987793830701E-2</v>
      </c>
      <c r="P12" s="14"/>
      <c r="Q12" s="14">
        <v>3.5725390606443898E-2</v>
      </c>
      <c r="R12" s="14">
        <v>5.3892663696799202E-2</v>
      </c>
      <c r="S12" s="14"/>
      <c r="T12" s="14">
        <v>4.4385572761723502E-2</v>
      </c>
      <c r="U12" s="14">
        <v>1.51034823517324E-2</v>
      </c>
      <c r="V12" s="14">
        <v>1.5775903835153898E-2</v>
      </c>
      <c r="W12" s="14"/>
      <c r="X12" s="14">
        <v>6.2771080386158404E-2</v>
      </c>
      <c r="Y12" s="14">
        <v>3.6054587034002897E-2</v>
      </c>
      <c r="Z12" s="14">
        <v>3.0354931028024099E-2</v>
      </c>
      <c r="AA12" s="14">
        <v>3.4902156401276301E-2</v>
      </c>
    </row>
    <row r="13" spans="2:27" x14ac:dyDescent="0.3">
      <c r="B13" s="15" t="s">
        <v>150</v>
      </c>
      <c r="C13" s="14">
        <v>1.3048012602001301E-2</v>
      </c>
      <c r="D13" s="14">
        <v>7.11238882528685E-3</v>
      </c>
      <c r="E13" s="14">
        <v>1.9069515262947801E-2</v>
      </c>
      <c r="F13" s="14"/>
      <c r="G13" s="14">
        <v>1.2323060673034099E-2</v>
      </c>
      <c r="H13" s="14">
        <v>1.0295446057763301E-2</v>
      </c>
      <c r="I13" s="14">
        <v>1.15662202825247E-2</v>
      </c>
      <c r="J13" s="14">
        <v>1.0258863949272499E-2</v>
      </c>
      <c r="K13" s="14">
        <v>2.8040562126360798E-2</v>
      </c>
      <c r="L13" s="14">
        <v>9.4402514575089008E-3</v>
      </c>
      <c r="M13" s="14">
        <v>1.6861020963526801E-2</v>
      </c>
      <c r="N13" s="14">
        <v>9.1059401263543695E-3</v>
      </c>
      <c r="O13" s="14">
        <v>1.1481116254951299E-2</v>
      </c>
      <c r="P13" s="14"/>
      <c r="Q13" s="14">
        <v>1.14313746259035E-2</v>
      </c>
      <c r="R13" s="14">
        <v>1.7049616432054E-2</v>
      </c>
      <c r="S13" s="14"/>
      <c r="T13" s="14">
        <v>1.2351192337971301E-2</v>
      </c>
      <c r="U13" s="14">
        <v>7.6496533545095304E-3</v>
      </c>
      <c r="V13" s="14">
        <v>0</v>
      </c>
      <c r="W13" s="14"/>
      <c r="X13" s="14">
        <v>1.17033236081296E-2</v>
      </c>
      <c r="Y13" s="14">
        <v>1.2707926998673499E-2</v>
      </c>
      <c r="Z13" s="14">
        <v>3.1223270999240601E-2</v>
      </c>
      <c r="AA13" s="14">
        <v>8.2390508642375005E-3</v>
      </c>
    </row>
    <row r="14" spans="2:27" x14ac:dyDescent="0.3">
      <c r="B14" s="15" t="s">
        <v>74</v>
      </c>
      <c r="C14" s="20">
        <v>4.2803997377066902E-2</v>
      </c>
      <c r="D14" s="20">
        <v>2.7044050460613402E-2</v>
      </c>
      <c r="E14" s="20">
        <v>5.88410612897328E-2</v>
      </c>
      <c r="F14" s="20"/>
      <c r="G14" s="20">
        <v>2.40299551606609E-2</v>
      </c>
      <c r="H14" s="20">
        <v>6.3862671046685304E-2</v>
      </c>
      <c r="I14" s="20">
        <v>5.1776501024503097E-2</v>
      </c>
      <c r="J14" s="20">
        <v>6.3006705390416695E-2</v>
      </c>
      <c r="K14" s="20">
        <v>1.92056298897831E-2</v>
      </c>
      <c r="L14" s="20">
        <v>4.0807489024957497E-2</v>
      </c>
      <c r="M14" s="20">
        <v>3.9527481711193503E-2</v>
      </c>
      <c r="N14" s="20">
        <v>5.7665474356010098E-2</v>
      </c>
      <c r="O14" s="20">
        <v>4.7562669111785499E-2</v>
      </c>
      <c r="P14" s="20"/>
      <c r="Q14" s="20">
        <v>3.9067268221164499E-2</v>
      </c>
      <c r="R14" s="20">
        <v>5.23567761483461E-2</v>
      </c>
      <c r="S14" s="20"/>
      <c r="T14" s="20">
        <v>4.6720598637349599E-2</v>
      </c>
      <c r="U14" s="20">
        <v>4.1856354388916904E-3</v>
      </c>
      <c r="V14" s="20">
        <v>3.0286838168396901E-2</v>
      </c>
      <c r="W14" s="20"/>
      <c r="X14" s="20">
        <v>6.4517375974846095E-2</v>
      </c>
      <c r="Y14" s="20">
        <v>4.1258401083095503E-2</v>
      </c>
      <c r="Z14" s="20">
        <v>2.01175878084747E-2</v>
      </c>
      <c r="AA14" s="20">
        <v>3.3587817750259E-2</v>
      </c>
    </row>
    <row r="15" spans="2:27" x14ac:dyDescent="0.3">
      <c r="B15" s="16"/>
    </row>
    <row r="16" spans="2:27" x14ac:dyDescent="0.3">
      <c r="B16" t="s">
        <v>54</v>
      </c>
    </row>
    <row r="17" spans="2:2" x14ac:dyDescent="0.3">
      <c r="B17" t="s">
        <v>55</v>
      </c>
    </row>
    <row r="19" spans="2:2" x14ac:dyDescent="0.3">
      <c r="B19"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A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160</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x14ac:dyDescent="0.3">
      <c r="B9" s="15" t="s">
        <v>146</v>
      </c>
      <c r="C9" s="14">
        <v>0.30832812897008099</v>
      </c>
      <c r="D9" s="14">
        <v>0.32585573435918702</v>
      </c>
      <c r="E9" s="14">
        <v>0.291890333175439</v>
      </c>
      <c r="F9" s="14"/>
      <c r="G9" s="14">
        <v>0.343411479019476</v>
      </c>
      <c r="H9" s="14">
        <v>0.304835360615067</v>
      </c>
      <c r="I9" s="14">
        <v>0.30446887474511503</v>
      </c>
      <c r="J9" s="14">
        <v>0.234161196336725</v>
      </c>
      <c r="K9" s="14">
        <v>0.31769460680364098</v>
      </c>
      <c r="L9" s="14">
        <v>0.300910315066375</v>
      </c>
      <c r="M9" s="14">
        <v>0.29783585968972298</v>
      </c>
      <c r="N9" s="14">
        <v>0.36790829476057402</v>
      </c>
      <c r="O9" s="14">
        <v>0.29055632330513798</v>
      </c>
      <c r="P9" s="14"/>
      <c r="Q9" s="14">
        <v>0.31889879336254301</v>
      </c>
      <c r="R9" s="14">
        <v>0.28632071910168899</v>
      </c>
      <c r="S9" s="14"/>
      <c r="T9" s="14">
        <v>0.29499867817914599</v>
      </c>
      <c r="U9" s="14">
        <v>0.34885422170144997</v>
      </c>
      <c r="V9" s="14">
        <v>0.43078399539971102</v>
      </c>
      <c r="W9" s="14"/>
      <c r="X9" s="14">
        <v>0.244610040216165</v>
      </c>
      <c r="Y9" s="14">
        <v>0.30913153988961301</v>
      </c>
      <c r="Z9" s="14">
        <v>0.39690066183148198</v>
      </c>
      <c r="AA9" s="14">
        <v>0.34332414089465402</v>
      </c>
    </row>
    <row r="10" spans="2:27" x14ac:dyDescent="0.3">
      <c r="B10" s="15" t="s">
        <v>147</v>
      </c>
      <c r="C10" s="14">
        <v>0.399622136627382</v>
      </c>
      <c r="D10" s="14">
        <v>0.41562045172006201</v>
      </c>
      <c r="E10" s="14">
        <v>0.38286802743348097</v>
      </c>
      <c r="F10" s="14"/>
      <c r="G10" s="14">
        <v>0.38174073964775501</v>
      </c>
      <c r="H10" s="14">
        <v>0.33886291729781598</v>
      </c>
      <c r="I10" s="14">
        <v>0.416126873196347</v>
      </c>
      <c r="J10" s="14">
        <v>0.399293543480086</v>
      </c>
      <c r="K10" s="14">
        <v>0.429376029852508</v>
      </c>
      <c r="L10" s="14">
        <v>0.41912297260070702</v>
      </c>
      <c r="M10" s="14">
        <v>0.40200469643036002</v>
      </c>
      <c r="N10" s="14">
        <v>0.36746842807101099</v>
      </c>
      <c r="O10" s="14">
        <v>0.463662998516434</v>
      </c>
      <c r="P10" s="14"/>
      <c r="Q10" s="14">
        <v>0.41835882309362898</v>
      </c>
      <c r="R10" s="14">
        <v>0.358888965865098</v>
      </c>
      <c r="S10" s="14"/>
      <c r="T10" s="14">
        <v>0.40200997219604101</v>
      </c>
      <c r="U10" s="14">
        <v>0.42610936767362301</v>
      </c>
      <c r="V10" s="14">
        <v>0.38395843784475298</v>
      </c>
      <c r="W10" s="14"/>
      <c r="X10" s="14">
        <v>0.35702465326050897</v>
      </c>
      <c r="Y10" s="14">
        <v>0.42179678043212099</v>
      </c>
      <c r="Z10" s="14">
        <v>0.36383147906685498</v>
      </c>
      <c r="AA10" s="14">
        <v>0.40976139055786298</v>
      </c>
    </row>
    <row r="11" spans="2:27" x14ac:dyDescent="0.3">
      <c r="B11" s="15" t="s">
        <v>148</v>
      </c>
      <c r="C11" s="14">
        <v>0.20128375891644501</v>
      </c>
      <c r="D11" s="14">
        <v>0.18274198307894199</v>
      </c>
      <c r="E11" s="14">
        <v>0.22016332665351299</v>
      </c>
      <c r="F11" s="14"/>
      <c r="G11" s="14">
        <v>0.189257937938583</v>
      </c>
      <c r="H11" s="14">
        <v>0.244892822522979</v>
      </c>
      <c r="I11" s="14">
        <v>0.20900261958300301</v>
      </c>
      <c r="J11" s="14">
        <v>0.269711207444993</v>
      </c>
      <c r="K11" s="14">
        <v>0.18699420183212301</v>
      </c>
      <c r="L11" s="14">
        <v>0.19373735326304201</v>
      </c>
      <c r="M11" s="14">
        <v>0.20620864550871601</v>
      </c>
      <c r="N11" s="14">
        <v>0.18902292087407299</v>
      </c>
      <c r="O11" s="14">
        <v>0.137158876955152</v>
      </c>
      <c r="P11" s="14"/>
      <c r="Q11" s="14">
        <v>0.183663466146267</v>
      </c>
      <c r="R11" s="14">
        <v>0.237435529489812</v>
      </c>
      <c r="S11" s="14"/>
      <c r="T11" s="14">
        <v>0.20559473043541501</v>
      </c>
      <c r="U11" s="14">
        <v>0.187792459086421</v>
      </c>
      <c r="V11" s="14">
        <v>0.14935644263162801</v>
      </c>
      <c r="W11" s="14"/>
      <c r="X11" s="14">
        <v>0.26614460637501203</v>
      </c>
      <c r="Y11" s="14">
        <v>0.18323183456448</v>
      </c>
      <c r="Z11" s="14">
        <v>0.161324371325653</v>
      </c>
      <c r="AA11" s="14">
        <v>0.184742863893055</v>
      </c>
    </row>
    <row r="12" spans="2:27" x14ac:dyDescent="0.3">
      <c r="B12" s="15" t="s">
        <v>149</v>
      </c>
      <c r="C12" s="14">
        <v>5.1431823822609399E-2</v>
      </c>
      <c r="D12" s="14">
        <v>4.0843216001621101E-2</v>
      </c>
      <c r="E12" s="14">
        <v>6.1106495139167001E-2</v>
      </c>
      <c r="F12" s="14"/>
      <c r="G12" s="14">
        <v>4.0021754631625599E-2</v>
      </c>
      <c r="H12" s="14">
        <v>7.9569498024756893E-2</v>
      </c>
      <c r="I12" s="14">
        <v>3.8519119972803002E-2</v>
      </c>
      <c r="J12" s="14">
        <v>7.1998413326272798E-2</v>
      </c>
      <c r="K12" s="14">
        <v>2.4911316346088799E-2</v>
      </c>
      <c r="L12" s="14">
        <v>5.5715978093421999E-2</v>
      </c>
      <c r="M12" s="14">
        <v>3.4082574563359801E-2</v>
      </c>
      <c r="N12" s="14">
        <v>3.4417519243649199E-2</v>
      </c>
      <c r="O12" s="14">
        <v>6.5805048229274396E-2</v>
      </c>
      <c r="P12" s="14"/>
      <c r="Q12" s="14">
        <v>4.2999234807433402E-2</v>
      </c>
      <c r="R12" s="14">
        <v>6.9651437808893907E-2</v>
      </c>
      <c r="S12" s="14"/>
      <c r="T12" s="14">
        <v>5.7024151594700798E-2</v>
      </c>
      <c r="U12" s="14">
        <v>2.3876999779959399E-2</v>
      </c>
      <c r="V12" s="14">
        <v>2.00055569393255E-2</v>
      </c>
      <c r="W12" s="14"/>
      <c r="X12" s="14">
        <v>8.2537597395525603E-2</v>
      </c>
      <c r="Y12" s="14">
        <v>4.6949684827918801E-2</v>
      </c>
      <c r="Z12" s="14">
        <v>3.54887047350083E-2</v>
      </c>
      <c r="AA12" s="14">
        <v>3.3120192052372002E-2</v>
      </c>
    </row>
    <row r="13" spans="2:27" x14ac:dyDescent="0.3">
      <c r="B13" s="15" t="s">
        <v>150</v>
      </c>
      <c r="C13" s="14">
        <v>1.4776011397103E-2</v>
      </c>
      <c r="D13" s="14">
        <v>1.06211720410802E-2</v>
      </c>
      <c r="E13" s="14">
        <v>1.9024915907046001E-2</v>
      </c>
      <c r="F13" s="14"/>
      <c r="G13" s="14">
        <v>1.0277805577976E-2</v>
      </c>
      <c r="H13" s="14">
        <v>1.1643260123451901E-2</v>
      </c>
      <c r="I13" s="14">
        <v>5.8806430565641402E-3</v>
      </c>
      <c r="J13" s="14">
        <v>1.45287668730168E-2</v>
      </c>
      <c r="K13" s="14">
        <v>2.13489065240915E-2</v>
      </c>
      <c r="L13" s="14">
        <v>5.2567102263310298E-3</v>
      </c>
      <c r="M13" s="14">
        <v>3.6616188811700603E-2</v>
      </c>
      <c r="N13" s="14">
        <v>2.2875889956905499E-2</v>
      </c>
      <c r="O13" s="14">
        <v>1.6432968105269199E-2</v>
      </c>
      <c r="P13" s="14"/>
      <c r="Q13" s="14">
        <v>1.3821136533051601E-2</v>
      </c>
      <c r="R13" s="14">
        <v>1.7309193759997302E-2</v>
      </c>
      <c r="S13" s="14"/>
      <c r="T13" s="14">
        <v>1.4495675865186E-2</v>
      </c>
      <c r="U13" s="14">
        <v>3.3536407652862499E-3</v>
      </c>
      <c r="V13" s="14">
        <v>1.1561992769495001E-2</v>
      </c>
      <c r="W13" s="14"/>
      <c r="X13" s="14">
        <v>1.5165410542680099E-2</v>
      </c>
      <c r="Y13" s="14">
        <v>1.50809805360986E-2</v>
      </c>
      <c r="Z13" s="14">
        <v>2.29926166082958E-2</v>
      </c>
      <c r="AA13" s="14">
        <v>1.06705960360781E-2</v>
      </c>
    </row>
    <row r="14" spans="2:27" x14ac:dyDescent="0.3">
      <c r="B14" s="15" t="s">
        <v>74</v>
      </c>
      <c r="C14" s="20">
        <v>2.45581402663794E-2</v>
      </c>
      <c r="D14" s="20">
        <v>2.4317442799107601E-2</v>
      </c>
      <c r="E14" s="20">
        <v>2.4946901691355002E-2</v>
      </c>
      <c r="F14" s="20"/>
      <c r="G14" s="20">
        <v>3.5290283184583902E-2</v>
      </c>
      <c r="H14" s="20">
        <v>2.0196141415929E-2</v>
      </c>
      <c r="I14" s="20">
        <v>2.6001869446167399E-2</v>
      </c>
      <c r="J14" s="20">
        <v>1.0306872538907099E-2</v>
      </c>
      <c r="K14" s="20">
        <v>1.9674938641547901E-2</v>
      </c>
      <c r="L14" s="20">
        <v>2.5256670750123899E-2</v>
      </c>
      <c r="M14" s="20">
        <v>2.3252034996140501E-2</v>
      </c>
      <c r="N14" s="20">
        <v>1.8306947093787499E-2</v>
      </c>
      <c r="O14" s="20">
        <v>2.63837848887329E-2</v>
      </c>
      <c r="P14" s="20"/>
      <c r="Q14" s="20">
        <v>2.2258546057076199E-2</v>
      </c>
      <c r="R14" s="20">
        <v>3.03941539745094E-2</v>
      </c>
      <c r="S14" s="20"/>
      <c r="T14" s="20">
        <v>2.5876791729511399E-2</v>
      </c>
      <c r="U14" s="20">
        <v>1.00133109932598E-2</v>
      </c>
      <c r="V14" s="20">
        <v>4.3335744150866801E-3</v>
      </c>
      <c r="W14" s="20"/>
      <c r="X14" s="20">
        <v>3.4517692210108898E-2</v>
      </c>
      <c r="Y14" s="20">
        <v>2.3809179749768501E-2</v>
      </c>
      <c r="Z14" s="20">
        <v>1.94621664327061E-2</v>
      </c>
      <c r="AA14" s="20">
        <v>1.83808165659777E-2</v>
      </c>
    </row>
    <row r="15" spans="2:27" x14ac:dyDescent="0.3">
      <c r="B15" s="16"/>
    </row>
    <row r="16" spans="2:27" x14ac:dyDescent="0.3">
      <c r="B16" t="s">
        <v>54</v>
      </c>
    </row>
    <row r="17" spans="2:2" x14ac:dyDescent="0.3">
      <c r="B17" t="s">
        <v>55</v>
      </c>
    </row>
    <row r="19" spans="2:2" x14ac:dyDescent="0.3">
      <c r="B19"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A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167</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ht="28.8" x14ac:dyDescent="0.3">
      <c r="B9" s="15" t="s">
        <v>161</v>
      </c>
      <c r="C9" s="14">
        <v>0.37866122340653902</v>
      </c>
      <c r="D9" s="14">
        <v>0.38519275673764503</v>
      </c>
      <c r="E9" s="14">
        <v>0.3722556396408</v>
      </c>
      <c r="F9" s="14"/>
      <c r="G9" s="14">
        <v>0.422993216747519</v>
      </c>
      <c r="H9" s="14">
        <v>0.29687076371770399</v>
      </c>
      <c r="I9" s="14">
        <v>0.33738548126826101</v>
      </c>
      <c r="J9" s="14">
        <v>0.33838847059459698</v>
      </c>
      <c r="K9" s="14">
        <v>0.409644441045451</v>
      </c>
      <c r="L9" s="14">
        <v>0.40217648470304801</v>
      </c>
      <c r="M9" s="14">
        <v>0.42746477094663998</v>
      </c>
      <c r="N9" s="14">
        <v>0.40832357734487101</v>
      </c>
      <c r="O9" s="14">
        <v>0.35789213778018403</v>
      </c>
      <c r="P9" s="14"/>
      <c r="Q9" s="14">
        <v>0.39459344086694598</v>
      </c>
      <c r="R9" s="14">
        <v>0.342060080704091</v>
      </c>
      <c r="S9" s="14"/>
      <c r="T9" s="14">
        <v>0.36738737946064498</v>
      </c>
      <c r="U9" s="14">
        <v>0.35220440703457701</v>
      </c>
      <c r="V9" s="14">
        <v>0.47952980240424797</v>
      </c>
      <c r="W9" s="14"/>
      <c r="X9" s="14">
        <v>0.31534470996196101</v>
      </c>
      <c r="Y9" s="14">
        <v>0.39358039220331198</v>
      </c>
      <c r="Z9" s="14">
        <v>0.41288568809297299</v>
      </c>
      <c r="AA9" s="14">
        <v>0.39712681073850398</v>
      </c>
    </row>
    <row r="10" spans="2:27" ht="28.8" x14ac:dyDescent="0.3">
      <c r="B10" s="15" t="s">
        <v>162</v>
      </c>
      <c r="C10" s="14">
        <v>0.41225356116706302</v>
      </c>
      <c r="D10" s="14">
        <v>0.45517035376402598</v>
      </c>
      <c r="E10" s="14">
        <v>0.37076788194229399</v>
      </c>
      <c r="F10" s="14"/>
      <c r="G10" s="14">
        <v>0.402497254135746</v>
      </c>
      <c r="H10" s="14">
        <v>0.451542818590566</v>
      </c>
      <c r="I10" s="14">
        <v>0.43998125562146401</v>
      </c>
      <c r="J10" s="14">
        <v>0.43070947539309701</v>
      </c>
      <c r="K10" s="14">
        <v>0.40307605079754699</v>
      </c>
      <c r="L10" s="14">
        <v>0.38002621506902001</v>
      </c>
      <c r="M10" s="14">
        <v>0.35591669671680098</v>
      </c>
      <c r="N10" s="14">
        <v>0.36499608611727002</v>
      </c>
      <c r="O10" s="14">
        <v>0.44682373803724101</v>
      </c>
      <c r="P10" s="14"/>
      <c r="Q10" s="14">
        <v>0.42379471180641798</v>
      </c>
      <c r="R10" s="14">
        <v>0.39020717445170899</v>
      </c>
      <c r="S10" s="14"/>
      <c r="T10" s="14">
        <v>0.40817631847960001</v>
      </c>
      <c r="U10" s="14">
        <v>0.46081420254443201</v>
      </c>
      <c r="V10" s="14">
        <v>0.39715242540745099</v>
      </c>
      <c r="W10" s="14"/>
      <c r="X10" s="14">
        <v>0.38374951213000102</v>
      </c>
      <c r="Y10" s="14">
        <v>0.41951325980926901</v>
      </c>
      <c r="Z10" s="14">
        <v>0.40732720099605302</v>
      </c>
      <c r="AA10" s="14">
        <v>0.43450150397294401</v>
      </c>
    </row>
    <row r="11" spans="2:27" ht="28.8" x14ac:dyDescent="0.3">
      <c r="B11" s="15" t="s">
        <v>163</v>
      </c>
      <c r="C11" s="14">
        <v>0.13828172164722899</v>
      </c>
      <c r="D11" s="14">
        <v>0.123931380087762</v>
      </c>
      <c r="E11" s="14">
        <v>0.15224536876920999</v>
      </c>
      <c r="F11" s="14"/>
      <c r="G11" s="14">
        <v>0.120813363095917</v>
      </c>
      <c r="H11" s="14">
        <v>0.183505966271509</v>
      </c>
      <c r="I11" s="14">
        <v>0.15518807694296899</v>
      </c>
      <c r="J11" s="14">
        <v>0.15658817626647001</v>
      </c>
      <c r="K11" s="14">
        <v>0.117934330057559</v>
      </c>
      <c r="L11" s="14">
        <v>0.13606836387649701</v>
      </c>
      <c r="M11" s="14">
        <v>0.12778696268977499</v>
      </c>
      <c r="N11" s="14">
        <v>0.13724563816513999</v>
      </c>
      <c r="O11" s="14">
        <v>0.119618262887767</v>
      </c>
      <c r="P11" s="14"/>
      <c r="Q11" s="14">
        <v>0.121730055616434</v>
      </c>
      <c r="R11" s="14">
        <v>0.172565659546215</v>
      </c>
      <c r="S11" s="14"/>
      <c r="T11" s="14">
        <v>0.14806778025441</v>
      </c>
      <c r="U11" s="14">
        <v>0.13746688596002599</v>
      </c>
      <c r="V11" s="14">
        <v>9.2198038119832099E-2</v>
      </c>
      <c r="W11" s="14"/>
      <c r="X11" s="14">
        <v>0.19641257283240399</v>
      </c>
      <c r="Y11" s="14">
        <v>0.123618236840058</v>
      </c>
      <c r="Z11" s="14">
        <v>0.109344672117397</v>
      </c>
      <c r="AA11" s="14">
        <v>0.11700820799382</v>
      </c>
    </row>
    <row r="12" spans="2:27" ht="28.8" x14ac:dyDescent="0.3">
      <c r="B12" s="15" t="s">
        <v>164</v>
      </c>
      <c r="C12" s="14">
        <v>5.00629779411393E-2</v>
      </c>
      <c r="D12" s="14">
        <v>2.5704260463727101E-2</v>
      </c>
      <c r="E12" s="14">
        <v>7.4753165530959495E-2</v>
      </c>
      <c r="F12" s="14"/>
      <c r="G12" s="14">
        <v>3.80074590854537E-2</v>
      </c>
      <c r="H12" s="14">
        <v>3.9669346915091698E-2</v>
      </c>
      <c r="I12" s="14">
        <v>4.6965460957478299E-2</v>
      </c>
      <c r="J12" s="14">
        <v>5.4299964470326298E-2</v>
      </c>
      <c r="K12" s="14">
        <v>5.8758923882554298E-2</v>
      </c>
      <c r="L12" s="14">
        <v>5.20869250299568E-2</v>
      </c>
      <c r="M12" s="14">
        <v>7.8369655147321596E-2</v>
      </c>
      <c r="N12" s="14">
        <v>7.2134834821136196E-2</v>
      </c>
      <c r="O12" s="14">
        <v>4.5767359295134397E-2</v>
      </c>
      <c r="P12" s="14"/>
      <c r="Q12" s="14">
        <v>3.7453291543453802E-2</v>
      </c>
      <c r="R12" s="14">
        <v>7.7780239589447603E-2</v>
      </c>
      <c r="S12" s="14"/>
      <c r="T12" s="14">
        <v>5.0743714071735203E-2</v>
      </c>
      <c r="U12" s="14">
        <v>3.6426560619298297E-2</v>
      </c>
      <c r="V12" s="14">
        <v>2.1486685403368601E-2</v>
      </c>
      <c r="W12" s="14"/>
      <c r="X12" s="14">
        <v>8.6201242985337295E-2</v>
      </c>
      <c r="Y12" s="14">
        <v>3.5580305842283097E-2</v>
      </c>
      <c r="Z12" s="14">
        <v>5.5455163658639499E-2</v>
      </c>
      <c r="AA12" s="14">
        <v>4.2137139136901203E-2</v>
      </c>
    </row>
    <row r="13" spans="2:27" ht="28.8" x14ac:dyDescent="0.3">
      <c r="B13" s="15" t="s">
        <v>165</v>
      </c>
      <c r="C13" s="14">
        <v>1.5760454652240002E-2</v>
      </c>
      <c r="D13" s="14">
        <v>5.5769428275161802E-3</v>
      </c>
      <c r="E13" s="14">
        <v>2.51550962999285E-2</v>
      </c>
      <c r="F13" s="14"/>
      <c r="G13" s="14">
        <v>5.7386345274478097E-3</v>
      </c>
      <c r="H13" s="14">
        <v>2.5282384337238999E-2</v>
      </c>
      <c r="I13" s="14">
        <v>2.0479725209827701E-2</v>
      </c>
      <c r="J13" s="14">
        <v>2.0013913275509301E-2</v>
      </c>
      <c r="K13" s="14">
        <v>1.05862542168891E-2</v>
      </c>
      <c r="L13" s="14">
        <v>1.3230225964275699E-2</v>
      </c>
      <c r="M13" s="14">
        <v>1.0461914499462901E-2</v>
      </c>
      <c r="N13" s="14">
        <v>1.7299863551583299E-2</v>
      </c>
      <c r="O13" s="14">
        <v>2.5856842180321402E-2</v>
      </c>
      <c r="P13" s="14"/>
      <c r="Q13" s="14">
        <v>1.6954533550715901E-2</v>
      </c>
      <c r="R13" s="14">
        <v>1.3414191246821999E-2</v>
      </c>
      <c r="S13" s="14"/>
      <c r="T13" s="14">
        <v>2.2031766809676102E-2</v>
      </c>
      <c r="U13" s="14">
        <v>4.2960125892232796E-3</v>
      </c>
      <c r="V13" s="14">
        <v>0</v>
      </c>
      <c r="W13" s="14"/>
      <c r="X13" s="14">
        <v>1.5925422294208499E-2</v>
      </c>
      <c r="Y13" s="14">
        <v>2.37343440114441E-2</v>
      </c>
      <c r="Z13" s="14">
        <v>6.7566207439919198E-3</v>
      </c>
      <c r="AA13" s="14">
        <v>0</v>
      </c>
    </row>
    <row r="14" spans="2:27" x14ac:dyDescent="0.3">
      <c r="B14" s="15" t="s">
        <v>166</v>
      </c>
      <c r="C14" s="20">
        <v>4.9800611857894498E-3</v>
      </c>
      <c r="D14" s="20">
        <v>4.4243061193231202E-3</v>
      </c>
      <c r="E14" s="20">
        <v>4.8228478168083301E-3</v>
      </c>
      <c r="F14" s="20"/>
      <c r="G14" s="20">
        <v>9.9500724079161808E-3</v>
      </c>
      <c r="H14" s="20">
        <v>3.1287201678905198E-3</v>
      </c>
      <c r="I14" s="20">
        <v>0</v>
      </c>
      <c r="J14" s="20">
        <v>0</v>
      </c>
      <c r="K14" s="20">
        <v>0</v>
      </c>
      <c r="L14" s="20">
        <v>1.64117853572028E-2</v>
      </c>
      <c r="M14" s="20">
        <v>0</v>
      </c>
      <c r="N14" s="20">
        <v>0</v>
      </c>
      <c r="O14" s="20">
        <v>4.0416598193526001E-3</v>
      </c>
      <c r="P14" s="20"/>
      <c r="Q14" s="20">
        <v>5.4739666160318898E-3</v>
      </c>
      <c r="R14" s="20">
        <v>3.9726544617155503E-3</v>
      </c>
      <c r="S14" s="20"/>
      <c r="T14" s="20">
        <v>3.5930409239337598E-3</v>
      </c>
      <c r="U14" s="20">
        <v>8.7919312524429305E-3</v>
      </c>
      <c r="V14" s="20">
        <v>9.6330486650999005E-3</v>
      </c>
      <c r="W14" s="20"/>
      <c r="X14" s="20">
        <v>2.3665397960872E-3</v>
      </c>
      <c r="Y14" s="20">
        <v>3.97346129363406E-3</v>
      </c>
      <c r="Z14" s="20">
        <v>8.2306543909447805E-3</v>
      </c>
      <c r="AA14" s="20">
        <v>9.2263381578300101E-3</v>
      </c>
    </row>
    <row r="15" spans="2:27" x14ac:dyDescent="0.3">
      <c r="B15" s="16"/>
    </row>
    <row r="16" spans="2:27" x14ac:dyDescent="0.3">
      <c r="B16" t="s">
        <v>54</v>
      </c>
    </row>
    <row r="17" spans="2:2" x14ac:dyDescent="0.3">
      <c r="B17" t="s">
        <v>55</v>
      </c>
    </row>
    <row r="19" spans="2:2" x14ac:dyDescent="0.3">
      <c r="B19"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AA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174</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ht="28.8" x14ac:dyDescent="0.3">
      <c r="B9" s="15" t="s">
        <v>168</v>
      </c>
      <c r="C9" s="14">
        <v>0.242232238807911</v>
      </c>
      <c r="D9" s="14">
        <v>0.280822308931794</v>
      </c>
      <c r="E9" s="14">
        <v>0.203903538641274</v>
      </c>
      <c r="F9" s="14"/>
      <c r="G9" s="14">
        <v>0.28655779091896799</v>
      </c>
      <c r="H9" s="14">
        <v>0.245673427132346</v>
      </c>
      <c r="I9" s="14">
        <v>0.22638803922666301</v>
      </c>
      <c r="J9" s="14">
        <v>0.18081496061777599</v>
      </c>
      <c r="K9" s="14">
        <v>0.19482277460800401</v>
      </c>
      <c r="L9" s="14">
        <v>0.25805787588079998</v>
      </c>
      <c r="M9" s="14">
        <v>0.28427512850894499</v>
      </c>
      <c r="N9" s="14">
        <v>0.202770379830949</v>
      </c>
      <c r="O9" s="14">
        <v>0.22099179879772199</v>
      </c>
      <c r="P9" s="14"/>
      <c r="Q9" s="14">
        <v>0.26193048695202298</v>
      </c>
      <c r="R9" s="14">
        <v>0.19898583214496901</v>
      </c>
      <c r="S9" s="14"/>
      <c r="T9" s="14">
        <v>0.238636563918672</v>
      </c>
      <c r="U9" s="14">
        <v>0.197922260589836</v>
      </c>
      <c r="V9" s="14">
        <v>0.36842767819069799</v>
      </c>
      <c r="W9" s="14"/>
      <c r="X9" s="14">
        <v>0.191556018175677</v>
      </c>
      <c r="Y9" s="14">
        <v>0.25498825350044002</v>
      </c>
      <c r="Z9" s="14">
        <v>0.218683147680689</v>
      </c>
      <c r="AA9" s="14">
        <v>0.27929119794144502</v>
      </c>
    </row>
    <row r="10" spans="2:27" x14ac:dyDescent="0.3">
      <c r="B10" s="15" t="s">
        <v>169</v>
      </c>
      <c r="C10" s="14">
        <v>0.49667397943579999</v>
      </c>
      <c r="D10" s="14">
        <v>0.46320924576588302</v>
      </c>
      <c r="E10" s="14">
        <v>0.53193217939842896</v>
      </c>
      <c r="F10" s="14"/>
      <c r="G10" s="14">
        <v>0.46450996594661698</v>
      </c>
      <c r="H10" s="14">
        <v>0.50162029512605699</v>
      </c>
      <c r="I10" s="14">
        <v>0.55900640208948904</v>
      </c>
      <c r="J10" s="14">
        <v>0.50472628048180701</v>
      </c>
      <c r="K10" s="14">
        <v>0.52507934364805697</v>
      </c>
      <c r="L10" s="14">
        <v>0.51750154435680595</v>
      </c>
      <c r="M10" s="14">
        <v>0.45684590880813403</v>
      </c>
      <c r="N10" s="14">
        <v>0.50639001926240002</v>
      </c>
      <c r="O10" s="14">
        <v>0.49357148553790697</v>
      </c>
      <c r="P10" s="14"/>
      <c r="Q10" s="14">
        <v>0.51188186975807604</v>
      </c>
      <c r="R10" s="14">
        <v>0.460064654997421</v>
      </c>
      <c r="S10" s="14"/>
      <c r="T10" s="14">
        <v>0.50176824309841905</v>
      </c>
      <c r="U10" s="14">
        <v>0.46878876281523701</v>
      </c>
      <c r="V10" s="14">
        <v>0.485754676350732</v>
      </c>
      <c r="W10" s="14"/>
      <c r="X10" s="14">
        <v>0.45330426263953599</v>
      </c>
      <c r="Y10" s="14">
        <v>0.52383325601935105</v>
      </c>
      <c r="Z10" s="14">
        <v>0.47798725467070102</v>
      </c>
      <c r="AA10" s="14">
        <v>0.48199457710910298</v>
      </c>
    </row>
    <row r="11" spans="2:27" x14ac:dyDescent="0.3">
      <c r="B11" s="15" t="s">
        <v>170</v>
      </c>
      <c r="C11" s="14">
        <v>0.15981829326448299</v>
      </c>
      <c r="D11" s="14">
        <v>0.16775249025341499</v>
      </c>
      <c r="E11" s="14">
        <v>0.15094340956314101</v>
      </c>
      <c r="F11" s="14"/>
      <c r="G11" s="14">
        <v>0.16677151467748799</v>
      </c>
      <c r="H11" s="14">
        <v>0.14482578658933301</v>
      </c>
      <c r="I11" s="14">
        <v>0.13196008699258599</v>
      </c>
      <c r="J11" s="14">
        <v>0.17071046845615401</v>
      </c>
      <c r="K11" s="14">
        <v>0.16505332236241901</v>
      </c>
      <c r="L11" s="14">
        <v>0.12588020618779</v>
      </c>
      <c r="M11" s="14">
        <v>0.16319375642484801</v>
      </c>
      <c r="N11" s="14">
        <v>0.192012229748206</v>
      </c>
      <c r="O11" s="14">
        <v>0.181526324996655</v>
      </c>
      <c r="P11" s="14"/>
      <c r="Q11" s="14">
        <v>0.13775863408838299</v>
      </c>
      <c r="R11" s="14">
        <v>0.209424160991764</v>
      </c>
      <c r="S11" s="14"/>
      <c r="T11" s="14">
        <v>0.15600607832407901</v>
      </c>
      <c r="U11" s="14">
        <v>0.22465236257309101</v>
      </c>
      <c r="V11" s="14">
        <v>7.6514335224145302E-2</v>
      </c>
      <c r="W11" s="14"/>
      <c r="X11" s="14">
        <v>0.21277563721995901</v>
      </c>
      <c r="Y11" s="14">
        <v>0.133261409870056</v>
      </c>
      <c r="Z11" s="14">
        <v>0.200539001141184</v>
      </c>
      <c r="AA11" s="14">
        <v>0.14900501617183301</v>
      </c>
    </row>
    <row r="12" spans="2:27" x14ac:dyDescent="0.3">
      <c r="B12" s="15" t="s">
        <v>171</v>
      </c>
      <c r="C12" s="14">
        <v>5.5273130236537599E-2</v>
      </c>
      <c r="D12" s="14">
        <v>5.3066340144993597E-2</v>
      </c>
      <c r="E12" s="14">
        <v>5.6819125414392199E-2</v>
      </c>
      <c r="F12" s="14"/>
      <c r="G12" s="14">
        <v>4.2097597145195002E-2</v>
      </c>
      <c r="H12" s="14">
        <v>4.7507914784901101E-2</v>
      </c>
      <c r="I12" s="14">
        <v>3.71232620692434E-2</v>
      </c>
      <c r="J12" s="14">
        <v>0.119551244627943</v>
      </c>
      <c r="K12" s="14">
        <v>7.6920803838860602E-2</v>
      </c>
      <c r="L12" s="14">
        <v>3.6846732390443303E-2</v>
      </c>
      <c r="M12" s="14">
        <v>3.3562479573146398E-2</v>
      </c>
      <c r="N12" s="14">
        <v>4.7325784201931197E-2</v>
      </c>
      <c r="O12" s="14">
        <v>6.7979198294571205E-2</v>
      </c>
      <c r="P12" s="14"/>
      <c r="Q12" s="14">
        <v>4.9473744300924702E-2</v>
      </c>
      <c r="R12" s="14">
        <v>6.9831262565308999E-2</v>
      </c>
      <c r="S12" s="14"/>
      <c r="T12" s="14">
        <v>5.7856751299867698E-2</v>
      </c>
      <c r="U12" s="14">
        <v>5.3826685941702798E-2</v>
      </c>
      <c r="V12" s="14">
        <v>2.7630751812417201E-2</v>
      </c>
      <c r="W12" s="14"/>
      <c r="X12" s="14">
        <v>8.4658464032912897E-2</v>
      </c>
      <c r="Y12" s="14">
        <v>5.0479045576686199E-2</v>
      </c>
      <c r="Z12" s="14">
        <v>3.05225979034211E-2</v>
      </c>
      <c r="AA12" s="14">
        <v>4.6959748621074097E-2</v>
      </c>
    </row>
    <row r="13" spans="2:27" x14ac:dyDescent="0.3">
      <c r="B13" s="15" t="s">
        <v>172</v>
      </c>
      <c r="C13" s="14">
        <v>1.39920845983023E-2</v>
      </c>
      <c r="D13" s="14">
        <v>8.1665908646413893E-3</v>
      </c>
      <c r="E13" s="14">
        <v>1.9909000913538699E-2</v>
      </c>
      <c r="F13" s="14"/>
      <c r="G13" s="14">
        <v>7.9526824924981195E-3</v>
      </c>
      <c r="H13" s="14">
        <v>2.51403410141815E-2</v>
      </c>
      <c r="I13" s="14">
        <v>1.4117350994422399E-2</v>
      </c>
      <c r="J13" s="14">
        <v>4.3179115133789199E-3</v>
      </c>
      <c r="K13" s="14">
        <v>1.09645598210679E-2</v>
      </c>
      <c r="L13" s="14">
        <v>1.6427249323264601E-2</v>
      </c>
      <c r="M13" s="14">
        <v>1.7581640012292201E-2</v>
      </c>
      <c r="N13" s="14">
        <v>2.7036144992348E-2</v>
      </c>
      <c r="O13" s="14">
        <v>1.17776460859621E-2</v>
      </c>
      <c r="P13" s="14"/>
      <c r="Q13" s="14">
        <v>1.29047049348213E-2</v>
      </c>
      <c r="R13" s="14">
        <v>1.68087812951184E-2</v>
      </c>
      <c r="S13" s="14"/>
      <c r="T13" s="14">
        <v>1.5320482760035401E-2</v>
      </c>
      <c r="U13" s="14">
        <v>1.49931052014008E-2</v>
      </c>
      <c r="V13" s="14">
        <v>0</v>
      </c>
      <c r="W13" s="14"/>
      <c r="X13" s="14">
        <v>1.87270871098771E-2</v>
      </c>
      <c r="Y13" s="14">
        <v>1.44781509831007E-2</v>
      </c>
      <c r="Z13" s="14">
        <v>1.1723125707578601E-2</v>
      </c>
      <c r="AA13" s="14">
        <v>8.9699277061186002E-3</v>
      </c>
    </row>
    <row r="14" spans="2:27" ht="28.8" x14ac:dyDescent="0.3">
      <c r="B14" s="15" t="s">
        <v>173</v>
      </c>
      <c r="C14" s="14">
        <v>2.2112259673497999E-2</v>
      </c>
      <c r="D14" s="14">
        <v>1.79392734614836E-2</v>
      </c>
      <c r="E14" s="14">
        <v>2.6423475411589702E-2</v>
      </c>
      <c r="F14" s="14"/>
      <c r="G14" s="14">
        <v>1.7724195009267401E-2</v>
      </c>
      <c r="H14" s="14">
        <v>2.8822916254498399E-2</v>
      </c>
      <c r="I14" s="14">
        <v>1.77446971963241E-2</v>
      </c>
      <c r="J14" s="14">
        <v>1.02201021559739E-2</v>
      </c>
      <c r="K14" s="14">
        <v>2.2241531146684899E-2</v>
      </c>
      <c r="L14" s="14">
        <v>2.4979461288035399E-2</v>
      </c>
      <c r="M14" s="14">
        <v>4.4541086672634601E-2</v>
      </c>
      <c r="N14" s="14">
        <v>2.4465441964166799E-2</v>
      </c>
      <c r="O14" s="14">
        <v>1.4660980337931199E-2</v>
      </c>
      <c r="P14" s="14"/>
      <c r="Q14" s="14">
        <v>1.70679305913615E-2</v>
      </c>
      <c r="R14" s="14">
        <v>3.2661254970058902E-2</v>
      </c>
      <c r="S14" s="14"/>
      <c r="T14" s="14">
        <v>2.3076244209521399E-2</v>
      </c>
      <c r="U14" s="14">
        <v>2.4272392376698201E-2</v>
      </c>
      <c r="V14" s="14">
        <v>1.12139060658926E-2</v>
      </c>
      <c r="W14" s="14"/>
      <c r="X14" s="14">
        <v>3.0383536273111501E-2</v>
      </c>
      <c r="Y14" s="14">
        <v>1.6524196230317301E-2</v>
      </c>
      <c r="Z14" s="14">
        <v>3.86997566150281E-2</v>
      </c>
      <c r="AA14" s="14">
        <v>1.84276680826083E-2</v>
      </c>
    </row>
    <row r="15" spans="2:27" x14ac:dyDescent="0.3">
      <c r="B15" s="15" t="s">
        <v>74</v>
      </c>
      <c r="C15" s="20">
        <v>9.8980139834678599E-3</v>
      </c>
      <c r="D15" s="20">
        <v>9.0437505777888408E-3</v>
      </c>
      <c r="E15" s="20">
        <v>1.0069270657635399E-2</v>
      </c>
      <c r="F15" s="20"/>
      <c r="G15" s="20">
        <v>1.43862538099656E-2</v>
      </c>
      <c r="H15" s="20">
        <v>6.4093190986835597E-3</v>
      </c>
      <c r="I15" s="20">
        <v>1.3660161431272799E-2</v>
      </c>
      <c r="J15" s="20">
        <v>9.65903214696766E-3</v>
      </c>
      <c r="K15" s="20">
        <v>4.91766457490751E-3</v>
      </c>
      <c r="L15" s="20">
        <v>2.0306930572861401E-2</v>
      </c>
      <c r="M15" s="20">
        <v>0</v>
      </c>
      <c r="N15" s="20">
        <v>0</v>
      </c>
      <c r="O15" s="20">
        <v>9.49256594925201E-3</v>
      </c>
      <c r="P15" s="20"/>
      <c r="Q15" s="20">
        <v>8.9826293744103402E-3</v>
      </c>
      <c r="R15" s="20">
        <v>1.2224053035360101E-2</v>
      </c>
      <c r="S15" s="20"/>
      <c r="T15" s="20">
        <v>7.33563638940617E-3</v>
      </c>
      <c r="U15" s="20">
        <v>1.55444305020342E-2</v>
      </c>
      <c r="V15" s="20">
        <v>3.0458652356115001E-2</v>
      </c>
      <c r="W15" s="20"/>
      <c r="X15" s="20">
        <v>8.5949945489271692E-3</v>
      </c>
      <c r="Y15" s="20">
        <v>6.4356878200485003E-3</v>
      </c>
      <c r="Z15" s="20">
        <v>2.1845116281398302E-2</v>
      </c>
      <c r="AA15" s="20">
        <v>1.53518643678178E-2</v>
      </c>
    </row>
    <row r="16" spans="2:27" x14ac:dyDescent="0.3">
      <c r="B16" s="16"/>
    </row>
    <row r="17" spans="2:2" x14ac:dyDescent="0.3">
      <c r="B17" t="s">
        <v>54</v>
      </c>
    </row>
    <row r="18" spans="2:2" x14ac:dyDescent="0.3">
      <c r="B18" t="s">
        <v>55</v>
      </c>
    </row>
    <row r="20" spans="2:2" x14ac:dyDescent="0.3">
      <c r="B20"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AA3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190</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1499</v>
      </c>
      <c r="D7" s="10">
        <v>633</v>
      </c>
      <c r="E7" s="10">
        <v>862</v>
      </c>
      <c r="F7" s="10"/>
      <c r="G7" s="10">
        <v>298</v>
      </c>
      <c r="H7" s="10">
        <v>218</v>
      </c>
      <c r="I7" s="10">
        <v>111</v>
      </c>
      <c r="J7" s="10">
        <v>149</v>
      </c>
      <c r="K7" s="10">
        <v>148</v>
      </c>
      <c r="L7" s="10">
        <v>158</v>
      </c>
      <c r="M7" s="10">
        <v>132</v>
      </c>
      <c r="N7" s="10">
        <v>81</v>
      </c>
      <c r="O7" s="10">
        <v>204</v>
      </c>
      <c r="P7" s="10"/>
      <c r="Q7" s="10">
        <v>1014</v>
      </c>
      <c r="R7" s="10">
        <v>474</v>
      </c>
      <c r="S7" s="10"/>
      <c r="T7" s="10">
        <v>1074</v>
      </c>
      <c r="U7" s="10">
        <v>193</v>
      </c>
      <c r="V7" s="10">
        <v>115</v>
      </c>
      <c r="W7" s="10"/>
      <c r="X7" s="10">
        <v>360</v>
      </c>
      <c r="Y7" s="10">
        <v>739</v>
      </c>
      <c r="Z7" s="10">
        <v>114</v>
      </c>
      <c r="AA7" s="10">
        <v>275</v>
      </c>
    </row>
    <row r="8" spans="2:27" ht="30" customHeight="1" x14ac:dyDescent="0.3">
      <c r="B8" s="11" t="s">
        <v>19</v>
      </c>
      <c r="C8" s="11">
        <v>1498</v>
      </c>
      <c r="D8" s="11">
        <v>710</v>
      </c>
      <c r="E8" s="11">
        <v>784</v>
      </c>
      <c r="F8" s="11"/>
      <c r="G8" s="11">
        <v>317</v>
      </c>
      <c r="H8" s="11">
        <v>216</v>
      </c>
      <c r="I8" s="11">
        <v>107</v>
      </c>
      <c r="J8" s="11">
        <v>152</v>
      </c>
      <c r="K8" s="11">
        <v>147</v>
      </c>
      <c r="L8" s="11">
        <v>155</v>
      </c>
      <c r="M8" s="11">
        <v>126</v>
      </c>
      <c r="N8" s="11">
        <v>79</v>
      </c>
      <c r="O8" s="11">
        <v>198</v>
      </c>
      <c r="P8" s="11"/>
      <c r="Q8" s="11">
        <v>1008</v>
      </c>
      <c r="R8" s="11">
        <v>478</v>
      </c>
      <c r="S8" s="11"/>
      <c r="T8" s="11">
        <v>1042</v>
      </c>
      <c r="U8" s="11">
        <v>205</v>
      </c>
      <c r="V8" s="11">
        <v>84</v>
      </c>
      <c r="W8" s="11"/>
      <c r="X8" s="11">
        <v>352</v>
      </c>
      <c r="Y8" s="11">
        <v>729</v>
      </c>
      <c r="Z8" s="11">
        <v>126</v>
      </c>
      <c r="AA8" s="11">
        <v>279</v>
      </c>
    </row>
    <row r="9" spans="2:27" x14ac:dyDescent="0.3">
      <c r="B9" s="15" t="s">
        <v>175</v>
      </c>
      <c r="C9" s="14">
        <v>0.64876889217078204</v>
      </c>
      <c r="D9" s="14">
        <v>0.60213371608150401</v>
      </c>
      <c r="E9" s="14">
        <v>0.69182384308130995</v>
      </c>
      <c r="F9" s="14"/>
      <c r="G9" s="14">
        <v>0.61776644018144</v>
      </c>
      <c r="H9" s="14">
        <v>0.64985787712238197</v>
      </c>
      <c r="I9" s="14">
        <v>0.72603033963110597</v>
      </c>
      <c r="J9" s="14">
        <v>0.61428309092800604</v>
      </c>
      <c r="K9" s="14">
        <v>0.65610136316030798</v>
      </c>
      <c r="L9" s="14">
        <v>0.68869089260122496</v>
      </c>
      <c r="M9" s="14">
        <v>0.65120158937763695</v>
      </c>
      <c r="N9" s="14">
        <v>0.67033476441908402</v>
      </c>
      <c r="O9" s="14">
        <v>0.63502459368296005</v>
      </c>
      <c r="P9" s="14"/>
      <c r="Q9" s="14">
        <v>0.65745484588776104</v>
      </c>
      <c r="R9" s="14">
        <v>0.63477299775679397</v>
      </c>
      <c r="S9" s="14"/>
      <c r="T9" s="14">
        <v>0.66954178121244001</v>
      </c>
      <c r="U9" s="14">
        <v>0.51414446694742699</v>
      </c>
      <c r="V9" s="14">
        <v>0.62118104335514401</v>
      </c>
      <c r="W9" s="14"/>
      <c r="X9" s="14">
        <v>0.65890638255670797</v>
      </c>
      <c r="Y9" s="14">
        <v>0.67642694661464697</v>
      </c>
      <c r="Z9" s="14">
        <v>0.56739102481162396</v>
      </c>
      <c r="AA9" s="14">
        <v>0.60777617152977104</v>
      </c>
    </row>
    <row r="10" spans="2:27" ht="28.8" x14ac:dyDescent="0.3">
      <c r="B10" s="15" t="s">
        <v>176</v>
      </c>
      <c r="C10" s="14">
        <v>0.33193039087001103</v>
      </c>
      <c r="D10" s="14">
        <v>0.34107695391644599</v>
      </c>
      <c r="E10" s="14">
        <v>0.32425833624339401</v>
      </c>
      <c r="F10" s="14"/>
      <c r="G10" s="14">
        <v>0.36506300276346199</v>
      </c>
      <c r="H10" s="14">
        <v>0.288209122659145</v>
      </c>
      <c r="I10" s="14">
        <v>0.29574684662433498</v>
      </c>
      <c r="J10" s="14">
        <v>0.36574945432253803</v>
      </c>
      <c r="K10" s="14">
        <v>0.32389331226595502</v>
      </c>
      <c r="L10" s="14">
        <v>0.31171611780963998</v>
      </c>
      <c r="M10" s="14">
        <v>0.33362442290099198</v>
      </c>
      <c r="N10" s="14">
        <v>0.30491665658005102</v>
      </c>
      <c r="O10" s="14">
        <v>0.35163879146955201</v>
      </c>
      <c r="P10" s="14"/>
      <c r="Q10" s="14">
        <v>0.33664091300729998</v>
      </c>
      <c r="R10" s="14">
        <v>0.31682046605720698</v>
      </c>
      <c r="S10" s="14"/>
      <c r="T10" s="14">
        <v>0.324408669965429</v>
      </c>
      <c r="U10" s="14">
        <v>0.28817413100738798</v>
      </c>
      <c r="V10" s="14">
        <v>0.41205069241657599</v>
      </c>
      <c r="W10" s="14"/>
      <c r="X10" s="14">
        <v>0.31501817625766598</v>
      </c>
      <c r="Y10" s="14">
        <v>0.32940889281197699</v>
      </c>
      <c r="Z10" s="14">
        <v>0.32185257587184302</v>
      </c>
      <c r="AA10" s="14">
        <v>0.35557804503109702</v>
      </c>
    </row>
    <row r="11" spans="2:27" ht="28.8" x14ac:dyDescent="0.3">
      <c r="B11" s="15" t="s">
        <v>177</v>
      </c>
      <c r="C11" s="14">
        <v>0.127709362760666</v>
      </c>
      <c r="D11" s="14">
        <v>0.12501379926675499</v>
      </c>
      <c r="E11" s="14">
        <v>0.13081791054911701</v>
      </c>
      <c r="F11" s="14"/>
      <c r="G11" s="14">
        <v>9.7571502350819503E-2</v>
      </c>
      <c r="H11" s="14">
        <v>0.14277124159351601</v>
      </c>
      <c r="I11" s="14">
        <v>0.10928652547666599</v>
      </c>
      <c r="J11" s="14">
        <v>0.130202139192275</v>
      </c>
      <c r="K11" s="14">
        <v>0.15405469790537399</v>
      </c>
      <c r="L11" s="14">
        <v>0.12942716889619399</v>
      </c>
      <c r="M11" s="14">
        <v>0.14954716687209599</v>
      </c>
      <c r="N11" s="14">
        <v>0.17015590554742999</v>
      </c>
      <c r="O11" s="14">
        <v>0.115836297994917</v>
      </c>
      <c r="P11" s="14"/>
      <c r="Q11" s="14">
        <v>0.12511774071024501</v>
      </c>
      <c r="R11" s="14">
        <v>0.13096382527067801</v>
      </c>
      <c r="S11" s="14"/>
      <c r="T11" s="14">
        <v>0.14077816999567699</v>
      </c>
      <c r="U11" s="14">
        <v>7.8415522576151905E-2</v>
      </c>
      <c r="V11" s="14">
        <v>7.9086194476660598E-2</v>
      </c>
      <c r="W11" s="14"/>
      <c r="X11" s="14">
        <v>0.153852941383855</v>
      </c>
      <c r="Y11" s="14">
        <v>0.145180962473025</v>
      </c>
      <c r="Z11" s="14">
        <v>6.7055931062551505E-2</v>
      </c>
      <c r="AA11" s="14">
        <v>7.2581952772287905E-2</v>
      </c>
    </row>
    <row r="12" spans="2:27" x14ac:dyDescent="0.3">
      <c r="B12" s="15" t="s">
        <v>178</v>
      </c>
      <c r="C12" s="14">
        <v>0.118484082667421</v>
      </c>
      <c r="D12" s="14">
        <v>0.14445897883320699</v>
      </c>
      <c r="E12" s="14">
        <v>9.44694665166982E-2</v>
      </c>
      <c r="F12" s="14"/>
      <c r="G12" s="14">
        <v>0.183416655418046</v>
      </c>
      <c r="H12" s="14">
        <v>0.123015132717749</v>
      </c>
      <c r="I12" s="14">
        <v>6.6499758396163899E-2</v>
      </c>
      <c r="J12" s="14">
        <v>0.12201927086738</v>
      </c>
      <c r="K12" s="14">
        <v>0.11091688782228901</v>
      </c>
      <c r="L12" s="14">
        <v>8.7791433398378693E-2</v>
      </c>
      <c r="M12" s="14">
        <v>0.111011097559309</v>
      </c>
      <c r="N12" s="14">
        <v>9.7832249284123499E-2</v>
      </c>
      <c r="O12" s="14">
        <v>7.7773957227081303E-2</v>
      </c>
      <c r="P12" s="14"/>
      <c r="Q12" s="14">
        <v>0.10900731883812401</v>
      </c>
      <c r="R12" s="14">
        <v>0.13956587134415999</v>
      </c>
      <c r="S12" s="14"/>
      <c r="T12" s="14">
        <v>0.104706324896812</v>
      </c>
      <c r="U12" s="14">
        <v>0.21303483347570701</v>
      </c>
      <c r="V12" s="14">
        <v>0.146275077326979</v>
      </c>
      <c r="W12" s="14"/>
      <c r="X12" s="14">
        <v>0.120540788443614</v>
      </c>
      <c r="Y12" s="14">
        <v>8.5972231103634694E-2</v>
      </c>
      <c r="Z12" s="14">
        <v>0.19268513463493001</v>
      </c>
      <c r="AA12" s="14">
        <v>0.169324973632551</v>
      </c>
    </row>
    <row r="13" spans="2:27" x14ac:dyDescent="0.3">
      <c r="B13" s="15" t="s">
        <v>179</v>
      </c>
      <c r="C13" s="14">
        <v>7.3637256440104798E-2</v>
      </c>
      <c r="D13" s="14">
        <v>8.6769328387492101E-2</v>
      </c>
      <c r="E13" s="14">
        <v>6.2144846522968498E-2</v>
      </c>
      <c r="F13" s="14"/>
      <c r="G13" s="14">
        <v>7.5055739238522101E-2</v>
      </c>
      <c r="H13" s="14">
        <v>7.13337954030865E-2</v>
      </c>
      <c r="I13" s="14">
        <v>9.9598853506851298E-2</v>
      </c>
      <c r="J13" s="14">
        <v>5.8629762248394703E-2</v>
      </c>
      <c r="K13" s="14">
        <v>5.2157803012441897E-2</v>
      </c>
      <c r="L13" s="14">
        <v>6.24894339393708E-2</v>
      </c>
      <c r="M13" s="14">
        <v>8.4995416504559995E-2</v>
      </c>
      <c r="N13" s="14">
        <v>6.6804251093951397E-2</v>
      </c>
      <c r="O13" s="14">
        <v>9.1468813979036598E-2</v>
      </c>
      <c r="P13" s="14"/>
      <c r="Q13" s="14">
        <v>6.8639853911530394E-2</v>
      </c>
      <c r="R13" s="14">
        <v>8.6032141036403206E-2</v>
      </c>
      <c r="S13" s="14"/>
      <c r="T13" s="14">
        <v>7.4063239530481301E-2</v>
      </c>
      <c r="U13" s="14">
        <v>8.5075558453498804E-2</v>
      </c>
      <c r="V13" s="14">
        <v>6.9417067731807697E-2</v>
      </c>
      <c r="W13" s="14"/>
      <c r="X13" s="14">
        <v>7.7090998211219897E-2</v>
      </c>
      <c r="Y13" s="14">
        <v>6.7855155986859303E-2</v>
      </c>
      <c r="Z13" s="14">
        <v>0.11099639072373001</v>
      </c>
      <c r="AA13" s="14">
        <v>7.0694594882511994E-2</v>
      </c>
    </row>
    <row r="14" spans="2:27" x14ac:dyDescent="0.3">
      <c r="B14" s="15" t="s">
        <v>180</v>
      </c>
      <c r="C14" s="14">
        <v>7.2647186386538498E-2</v>
      </c>
      <c r="D14" s="14">
        <v>8.5041850644067801E-2</v>
      </c>
      <c r="E14" s="14">
        <v>6.1816616488935203E-2</v>
      </c>
      <c r="F14" s="14"/>
      <c r="G14" s="14">
        <v>8.7668858957430498E-2</v>
      </c>
      <c r="H14" s="14">
        <v>7.5935991916335099E-2</v>
      </c>
      <c r="I14" s="14">
        <v>5.3675526174785701E-2</v>
      </c>
      <c r="J14" s="14">
        <v>0.10359958779085</v>
      </c>
      <c r="K14" s="14">
        <v>7.0578554735085799E-2</v>
      </c>
      <c r="L14" s="14">
        <v>6.2534226769349902E-2</v>
      </c>
      <c r="M14" s="14">
        <v>8.0350437824854598E-2</v>
      </c>
      <c r="N14" s="14">
        <v>7.5924111296538699E-2</v>
      </c>
      <c r="O14" s="14">
        <v>3.4757735639067103E-2</v>
      </c>
      <c r="P14" s="14"/>
      <c r="Q14" s="14">
        <v>7.4174421289937897E-2</v>
      </c>
      <c r="R14" s="14">
        <v>7.12572309132396E-2</v>
      </c>
      <c r="S14" s="14"/>
      <c r="T14" s="14">
        <v>7.1403495700991207E-2</v>
      </c>
      <c r="U14" s="14">
        <v>8.8600113591957394E-2</v>
      </c>
      <c r="V14" s="14">
        <v>3.7994023433898398E-2</v>
      </c>
      <c r="W14" s="14"/>
      <c r="X14" s="14">
        <v>6.9042233091946695E-2</v>
      </c>
      <c r="Y14" s="14">
        <v>7.3938187462872201E-2</v>
      </c>
      <c r="Z14" s="14">
        <v>7.7441648246546896E-2</v>
      </c>
      <c r="AA14" s="14">
        <v>7.4793002412612802E-2</v>
      </c>
    </row>
    <row r="15" spans="2:27" x14ac:dyDescent="0.3">
      <c r="B15" s="15" t="s">
        <v>181</v>
      </c>
      <c r="C15" s="14">
        <v>5.6664959975413598E-2</v>
      </c>
      <c r="D15" s="14">
        <v>7.6319341833471194E-2</v>
      </c>
      <c r="E15" s="14">
        <v>3.76104414944562E-2</v>
      </c>
      <c r="F15" s="14"/>
      <c r="G15" s="14">
        <v>7.9261225522147399E-2</v>
      </c>
      <c r="H15" s="14">
        <v>4.5951511648577997E-2</v>
      </c>
      <c r="I15" s="14">
        <v>5.6479347955369196E-3</v>
      </c>
      <c r="J15" s="14">
        <v>5.0484622742339301E-2</v>
      </c>
      <c r="K15" s="14">
        <v>5.58128363435383E-2</v>
      </c>
      <c r="L15" s="14">
        <v>9.97038446337071E-2</v>
      </c>
      <c r="M15" s="14">
        <v>4.8321515145442702E-2</v>
      </c>
      <c r="N15" s="14">
        <v>3.9911922757939797E-2</v>
      </c>
      <c r="O15" s="14">
        <v>4.3639077993254297E-2</v>
      </c>
      <c r="P15" s="14"/>
      <c r="Q15" s="14">
        <v>5.8703436514024897E-2</v>
      </c>
      <c r="R15" s="14">
        <v>5.3794057811319997E-2</v>
      </c>
      <c r="S15" s="14"/>
      <c r="T15" s="14">
        <v>3.1054650024637202E-2</v>
      </c>
      <c r="U15" s="14">
        <v>0.15603093541378801</v>
      </c>
      <c r="V15" s="14">
        <v>0.118238610923375</v>
      </c>
      <c r="W15" s="14"/>
      <c r="X15" s="14">
        <v>2.46969245385204E-2</v>
      </c>
      <c r="Y15" s="14">
        <v>3.6666203541779303E-2</v>
      </c>
      <c r="Z15" s="14">
        <v>0.13503513788462601</v>
      </c>
      <c r="AA15" s="14">
        <v>0.11640819658984999</v>
      </c>
    </row>
    <row r="16" spans="2:27" ht="28.8" x14ac:dyDescent="0.3">
      <c r="B16" s="15" t="s">
        <v>182</v>
      </c>
      <c r="C16" s="14">
        <v>5.4217028593815803E-2</v>
      </c>
      <c r="D16" s="14">
        <v>5.7637489809482502E-2</v>
      </c>
      <c r="E16" s="14">
        <v>4.8999900500103603E-2</v>
      </c>
      <c r="F16" s="14"/>
      <c r="G16" s="14">
        <v>8.3369878308098597E-2</v>
      </c>
      <c r="H16" s="14">
        <v>5.3457129260509897E-2</v>
      </c>
      <c r="I16" s="14">
        <v>3.6835023184835003E-2</v>
      </c>
      <c r="J16" s="14">
        <v>5.8412362244479599E-2</v>
      </c>
      <c r="K16" s="14">
        <v>5.1788452896162199E-2</v>
      </c>
      <c r="L16" s="14">
        <v>3.8832549623722297E-2</v>
      </c>
      <c r="M16" s="14">
        <v>6.4396451589346796E-3</v>
      </c>
      <c r="N16" s="14">
        <v>9.5350470925328099E-2</v>
      </c>
      <c r="O16" s="14">
        <v>4.2459221162202798E-2</v>
      </c>
      <c r="P16" s="14"/>
      <c r="Q16" s="14">
        <v>5.2389959915066599E-2</v>
      </c>
      <c r="R16" s="14">
        <v>5.94365298538116E-2</v>
      </c>
      <c r="S16" s="14"/>
      <c r="T16" s="14">
        <v>4.5584017243649903E-2</v>
      </c>
      <c r="U16" s="14">
        <v>0.102299420068916</v>
      </c>
      <c r="V16" s="14">
        <v>3.4359648992809799E-2</v>
      </c>
      <c r="W16" s="14"/>
      <c r="X16" s="14">
        <v>3.7116787314923697E-2</v>
      </c>
      <c r="Y16" s="14">
        <v>4.8898068164758397E-2</v>
      </c>
      <c r="Z16" s="14">
        <v>0.121754696176831</v>
      </c>
      <c r="AA16" s="14">
        <v>6.15335205388556E-2</v>
      </c>
    </row>
    <row r="17" spans="2:27" x14ac:dyDescent="0.3">
      <c r="B17" s="15" t="s">
        <v>183</v>
      </c>
      <c r="C17" s="14">
        <v>5.1160181243445797E-2</v>
      </c>
      <c r="D17" s="14">
        <v>5.9672179050306202E-2</v>
      </c>
      <c r="E17" s="14">
        <v>4.3728985211045901E-2</v>
      </c>
      <c r="F17" s="14"/>
      <c r="G17" s="14">
        <v>6.06364226716831E-2</v>
      </c>
      <c r="H17" s="14">
        <v>4.4470971614580398E-2</v>
      </c>
      <c r="I17" s="14">
        <v>9.4425460438690208E-3</v>
      </c>
      <c r="J17" s="14">
        <v>6.2891592988768397E-2</v>
      </c>
      <c r="K17" s="14">
        <v>6.3683299487990494E-2</v>
      </c>
      <c r="L17" s="14">
        <v>2.3406878776211101E-2</v>
      </c>
      <c r="M17" s="14">
        <v>6.5510894893250099E-2</v>
      </c>
      <c r="N17" s="14">
        <v>7.3068934835739896E-2</v>
      </c>
      <c r="O17" s="14">
        <v>5.1392492803147997E-2</v>
      </c>
      <c r="P17" s="14"/>
      <c r="Q17" s="14">
        <v>4.78553822706521E-2</v>
      </c>
      <c r="R17" s="14">
        <v>5.7529145045879797E-2</v>
      </c>
      <c r="S17" s="14"/>
      <c r="T17" s="14">
        <v>5.23381889742476E-2</v>
      </c>
      <c r="U17" s="14">
        <v>7.2270870130100098E-2</v>
      </c>
      <c r="V17" s="14">
        <v>2.7994773974016899E-2</v>
      </c>
      <c r="W17" s="14"/>
      <c r="X17" s="14">
        <v>5.0537854739905401E-2</v>
      </c>
      <c r="Y17" s="14">
        <v>5.2502076755458899E-2</v>
      </c>
      <c r="Z17" s="14">
        <v>7.7049280250895302E-2</v>
      </c>
      <c r="AA17" s="14">
        <v>3.5687956771764201E-2</v>
      </c>
    </row>
    <row r="18" spans="2:27" x14ac:dyDescent="0.3">
      <c r="B18" s="15" t="s">
        <v>184</v>
      </c>
      <c r="C18" s="14">
        <v>4.8159251663292199E-2</v>
      </c>
      <c r="D18" s="14">
        <v>4.3228813437349703E-2</v>
      </c>
      <c r="E18" s="14">
        <v>5.2871914259452903E-2</v>
      </c>
      <c r="F18" s="14"/>
      <c r="G18" s="14">
        <v>5.2417078069553799E-2</v>
      </c>
      <c r="H18" s="14">
        <v>4.3707565298434198E-2</v>
      </c>
      <c r="I18" s="14">
        <v>2.2701173315756398E-2</v>
      </c>
      <c r="J18" s="14">
        <v>3.9113232261807997E-2</v>
      </c>
      <c r="K18" s="14">
        <v>6.03451467120283E-2</v>
      </c>
      <c r="L18" s="14">
        <v>7.4051159808147707E-2</v>
      </c>
      <c r="M18" s="14">
        <v>4.7021066423401897E-2</v>
      </c>
      <c r="N18" s="14">
        <v>2.6940831865383999E-2</v>
      </c>
      <c r="O18" s="14">
        <v>4.6892145209298297E-2</v>
      </c>
      <c r="P18" s="14"/>
      <c r="Q18" s="14">
        <v>4.0931318359533397E-2</v>
      </c>
      <c r="R18" s="14">
        <v>6.4616035329916097E-2</v>
      </c>
      <c r="S18" s="14"/>
      <c r="T18" s="14">
        <v>5.16539938785169E-2</v>
      </c>
      <c r="U18" s="14">
        <v>4.3824393680240402E-2</v>
      </c>
      <c r="V18" s="14">
        <v>8.9977622570677606E-3</v>
      </c>
      <c r="W18" s="14"/>
      <c r="X18" s="14">
        <v>8.3284598508252497E-2</v>
      </c>
      <c r="Y18" s="14">
        <v>4.2949962130375101E-2</v>
      </c>
      <c r="Z18" s="14">
        <v>1.24921981874238E-2</v>
      </c>
      <c r="AA18" s="14">
        <v>3.5645475321903201E-2</v>
      </c>
    </row>
    <row r="19" spans="2:27" x14ac:dyDescent="0.3">
      <c r="B19" s="15" t="s">
        <v>185</v>
      </c>
      <c r="C19" s="14">
        <v>4.3221399777155202E-2</v>
      </c>
      <c r="D19" s="14">
        <v>5.90035983012085E-2</v>
      </c>
      <c r="E19" s="14">
        <v>2.9172144183753999E-2</v>
      </c>
      <c r="F19" s="14"/>
      <c r="G19" s="14">
        <v>5.67880478494623E-2</v>
      </c>
      <c r="H19" s="14">
        <v>3.4631235624746598E-2</v>
      </c>
      <c r="I19" s="14">
        <v>4.5459395787541802E-2</v>
      </c>
      <c r="J19" s="14">
        <v>4.4415517528845698E-2</v>
      </c>
      <c r="K19" s="14">
        <v>2.5212815793440198E-2</v>
      </c>
      <c r="L19" s="14">
        <v>1.6281944571529199E-2</v>
      </c>
      <c r="M19" s="14">
        <v>4.9743029634161599E-2</v>
      </c>
      <c r="N19" s="14">
        <v>4.2110053667351703E-2</v>
      </c>
      <c r="O19" s="14">
        <v>5.9435341077667E-2</v>
      </c>
      <c r="P19" s="14"/>
      <c r="Q19" s="14">
        <v>5.25761584993579E-2</v>
      </c>
      <c r="R19" s="14">
        <v>2.45822962126831E-2</v>
      </c>
      <c r="S19" s="14"/>
      <c r="T19" s="14">
        <v>3.9292249070095403E-2</v>
      </c>
      <c r="U19" s="14">
        <v>5.9065117356833098E-2</v>
      </c>
      <c r="V19" s="14">
        <v>6.9800940972036901E-2</v>
      </c>
      <c r="W19" s="14"/>
      <c r="X19" s="14">
        <v>2.1886279606829599E-2</v>
      </c>
      <c r="Y19" s="14">
        <v>4.9594701751150598E-2</v>
      </c>
      <c r="Z19" s="14">
        <v>3.2109749137396303E-2</v>
      </c>
      <c r="AA19" s="14">
        <v>6.0383138919650803E-2</v>
      </c>
    </row>
    <row r="20" spans="2:27" ht="28.8" x14ac:dyDescent="0.3">
      <c r="B20" s="15" t="s">
        <v>186</v>
      </c>
      <c r="C20" s="14">
        <v>4.2427968027758001E-2</v>
      </c>
      <c r="D20" s="14">
        <v>4.7661882136378599E-2</v>
      </c>
      <c r="E20" s="14">
        <v>3.7916196991789101E-2</v>
      </c>
      <c r="F20" s="14"/>
      <c r="G20" s="14">
        <v>5.6039927483939302E-2</v>
      </c>
      <c r="H20" s="14">
        <v>3.3218952169471898E-2</v>
      </c>
      <c r="I20" s="14">
        <v>2.26968457739334E-2</v>
      </c>
      <c r="J20" s="14">
        <v>5.1374100997378901E-2</v>
      </c>
      <c r="K20" s="14">
        <v>2.87131391845015E-2</v>
      </c>
      <c r="L20" s="14">
        <v>3.5565190179486103E-2</v>
      </c>
      <c r="M20" s="14">
        <v>4.7835519170876702E-2</v>
      </c>
      <c r="N20" s="14">
        <v>5.6058490766822101E-2</v>
      </c>
      <c r="O20" s="14">
        <v>4.1161808804962001E-2</v>
      </c>
      <c r="P20" s="14"/>
      <c r="Q20" s="14">
        <v>3.4162702618550603E-2</v>
      </c>
      <c r="R20" s="14">
        <v>6.0927954782953903E-2</v>
      </c>
      <c r="S20" s="14"/>
      <c r="T20" s="14">
        <v>3.86070426984534E-2</v>
      </c>
      <c r="U20" s="14">
        <v>5.3063333820293303E-2</v>
      </c>
      <c r="V20" s="14">
        <v>6.1689411680307303E-2</v>
      </c>
      <c r="W20" s="14"/>
      <c r="X20" s="14">
        <v>4.6575260994203602E-2</v>
      </c>
      <c r="Y20" s="14">
        <v>3.6265573409053599E-2</v>
      </c>
      <c r="Z20" s="14">
        <v>0.10100160514663201</v>
      </c>
      <c r="AA20" s="14">
        <v>2.86563101150424E-2</v>
      </c>
    </row>
    <row r="21" spans="2:27" x14ac:dyDescent="0.3">
      <c r="B21" s="15" t="s">
        <v>187</v>
      </c>
      <c r="C21" s="14">
        <v>2.8223352578005099E-2</v>
      </c>
      <c r="D21" s="14">
        <v>3.4682291488840403E-2</v>
      </c>
      <c r="E21" s="14">
        <v>2.25289158303188E-2</v>
      </c>
      <c r="F21" s="14"/>
      <c r="G21" s="14">
        <v>3.10601270578915E-2</v>
      </c>
      <c r="H21" s="14">
        <v>2.8731400230189399E-2</v>
      </c>
      <c r="I21" s="14">
        <v>2.1844578604160302E-2</v>
      </c>
      <c r="J21" s="14">
        <v>4.47072954771481E-2</v>
      </c>
      <c r="K21" s="14">
        <v>1.8646922130618301E-2</v>
      </c>
      <c r="L21" s="14">
        <v>1.1675512707496701E-2</v>
      </c>
      <c r="M21" s="14">
        <v>3.5505639997423601E-2</v>
      </c>
      <c r="N21" s="14">
        <v>2.73760472470762E-2</v>
      </c>
      <c r="O21" s="14">
        <v>2.96418621498576E-2</v>
      </c>
      <c r="P21" s="14"/>
      <c r="Q21" s="14">
        <v>2.3507567602719701E-2</v>
      </c>
      <c r="R21" s="14">
        <v>3.8879812567829998E-2</v>
      </c>
      <c r="S21" s="14"/>
      <c r="T21" s="14">
        <v>2.8490249451250602E-2</v>
      </c>
      <c r="U21" s="14">
        <v>4.2377288810894601E-2</v>
      </c>
      <c r="V21" s="14">
        <v>2.7994773974016899E-2</v>
      </c>
      <c r="W21" s="14"/>
      <c r="X21" s="14">
        <v>4.1780407842474901E-2</v>
      </c>
      <c r="Y21" s="14">
        <v>2.6991973537275199E-2</v>
      </c>
      <c r="Z21" s="14">
        <v>3.0781162753830301E-2</v>
      </c>
      <c r="AA21" s="14">
        <v>1.43836086776797E-2</v>
      </c>
    </row>
    <row r="22" spans="2:27" ht="43.2" x14ac:dyDescent="0.3">
      <c r="B22" s="15" t="s">
        <v>188</v>
      </c>
      <c r="C22" s="14">
        <v>2.2827898891257099E-2</v>
      </c>
      <c r="D22" s="14">
        <v>3.45498362934447E-2</v>
      </c>
      <c r="E22" s="14">
        <v>1.23444025204019E-2</v>
      </c>
      <c r="F22" s="14"/>
      <c r="G22" s="14">
        <v>4.8654503345749903E-2</v>
      </c>
      <c r="H22" s="14">
        <v>7.4448257816369101E-3</v>
      </c>
      <c r="I22" s="14">
        <v>9.4425460438690208E-3</v>
      </c>
      <c r="J22" s="14">
        <v>4.3648598429132997E-2</v>
      </c>
      <c r="K22" s="14">
        <v>2.2246103863687298E-2</v>
      </c>
      <c r="L22" s="14">
        <v>1.3702103199002299E-2</v>
      </c>
      <c r="M22" s="14">
        <v>1.3156416999574899E-2</v>
      </c>
      <c r="N22" s="14">
        <v>1.3166110031806601E-2</v>
      </c>
      <c r="O22" s="14">
        <v>7.1153290324627496E-3</v>
      </c>
      <c r="P22" s="14"/>
      <c r="Q22" s="14">
        <v>2.38667296302876E-2</v>
      </c>
      <c r="R22" s="14">
        <v>2.1212402959112302E-2</v>
      </c>
      <c r="S22" s="14"/>
      <c r="T22" s="14">
        <v>2.2977299830924499E-2</v>
      </c>
      <c r="U22" s="14">
        <v>3.3686840032393001E-2</v>
      </c>
      <c r="V22" s="14">
        <v>2.34162479289334E-2</v>
      </c>
      <c r="W22" s="14"/>
      <c r="X22" s="14">
        <v>1.8624007965599099E-2</v>
      </c>
      <c r="Y22" s="14">
        <v>2.5337324707244899E-2</v>
      </c>
      <c r="Z22" s="14">
        <v>2.8439369373907699E-2</v>
      </c>
      <c r="AA22" s="14">
        <v>2.0015958701315301E-2</v>
      </c>
    </row>
    <row r="23" spans="2:27" x14ac:dyDescent="0.3">
      <c r="B23" s="15" t="s">
        <v>189</v>
      </c>
      <c r="C23" s="14">
        <v>1.9635679413003801E-2</v>
      </c>
      <c r="D23" s="14">
        <v>2.8248637101064102E-2</v>
      </c>
      <c r="E23" s="14">
        <v>1.19477160282718E-2</v>
      </c>
      <c r="F23" s="14"/>
      <c r="G23" s="14">
        <v>1.29421406126405E-2</v>
      </c>
      <c r="H23" s="14">
        <v>1.02806006714618E-2</v>
      </c>
      <c r="I23" s="14">
        <v>0</v>
      </c>
      <c r="J23" s="14">
        <v>4.0336826726517699E-2</v>
      </c>
      <c r="K23" s="14">
        <v>4.8401440534765999E-2</v>
      </c>
      <c r="L23" s="14">
        <v>1.9636610704619601E-2</v>
      </c>
      <c r="M23" s="14">
        <v>1.9547129369759799E-2</v>
      </c>
      <c r="N23" s="14">
        <v>1.31204235233743E-2</v>
      </c>
      <c r="O23" s="14">
        <v>1.6579449853387902E-2</v>
      </c>
      <c r="P23" s="14"/>
      <c r="Q23" s="14">
        <v>1.36572205570821E-2</v>
      </c>
      <c r="R23" s="14">
        <v>3.2738582022549798E-2</v>
      </c>
      <c r="S23" s="14"/>
      <c r="T23" s="14">
        <v>1.26162353568858E-2</v>
      </c>
      <c r="U23" s="14">
        <v>5.7792640644408803E-2</v>
      </c>
      <c r="V23" s="14">
        <v>1.8997011716949199E-2</v>
      </c>
      <c r="W23" s="14"/>
      <c r="X23" s="14">
        <v>1.79825750198781E-2</v>
      </c>
      <c r="Y23" s="14">
        <v>1.2513625501362801E-2</v>
      </c>
      <c r="Z23" s="14">
        <v>7.3938308993143506E-2</v>
      </c>
      <c r="AA23" s="14">
        <v>1.6651737990250499E-2</v>
      </c>
    </row>
    <row r="24" spans="2:27" x14ac:dyDescent="0.3">
      <c r="B24" s="15" t="s">
        <v>101</v>
      </c>
      <c r="C24" s="14">
        <v>2.4942632465772899E-2</v>
      </c>
      <c r="D24" s="14">
        <v>1.8267518439526901E-2</v>
      </c>
      <c r="E24" s="14">
        <v>3.1111632277881201E-2</v>
      </c>
      <c r="F24" s="14"/>
      <c r="G24" s="14">
        <v>1.7791588425025099E-2</v>
      </c>
      <c r="H24" s="14">
        <v>2.2637961672230599E-2</v>
      </c>
      <c r="I24" s="14">
        <v>5.19870251969222E-2</v>
      </c>
      <c r="J24" s="14">
        <v>4.1771477889482801E-2</v>
      </c>
      <c r="K24" s="14">
        <v>3.3856724199354503E-2</v>
      </c>
      <c r="L24" s="14">
        <v>1.29403881532141E-2</v>
      </c>
      <c r="M24" s="14">
        <v>3.4274012635467498E-2</v>
      </c>
      <c r="N24" s="14">
        <v>1.1421979183893699E-2</v>
      </c>
      <c r="O24" s="14">
        <v>1.3504483825469E-2</v>
      </c>
      <c r="P24" s="14"/>
      <c r="Q24" s="14">
        <v>2.56309898651834E-2</v>
      </c>
      <c r="R24" s="14">
        <v>2.4119549444909599E-2</v>
      </c>
      <c r="S24" s="14"/>
      <c r="T24" s="14">
        <v>2.5869531578267799E-2</v>
      </c>
      <c r="U24" s="14">
        <v>2.5997000751092299E-2</v>
      </c>
      <c r="V24" s="14">
        <v>8.8977208656472202E-3</v>
      </c>
      <c r="W24" s="14"/>
      <c r="X24" s="14">
        <v>2.4307144452231401E-2</v>
      </c>
      <c r="Y24" s="14">
        <v>2.5229392927345301E-2</v>
      </c>
      <c r="Z24" s="14">
        <v>2.3595772038101401E-2</v>
      </c>
      <c r="AA24" s="14">
        <v>2.6682576285961199E-2</v>
      </c>
    </row>
    <row r="25" spans="2:27" x14ac:dyDescent="0.3">
      <c r="B25" s="15" t="s">
        <v>166</v>
      </c>
      <c r="C25" s="20">
        <v>1.12675737927682E-2</v>
      </c>
      <c r="D25" s="20">
        <v>1.6544640906404701E-2</v>
      </c>
      <c r="E25" s="20">
        <v>6.5532365539188097E-3</v>
      </c>
      <c r="F25" s="20"/>
      <c r="G25" s="20">
        <v>1.05519166313085E-2</v>
      </c>
      <c r="H25" s="20">
        <v>5.2210521227696004E-3</v>
      </c>
      <c r="I25" s="20">
        <v>1.9577395172513799E-2</v>
      </c>
      <c r="J25" s="20">
        <v>7.1692614695773203E-3</v>
      </c>
      <c r="K25" s="20">
        <v>0</v>
      </c>
      <c r="L25" s="20">
        <v>6.4819802899178797E-3</v>
      </c>
      <c r="M25" s="20">
        <v>0</v>
      </c>
      <c r="N25" s="20">
        <v>3.6874168564023702E-2</v>
      </c>
      <c r="O25" s="20">
        <v>2.6694200842455901E-2</v>
      </c>
      <c r="P25" s="20"/>
      <c r="Q25" s="20">
        <v>1.04236347927039E-2</v>
      </c>
      <c r="R25" s="20">
        <v>1.15202525440204E-2</v>
      </c>
      <c r="S25" s="20"/>
      <c r="T25" s="20">
        <v>1.43186651047608E-2</v>
      </c>
      <c r="U25" s="20">
        <v>9.5380433980741391E-3</v>
      </c>
      <c r="V25" s="20">
        <v>0</v>
      </c>
      <c r="W25" s="20"/>
      <c r="X25" s="20">
        <v>1.5646321809805599E-2</v>
      </c>
      <c r="Y25" s="20">
        <v>1.2906578210325301E-2</v>
      </c>
      <c r="Z25" s="20">
        <v>0</v>
      </c>
      <c r="AA25" s="20">
        <v>3.9220175353948099E-3</v>
      </c>
    </row>
    <row r="26" spans="2:27" x14ac:dyDescent="0.3">
      <c r="B26" s="16" t="s">
        <v>191</v>
      </c>
    </row>
    <row r="27" spans="2:27" x14ac:dyDescent="0.3">
      <c r="B27" t="s">
        <v>54</v>
      </c>
    </row>
    <row r="28" spans="2:27" x14ac:dyDescent="0.3">
      <c r="B28" t="s">
        <v>55</v>
      </c>
    </row>
    <row r="30" spans="2:27" x14ac:dyDescent="0.3">
      <c r="B30"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A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200</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ht="28.8" x14ac:dyDescent="0.3">
      <c r="B9" s="15" t="s">
        <v>192</v>
      </c>
      <c r="C9" s="14">
        <v>0.117976332145802</v>
      </c>
      <c r="D9" s="14">
        <v>0.113558595679026</v>
      </c>
      <c r="E9" s="14">
        <v>0.122113300847186</v>
      </c>
      <c r="F9" s="14"/>
      <c r="G9" s="14">
        <v>0.12691105233203501</v>
      </c>
      <c r="H9" s="14">
        <v>0.15203322054853299</v>
      </c>
      <c r="I9" s="14">
        <v>0.102395370290411</v>
      </c>
      <c r="J9" s="14">
        <v>0.13366277839693999</v>
      </c>
      <c r="K9" s="14">
        <v>9.6839630201460705E-2</v>
      </c>
      <c r="L9" s="14">
        <v>9.1617343387033201E-2</v>
      </c>
      <c r="M9" s="14">
        <v>9.3671419683308096E-2</v>
      </c>
      <c r="N9" s="14">
        <v>0.17178244439988199</v>
      </c>
      <c r="O9" s="14">
        <v>9.4109172315326006E-2</v>
      </c>
      <c r="P9" s="14"/>
      <c r="Q9" s="14">
        <v>0.10594467822277701</v>
      </c>
      <c r="R9" s="14">
        <v>0.14676780293352101</v>
      </c>
      <c r="S9" s="14"/>
      <c r="T9" s="14">
        <v>0.13072820957735601</v>
      </c>
      <c r="U9" s="14">
        <v>9.7757944501948094E-2</v>
      </c>
      <c r="V9" s="14">
        <v>8.1232318269510301E-2</v>
      </c>
      <c r="W9" s="14"/>
      <c r="X9" s="14">
        <v>0.15583823842714101</v>
      </c>
      <c r="Y9" s="14">
        <v>0.117288892892655</v>
      </c>
      <c r="Z9" s="14">
        <v>0.122721005705131</v>
      </c>
      <c r="AA9" s="14">
        <v>7.7575762994089706E-2</v>
      </c>
    </row>
    <row r="10" spans="2:27" ht="28.8" x14ac:dyDescent="0.3">
      <c r="B10" s="15" t="s">
        <v>193</v>
      </c>
      <c r="C10" s="14">
        <v>9.6195474347879395E-2</v>
      </c>
      <c r="D10" s="14">
        <v>8.7361081852330394E-2</v>
      </c>
      <c r="E10" s="14">
        <v>0.104623528437958</v>
      </c>
      <c r="F10" s="14"/>
      <c r="G10" s="14">
        <v>0.10352382114002801</v>
      </c>
      <c r="H10" s="14">
        <v>0.104646892422343</v>
      </c>
      <c r="I10" s="14">
        <v>6.9947035687538003E-2</v>
      </c>
      <c r="J10" s="14">
        <v>0.10317033041257299</v>
      </c>
      <c r="K10" s="14">
        <v>0.130780603447229</v>
      </c>
      <c r="L10" s="14">
        <v>9.5448523874836697E-2</v>
      </c>
      <c r="M10" s="14">
        <v>6.6853158919843197E-2</v>
      </c>
      <c r="N10" s="14">
        <v>9.5960974662482795E-2</v>
      </c>
      <c r="O10" s="14">
        <v>7.9275610568894705E-2</v>
      </c>
      <c r="P10" s="14"/>
      <c r="Q10" s="14">
        <v>8.7978066071746297E-2</v>
      </c>
      <c r="R10" s="14">
        <v>0.113569623026737</v>
      </c>
      <c r="S10" s="14"/>
      <c r="T10" s="14">
        <v>9.1220608913590795E-2</v>
      </c>
      <c r="U10" s="14">
        <v>0.122192758487901</v>
      </c>
      <c r="V10" s="14">
        <v>9.0511904218570097E-2</v>
      </c>
      <c r="W10" s="14"/>
      <c r="X10" s="14">
        <v>0.112941699392702</v>
      </c>
      <c r="Y10" s="14">
        <v>8.8357506250646506E-2</v>
      </c>
      <c r="Z10" s="14">
        <v>0.115234322843321</v>
      </c>
      <c r="AA10" s="14">
        <v>8.7029185379444193E-2</v>
      </c>
    </row>
    <row r="11" spans="2:27" x14ac:dyDescent="0.3">
      <c r="B11" s="15" t="s">
        <v>194</v>
      </c>
      <c r="C11" s="14">
        <v>9.3569515677261794E-2</v>
      </c>
      <c r="D11" s="14">
        <v>8.9661385625416395E-2</v>
      </c>
      <c r="E11" s="14">
        <v>9.6808955173209199E-2</v>
      </c>
      <c r="F11" s="14"/>
      <c r="G11" s="14">
        <v>9.3444714788395597E-2</v>
      </c>
      <c r="H11" s="14">
        <v>8.7394831311365204E-2</v>
      </c>
      <c r="I11" s="14">
        <v>6.9292041879266006E-2</v>
      </c>
      <c r="J11" s="14">
        <v>0.120181544369777</v>
      </c>
      <c r="K11" s="14">
        <v>0.109883487656561</v>
      </c>
      <c r="L11" s="14">
        <v>0.105719431175123</v>
      </c>
      <c r="M11" s="14">
        <v>8.72193372058164E-2</v>
      </c>
      <c r="N11" s="14">
        <v>9.3291303935267106E-2</v>
      </c>
      <c r="O11" s="14">
        <v>7.72938300804481E-2</v>
      </c>
      <c r="P11" s="14"/>
      <c r="Q11" s="14">
        <v>8.4067585389854593E-2</v>
      </c>
      <c r="R11" s="14">
        <v>0.11397503622741501</v>
      </c>
      <c r="S11" s="14"/>
      <c r="T11" s="14">
        <v>8.8563131915777096E-2</v>
      </c>
      <c r="U11" s="14">
        <v>0.13535065362865101</v>
      </c>
      <c r="V11" s="14">
        <v>5.5985943739163199E-2</v>
      </c>
      <c r="W11" s="14"/>
      <c r="X11" s="14">
        <v>0.10994935138999901</v>
      </c>
      <c r="Y11" s="14">
        <v>8.2980929393801903E-2</v>
      </c>
      <c r="Z11" s="14">
        <v>0.124647602837786</v>
      </c>
      <c r="AA11" s="14">
        <v>8.6785027957000396E-2</v>
      </c>
    </row>
    <row r="12" spans="2:27" x14ac:dyDescent="0.3">
      <c r="B12" s="15" t="s">
        <v>195</v>
      </c>
      <c r="C12" s="14">
        <v>6.5522167157319497E-2</v>
      </c>
      <c r="D12" s="14">
        <v>6.7039259393552E-2</v>
      </c>
      <c r="E12" s="14">
        <v>6.4397434928787606E-2</v>
      </c>
      <c r="F12" s="14"/>
      <c r="G12" s="14">
        <v>7.8305948316806706E-2</v>
      </c>
      <c r="H12" s="14">
        <v>6.9247716278660804E-2</v>
      </c>
      <c r="I12" s="14">
        <v>3.7619683767641098E-2</v>
      </c>
      <c r="J12" s="14">
        <v>7.7715105615871499E-2</v>
      </c>
      <c r="K12" s="14">
        <v>4.11540402942994E-2</v>
      </c>
      <c r="L12" s="14">
        <v>6.5920297850025206E-2</v>
      </c>
      <c r="M12" s="14">
        <v>6.1025052736012803E-2</v>
      </c>
      <c r="N12" s="14">
        <v>9.1277779042262905E-2</v>
      </c>
      <c r="O12" s="14">
        <v>5.5458203004128397E-2</v>
      </c>
      <c r="P12" s="14"/>
      <c r="Q12" s="14">
        <v>6.1428954212986997E-2</v>
      </c>
      <c r="R12" s="14">
        <v>7.6433398676063802E-2</v>
      </c>
      <c r="S12" s="14"/>
      <c r="T12" s="14">
        <v>6.4335310486949904E-2</v>
      </c>
      <c r="U12" s="14">
        <v>8.9292048582813199E-2</v>
      </c>
      <c r="V12" s="14">
        <v>3.9001400707815499E-2</v>
      </c>
      <c r="W12" s="14"/>
      <c r="X12" s="14">
        <v>7.7400821625919297E-2</v>
      </c>
      <c r="Y12" s="14">
        <v>6.0768696406924998E-2</v>
      </c>
      <c r="Z12" s="14">
        <v>7.3868646021615206E-2</v>
      </c>
      <c r="AA12" s="14">
        <v>6.3080086378088401E-2</v>
      </c>
    </row>
    <row r="13" spans="2:27" ht="43.2" x14ac:dyDescent="0.3">
      <c r="B13" s="15" t="s">
        <v>196</v>
      </c>
      <c r="C13" s="14">
        <v>3.32605188338711E-2</v>
      </c>
      <c r="D13" s="14">
        <v>3.5481358911217502E-2</v>
      </c>
      <c r="E13" s="14">
        <v>3.1237048260513801E-2</v>
      </c>
      <c r="F13" s="14"/>
      <c r="G13" s="14">
        <v>4.3462297538395402E-2</v>
      </c>
      <c r="H13" s="14">
        <v>2.87455577560458E-2</v>
      </c>
      <c r="I13" s="14">
        <v>1.1435080154390501E-2</v>
      </c>
      <c r="J13" s="14">
        <v>4.0116180879487297E-2</v>
      </c>
      <c r="K13" s="14">
        <v>3.5083591808985397E-2</v>
      </c>
      <c r="L13" s="14">
        <v>3.8228858626848501E-2</v>
      </c>
      <c r="M13" s="14">
        <v>3.8050228605845102E-2</v>
      </c>
      <c r="N13" s="14">
        <v>2.7321783290383098E-2</v>
      </c>
      <c r="O13" s="14">
        <v>2.0907987091384202E-2</v>
      </c>
      <c r="P13" s="14"/>
      <c r="Q13" s="14">
        <v>3.05508868730348E-2</v>
      </c>
      <c r="R13" s="14">
        <v>4.0240881098033199E-2</v>
      </c>
      <c r="S13" s="14"/>
      <c r="T13" s="14">
        <v>3.3221258473444003E-2</v>
      </c>
      <c r="U13" s="14">
        <v>6.12919029814184E-2</v>
      </c>
      <c r="V13" s="14">
        <v>2.38991850447242E-2</v>
      </c>
      <c r="W13" s="14"/>
      <c r="X13" s="14">
        <v>3.5574469046117399E-2</v>
      </c>
      <c r="Y13" s="14">
        <v>3.0817410258260701E-2</v>
      </c>
      <c r="Z13" s="14">
        <v>5.26120913310449E-2</v>
      </c>
      <c r="AA13" s="14">
        <v>2.98843815624459E-2</v>
      </c>
    </row>
    <row r="14" spans="2:27" x14ac:dyDescent="0.3">
      <c r="B14" s="15" t="s">
        <v>197</v>
      </c>
      <c r="C14" s="14">
        <v>3.31992714005536E-2</v>
      </c>
      <c r="D14" s="14">
        <v>4.5389348917877902E-2</v>
      </c>
      <c r="E14" s="14">
        <v>2.1193817108479202E-2</v>
      </c>
      <c r="F14" s="14"/>
      <c r="G14" s="14">
        <v>4.71367376848549E-2</v>
      </c>
      <c r="H14" s="14">
        <v>2.8431517278073599E-2</v>
      </c>
      <c r="I14" s="14">
        <v>1.08513238876707E-2</v>
      </c>
      <c r="J14" s="14">
        <v>2.31138362174527E-2</v>
      </c>
      <c r="K14" s="14">
        <v>5.78805878385227E-2</v>
      </c>
      <c r="L14" s="14">
        <v>3.1850782818016801E-2</v>
      </c>
      <c r="M14" s="14">
        <v>2.7216101064146399E-2</v>
      </c>
      <c r="N14" s="14">
        <v>4.6309876271582499E-2</v>
      </c>
      <c r="O14" s="14">
        <v>1.62224170975745E-2</v>
      </c>
      <c r="P14" s="14"/>
      <c r="Q14" s="14">
        <v>3.04305790862857E-2</v>
      </c>
      <c r="R14" s="14">
        <v>4.0312916573843803E-2</v>
      </c>
      <c r="S14" s="14"/>
      <c r="T14" s="14">
        <v>2.3114678672069199E-2</v>
      </c>
      <c r="U14" s="14">
        <v>9.6995619029176097E-2</v>
      </c>
      <c r="V14" s="14">
        <v>5.5513072348878402E-3</v>
      </c>
      <c r="W14" s="14"/>
      <c r="X14" s="14">
        <v>3.4092689337771702E-2</v>
      </c>
      <c r="Y14" s="14">
        <v>2.4765549708020199E-2</v>
      </c>
      <c r="Z14" s="14">
        <v>5.68034746253906E-2</v>
      </c>
      <c r="AA14" s="14">
        <v>4.4597336581343502E-2</v>
      </c>
    </row>
    <row r="15" spans="2:27" ht="28.8" x14ac:dyDescent="0.3">
      <c r="B15" s="15" t="s">
        <v>198</v>
      </c>
      <c r="C15" s="14">
        <v>1.8898867430829198E-2</v>
      </c>
      <c r="D15" s="14">
        <v>2.6360409744974202E-2</v>
      </c>
      <c r="E15" s="14">
        <v>1.1541774448244E-2</v>
      </c>
      <c r="F15" s="14"/>
      <c r="G15" s="14">
        <v>2.9942899185489001E-2</v>
      </c>
      <c r="H15" s="14">
        <v>6.2398365536106004E-3</v>
      </c>
      <c r="I15" s="14">
        <v>1.29253827848386E-2</v>
      </c>
      <c r="J15" s="14">
        <v>1.1520204089078201E-2</v>
      </c>
      <c r="K15" s="14">
        <v>5.1658888975802203E-2</v>
      </c>
      <c r="L15" s="14">
        <v>5.22843751343812E-3</v>
      </c>
      <c r="M15" s="14">
        <v>2.66544402461651E-2</v>
      </c>
      <c r="N15" s="14">
        <v>2.0609436568319602E-2</v>
      </c>
      <c r="O15" s="14">
        <v>4.3761127215788702E-3</v>
      </c>
      <c r="P15" s="14"/>
      <c r="Q15" s="14">
        <v>1.8778668561562399E-2</v>
      </c>
      <c r="R15" s="14">
        <v>1.9626571132226999E-2</v>
      </c>
      <c r="S15" s="14"/>
      <c r="T15" s="14">
        <v>1.5122019535788201E-2</v>
      </c>
      <c r="U15" s="14">
        <v>3.95816234407615E-2</v>
      </c>
      <c r="V15" s="14">
        <v>2.4501192692118E-2</v>
      </c>
      <c r="W15" s="14"/>
      <c r="X15" s="14">
        <v>1.15184065482744E-2</v>
      </c>
      <c r="Y15" s="14">
        <v>1.9461309611279801E-2</v>
      </c>
      <c r="Z15" s="14">
        <v>4.1122274374026303E-2</v>
      </c>
      <c r="AA15" s="14">
        <v>1.7071561755616901E-2</v>
      </c>
    </row>
    <row r="16" spans="2:27" x14ac:dyDescent="0.3">
      <c r="B16" s="15" t="s">
        <v>74</v>
      </c>
      <c r="C16" s="14">
        <v>1.31846830828386E-2</v>
      </c>
      <c r="D16" s="14">
        <v>7.9821280816343501E-3</v>
      </c>
      <c r="E16" s="14">
        <v>1.7729405894458001E-2</v>
      </c>
      <c r="F16" s="14"/>
      <c r="G16" s="14">
        <v>1.7828395780950398E-2</v>
      </c>
      <c r="H16" s="14">
        <v>7.0336351333370097E-3</v>
      </c>
      <c r="I16" s="14">
        <v>2.22429878284813E-2</v>
      </c>
      <c r="J16" s="14">
        <v>1.0009078204638601E-2</v>
      </c>
      <c r="K16" s="14">
        <v>7.7286079235809402E-3</v>
      </c>
      <c r="L16" s="14">
        <v>2.7928016227809199E-2</v>
      </c>
      <c r="M16" s="14">
        <v>1.72668279506192E-2</v>
      </c>
      <c r="N16" s="14">
        <v>0</v>
      </c>
      <c r="O16" s="14">
        <v>3.1550827303443501E-3</v>
      </c>
      <c r="P16" s="14"/>
      <c r="Q16" s="14">
        <v>8.1934836514899693E-3</v>
      </c>
      <c r="R16" s="14">
        <v>2.4888986752164201E-2</v>
      </c>
      <c r="S16" s="14"/>
      <c r="T16" s="14">
        <v>9.8990785145868596E-3</v>
      </c>
      <c r="U16" s="14">
        <v>1.42392255099802E-2</v>
      </c>
      <c r="V16" s="14">
        <v>2.3851504730161101E-2</v>
      </c>
      <c r="W16" s="14"/>
      <c r="X16" s="14">
        <v>2.0965121668467399E-2</v>
      </c>
      <c r="Y16" s="14">
        <v>4.5117620590120096E-3</v>
      </c>
      <c r="Z16" s="14">
        <v>3.5291617153493098E-2</v>
      </c>
      <c r="AA16" s="14">
        <v>1.7400506860418798E-2</v>
      </c>
    </row>
    <row r="17" spans="2:27" x14ac:dyDescent="0.3">
      <c r="B17" s="15" t="s">
        <v>199</v>
      </c>
      <c r="C17" s="20">
        <v>0.73166345620368001</v>
      </c>
      <c r="D17" s="20">
        <v>0.719036317611354</v>
      </c>
      <c r="E17" s="20">
        <v>0.74566798470975404</v>
      </c>
      <c r="F17" s="20"/>
      <c r="G17" s="20">
        <v>0.66564929132644801</v>
      </c>
      <c r="H17" s="20">
        <v>0.73354327640392403</v>
      </c>
      <c r="I17" s="20">
        <v>0.78659327314497296</v>
      </c>
      <c r="J17" s="20">
        <v>0.73647585765198698</v>
      </c>
      <c r="K17" s="20">
        <v>0.72006322337715201</v>
      </c>
      <c r="L17" s="20">
        <v>0.73598249122621595</v>
      </c>
      <c r="M17" s="20">
        <v>0.73715679506504905</v>
      </c>
      <c r="N17" s="20">
        <v>0.76081403621614996</v>
      </c>
      <c r="O17" s="20">
        <v>0.80175122181632996</v>
      </c>
      <c r="P17" s="20"/>
      <c r="Q17" s="20">
        <v>0.75905372893896905</v>
      </c>
      <c r="R17" s="20">
        <v>0.66993328626523496</v>
      </c>
      <c r="S17" s="20"/>
      <c r="T17" s="20">
        <v>0.74741860212291</v>
      </c>
      <c r="U17" s="20">
        <v>0.614413840321966</v>
      </c>
      <c r="V17" s="20">
        <v>0.79127864423888605</v>
      </c>
      <c r="W17" s="20"/>
      <c r="X17" s="20">
        <v>0.68405097996709696</v>
      </c>
      <c r="Y17" s="20">
        <v>0.76962303169252999</v>
      </c>
      <c r="Z17" s="20">
        <v>0.63250561060180899</v>
      </c>
      <c r="AA17" s="20">
        <v>0.732622665831688</v>
      </c>
    </row>
    <row r="18" spans="2:27" x14ac:dyDescent="0.3">
      <c r="B18" s="16"/>
    </row>
    <row r="19" spans="2:27" x14ac:dyDescent="0.3">
      <c r="B19" t="s">
        <v>54</v>
      </c>
    </row>
    <row r="20" spans="2:27" x14ac:dyDescent="0.3">
      <c r="B20" t="s">
        <v>55</v>
      </c>
    </row>
    <row r="22" spans="2:27" x14ac:dyDescent="0.3">
      <c r="B22"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I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9" width="20.6640625" customWidth="1"/>
  </cols>
  <sheetData>
    <row r="2" spans="2:9" ht="40.049999999999997" customHeight="1" x14ac:dyDescent="0.3">
      <c r="D2" s="26" t="s">
        <v>212</v>
      </c>
      <c r="E2" s="23"/>
      <c r="F2" s="23"/>
      <c r="G2" s="23"/>
      <c r="H2" s="23"/>
      <c r="I2" s="23"/>
    </row>
    <row r="6" spans="2:9" ht="49.95" customHeight="1" x14ac:dyDescent="0.3">
      <c r="B6" s="17" t="s">
        <v>14</v>
      </c>
      <c r="C6" s="17" t="s">
        <v>201</v>
      </c>
      <c r="D6" s="17" t="s">
        <v>202</v>
      </c>
      <c r="E6" s="17" t="s">
        <v>203</v>
      </c>
      <c r="F6" s="17" t="s">
        <v>204</v>
      </c>
      <c r="G6" s="17" t="s">
        <v>205</v>
      </c>
      <c r="H6" s="17" t="s">
        <v>206</v>
      </c>
    </row>
    <row r="7" spans="2:9" ht="43.2" x14ac:dyDescent="0.3">
      <c r="B7" s="15" t="s">
        <v>207</v>
      </c>
      <c r="C7" s="14">
        <v>9.6493600734882598E-2</v>
      </c>
      <c r="D7" s="14">
        <v>7.0151772547455193E-2</v>
      </c>
      <c r="E7" s="14">
        <v>8.9540375107512102E-2</v>
      </c>
      <c r="F7" s="14">
        <v>7.5807365176256497E-2</v>
      </c>
      <c r="G7" s="14">
        <v>5.3327259566702902E-2</v>
      </c>
      <c r="H7" s="14">
        <v>4.6443885433318503E-2</v>
      </c>
    </row>
    <row r="8" spans="2:9" ht="43.2" x14ac:dyDescent="0.3">
      <c r="B8" s="15" t="s">
        <v>208</v>
      </c>
      <c r="C8" s="14">
        <v>0.213217324951818</v>
      </c>
      <c r="D8" s="14">
        <v>0.141464847664831</v>
      </c>
      <c r="E8" s="14">
        <v>0.18289234956529399</v>
      </c>
      <c r="F8" s="14">
        <v>0.118666843925684</v>
      </c>
      <c r="G8" s="14">
        <v>0.129592471694534</v>
      </c>
      <c r="H8" s="14">
        <v>9.9235204358627302E-2</v>
      </c>
    </row>
    <row r="9" spans="2:9" ht="43.2" x14ac:dyDescent="0.3">
      <c r="B9" s="15" t="s">
        <v>209</v>
      </c>
      <c r="C9" s="14">
        <v>0.31334299318412301</v>
      </c>
      <c r="D9" s="14">
        <v>0.189259436474388</v>
      </c>
      <c r="E9" s="14">
        <v>0.25255364899872002</v>
      </c>
      <c r="F9" s="14">
        <v>0.114309006018648</v>
      </c>
      <c r="G9" s="14">
        <v>0.11964264990203299</v>
      </c>
      <c r="H9" s="14">
        <v>9.6994281459401296E-2</v>
      </c>
    </row>
    <row r="10" spans="2:9" x14ac:dyDescent="0.3">
      <c r="B10" s="15" t="s">
        <v>210</v>
      </c>
      <c r="C10" s="14">
        <v>0.28881250319950702</v>
      </c>
      <c r="D10" s="14">
        <v>0.23266600961686701</v>
      </c>
      <c r="E10" s="14">
        <v>0.318276190513054</v>
      </c>
      <c r="F10" s="14">
        <v>0.19835867071079799</v>
      </c>
      <c r="G10" s="14">
        <v>0.24861154290307999</v>
      </c>
      <c r="H10" s="14">
        <v>0.235375525839599</v>
      </c>
    </row>
    <row r="11" spans="2:9" ht="28.8" x14ac:dyDescent="0.3">
      <c r="B11" s="15" t="s">
        <v>211</v>
      </c>
      <c r="C11" s="14">
        <v>5.8122137286438197E-2</v>
      </c>
      <c r="D11" s="14">
        <v>0.277635064360368</v>
      </c>
      <c r="E11" s="14">
        <v>0.12521081319435701</v>
      </c>
      <c r="F11" s="14">
        <v>0.39204379755667401</v>
      </c>
      <c r="G11" s="14">
        <v>0.38592106543565702</v>
      </c>
      <c r="H11" s="14">
        <v>0.460001719019066</v>
      </c>
    </row>
    <row r="12" spans="2:9" x14ac:dyDescent="0.3">
      <c r="B12" s="15" t="s">
        <v>74</v>
      </c>
      <c r="C12" s="14">
        <v>3.00114406432305E-2</v>
      </c>
      <c r="D12" s="14">
        <v>8.8822869336090807E-2</v>
      </c>
      <c r="E12" s="14">
        <v>3.1526622621063302E-2</v>
      </c>
      <c r="F12" s="14">
        <v>0.10081431661194</v>
      </c>
      <c r="G12" s="14">
        <v>6.29050104979922E-2</v>
      </c>
      <c r="H12" s="14">
        <v>6.1949383889988503E-2</v>
      </c>
    </row>
    <row r="13" spans="2:9" x14ac:dyDescent="0.3">
      <c r="B13" s="16"/>
      <c r="C13" s="16"/>
      <c r="D13" s="16"/>
      <c r="E13" s="16"/>
      <c r="F13" s="16"/>
      <c r="G13" s="16"/>
      <c r="H13" s="16"/>
    </row>
    <row r="14" spans="2:9" x14ac:dyDescent="0.3">
      <c r="B14" t="s">
        <v>54</v>
      </c>
    </row>
    <row r="15" spans="2:9" x14ac:dyDescent="0.3">
      <c r="B15" t="s">
        <v>55</v>
      </c>
    </row>
    <row r="19" spans="2:2" x14ac:dyDescent="0.3">
      <c r="B19"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A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213</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ht="43.2" x14ac:dyDescent="0.3">
      <c r="B9" s="15" t="s">
        <v>207</v>
      </c>
      <c r="C9" s="14">
        <v>9.6493600734882598E-2</v>
      </c>
      <c r="D9" s="14">
        <v>0.11529471544042399</v>
      </c>
      <c r="E9" s="14">
        <v>7.82497398559832E-2</v>
      </c>
      <c r="F9" s="14"/>
      <c r="G9" s="14">
        <v>0.13166286486606699</v>
      </c>
      <c r="H9" s="14">
        <v>7.7828047503514505E-2</v>
      </c>
      <c r="I9" s="14">
        <v>4.4160956543122402E-2</v>
      </c>
      <c r="J9" s="14">
        <v>6.8982201816109201E-2</v>
      </c>
      <c r="K9" s="14">
        <v>0.109097585700404</v>
      </c>
      <c r="L9" s="14">
        <v>7.9380196416713997E-2</v>
      </c>
      <c r="M9" s="14">
        <v>0.10807696720913899</v>
      </c>
      <c r="N9" s="14">
        <v>6.9964250709510595E-2</v>
      </c>
      <c r="O9" s="14">
        <v>0.111891257955893</v>
      </c>
      <c r="P9" s="14"/>
      <c r="Q9" s="14">
        <v>9.4276150287577395E-2</v>
      </c>
      <c r="R9" s="14">
        <v>0.10201764371125401</v>
      </c>
      <c r="S9" s="14"/>
      <c r="T9" s="14">
        <v>8.1930675133802006E-2</v>
      </c>
      <c r="U9" s="14">
        <v>0.134627589457918</v>
      </c>
      <c r="V9" s="14">
        <v>0.16624931702246901</v>
      </c>
      <c r="W9" s="14"/>
      <c r="X9" s="14">
        <v>8.25943441417617E-2</v>
      </c>
      <c r="Y9" s="14">
        <v>8.2873534323148104E-2</v>
      </c>
      <c r="Z9" s="14">
        <v>0.153511108008798</v>
      </c>
      <c r="AA9" s="14">
        <v>0.122791111886383</v>
      </c>
    </row>
    <row r="10" spans="2:27" ht="43.2" x14ac:dyDescent="0.3">
      <c r="B10" s="15" t="s">
        <v>208</v>
      </c>
      <c r="C10" s="14">
        <v>0.213217324951818</v>
      </c>
      <c r="D10" s="14">
        <v>0.25837419707923998</v>
      </c>
      <c r="E10" s="14">
        <v>0.16739546493995999</v>
      </c>
      <c r="F10" s="14"/>
      <c r="G10" s="14">
        <v>0.29631738115809603</v>
      </c>
      <c r="H10" s="14">
        <v>0.17153007290063499</v>
      </c>
      <c r="I10" s="14">
        <v>0.166135168200193</v>
      </c>
      <c r="J10" s="14">
        <v>0.19230695417893801</v>
      </c>
      <c r="K10" s="14">
        <v>0.162048944266589</v>
      </c>
      <c r="L10" s="14">
        <v>0.210716518695545</v>
      </c>
      <c r="M10" s="14">
        <v>0.220060052812037</v>
      </c>
      <c r="N10" s="14">
        <v>0.21611131940416101</v>
      </c>
      <c r="O10" s="14">
        <v>0.187587573244716</v>
      </c>
      <c r="P10" s="14"/>
      <c r="Q10" s="14">
        <v>0.22722661774905001</v>
      </c>
      <c r="R10" s="14">
        <v>0.183538299963175</v>
      </c>
      <c r="S10" s="14"/>
      <c r="T10" s="14">
        <v>0.20104848948467099</v>
      </c>
      <c r="U10" s="14">
        <v>0.312019668173869</v>
      </c>
      <c r="V10" s="14">
        <v>0.26245187247581903</v>
      </c>
      <c r="W10" s="14"/>
      <c r="X10" s="14">
        <v>0.16096752320640001</v>
      </c>
      <c r="Y10" s="14">
        <v>0.21709662582966999</v>
      </c>
      <c r="Z10" s="14">
        <v>0.24337609852744899</v>
      </c>
      <c r="AA10" s="14">
        <v>0.252559079306859</v>
      </c>
    </row>
    <row r="11" spans="2:27" ht="43.2" x14ac:dyDescent="0.3">
      <c r="B11" s="15" t="s">
        <v>209</v>
      </c>
      <c r="C11" s="14">
        <v>0.31334299318412301</v>
      </c>
      <c r="D11" s="14">
        <v>0.31739072113224498</v>
      </c>
      <c r="E11" s="14">
        <v>0.30928315443030902</v>
      </c>
      <c r="F11" s="14"/>
      <c r="G11" s="14">
        <v>0.30587127078457599</v>
      </c>
      <c r="H11" s="14">
        <v>0.31660729586789599</v>
      </c>
      <c r="I11" s="14">
        <v>0.415435623923613</v>
      </c>
      <c r="J11" s="14">
        <v>0.32261072422745102</v>
      </c>
      <c r="K11" s="14">
        <v>0.26941989872956701</v>
      </c>
      <c r="L11" s="14">
        <v>0.30750877620549899</v>
      </c>
      <c r="M11" s="14">
        <v>0.26991633713041902</v>
      </c>
      <c r="N11" s="14">
        <v>0.34748765668845599</v>
      </c>
      <c r="O11" s="14">
        <v>0.31279040112185102</v>
      </c>
      <c r="P11" s="14"/>
      <c r="Q11" s="14">
        <v>0.31782419003843698</v>
      </c>
      <c r="R11" s="14">
        <v>0.30695413682746903</v>
      </c>
      <c r="S11" s="14"/>
      <c r="T11" s="14">
        <v>0.32790781948859599</v>
      </c>
      <c r="U11" s="14">
        <v>0.25653408972425001</v>
      </c>
      <c r="V11" s="14">
        <v>0.329756790387701</v>
      </c>
      <c r="W11" s="14"/>
      <c r="X11" s="14">
        <v>0.32314247857096401</v>
      </c>
      <c r="Y11" s="14">
        <v>0.331201088722337</v>
      </c>
      <c r="Z11" s="14">
        <v>0.26403692831597297</v>
      </c>
      <c r="AA11" s="14">
        <v>0.28437206348498401</v>
      </c>
    </row>
    <row r="12" spans="2:27" x14ac:dyDescent="0.3">
      <c r="B12" s="15" t="s">
        <v>210</v>
      </c>
      <c r="C12" s="14">
        <v>0.28881250319950702</v>
      </c>
      <c r="D12" s="14">
        <v>0.228026422549064</v>
      </c>
      <c r="E12" s="14">
        <v>0.34917916949507499</v>
      </c>
      <c r="F12" s="14"/>
      <c r="G12" s="14">
        <v>0.19534121192891599</v>
      </c>
      <c r="H12" s="14">
        <v>0.36196337557003699</v>
      </c>
      <c r="I12" s="14">
        <v>0.31959781561824002</v>
      </c>
      <c r="J12" s="14">
        <v>0.31734254906103398</v>
      </c>
      <c r="K12" s="14">
        <v>0.31283550419117201</v>
      </c>
      <c r="L12" s="14">
        <v>0.31432115358024998</v>
      </c>
      <c r="M12" s="14">
        <v>0.29716198311077802</v>
      </c>
      <c r="N12" s="14">
        <v>0.26238840445683798</v>
      </c>
      <c r="O12" s="14">
        <v>0.299668723257213</v>
      </c>
      <c r="P12" s="14"/>
      <c r="Q12" s="14">
        <v>0.28181716794761003</v>
      </c>
      <c r="R12" s="14">
        <v>0.29860535507170299</v>
      </c>
      <c r="S12" s="14"/>
      <c r="T12" s="14">
        <v>0.29807491238308698</v>
      </c>
      <c r="U12" s="14">
        <v>0.22251839252656699</v>
      </c>
      <c r="V12" s="14">
        <v>0.171651573677953</v>
      </c>
      <c r="W12" s="14"/>
      <c r="X12" s="14">
        <v>0.31696231398103802</v>
      </c>
      <c r="Y12" s="14">
        <v>0.29181755208518501</v>
      </c>
      <c r="Z12" s="14">
        <v>0.24993888597733499</v>
      </c>
      <c r="AA12" s="14">
        <v>0.25680882156939</v>
      </c>
    </row>
    <row r="13" spans="2:27" ht="28.8" x14ac:dyDescent="0.3">
      <c r="B13" s="15" t="s">
        <v>211</v>
      </c>
      <c r="C13" s="14">
        <v>5.8122137286438197E-2</v>
      </c>
      <c r="D13" s="14">
        <v>5.3705742166464003E-2</v>
      </c>
      <c r="E13" s="14">
        <v>6.2893733790922501E-2</v>
      </c>
      <c r="F13" s="14"/>
      <c r="G13" s="14">
        <v>4.4956802590472397E-2</v>
      </c>
      <c r="H13" s="14">
        <v>6.2067929288520098E-2</v>
      </c>
      <c r="I13" s="14">
        <v>2.7319882550178001E-2</v>
      </c>
      <c r="J13" s="14">
        <v>6.7598536532733497E-2</v>
      </c>
      <c r="K13" s="14">
        <v>9.7982298985070604E-2</v>
      </c>
      <c r="L13" s="14">
        <v>6.1203538410241599E-2</v>
      </c>
      <c r="M13" s="14">
        <v>6.1609168034649102E-2</v>
      </c>
      <c r="N13" s="14">
        <v>8.7564731025900996E-2</v>
      </c>
      <c r="O13" s="14">
        <v>4.2136393349911899E-2</v>
      </c>
      <c r="P13" s="14"/>
      <c r="Q13" s="14">
        <v>5.3348854194092798E-2</v>
      </c>
      <c r="R13" s="14">
        <v>6.7875717909388095E-2</v>
      </c>
      <c r="S13" s="14"/>
      <c r="T13" s="14">
        <v>6.1184914880765801E-2</v>
      </c>
      <c r="U13" s="14">
        <v>6.66655139613615E-2</v>
      </c>
      <c r="V13" s="14">
        <v>2.9671489935576001E-2</v>
      </c>
      <c r="W13" s="14"/>
      <c r="X13" s="14">
        <v>7.5763032722499304E-2</v>
      </c>
      <c r="Y13" s="14">
        <v>5.3094362201710502E-2</v>
      </c>
      <c r="Z13" s="14">
        <v>4.69655135293683E-2</v>
      </c>
      <c r="AA13" s="14">
        <v>5.3985272136486101E-2</v>
      </c>
    </row>
    <row r="14" spans="2:27" x14ac:dyDescent="0.3">
      <c r="B14" s="15" t="s">
        <v>74</v>
      </c>
      <c r="C14" s="20">
        <v>3.00114406432305E-2</v>
      </c>
      <c r="D14" s="20">
        <v>2.7208201632562701E-2</v>
      </c>
      <c r="E14" s="20">
        <v>3.2998737487750597E-2</v>
      </c>
      <c r="F14" s="20"/>
      <c r="G14" s="20">
        <v>2.58504686718725E-2</v>
      </c>
      <c r="H14" s="20">
        <v>1.0003278869397499E-2</v>
      </c>
      <c r="I14" s="20">
        <v>2.7350553164654099E-2</v>
      </c>
      <c r="J14" s="20">
        <v>3.11590341837342E-2</v>
      </c>
      <c r="K14" s="20">
        <v>4.8615768127197603E-2</v>
      </c>
      <c r="L14" s="20">
        <v>2.6869816691750599E-2</v>
      </c>
      <c r="M14" s="20">
        <v>4.3175491702978498E-2</v>
      </c>
      <c r="N14" s="20">
        <v>1.6483637715133E-2</v>
      </c>
      <c r="O14" s="20">
        <v>4.5925651070415199E-2</v>
      </c>
      <c r="P14" s="20"/>
      <c r="Q14" s="20">
        <v>2.55070197832321E-2</v>
      </c>
      <c r="R14" s="20">
        <v>4.1008846517011102E-2</v>
      </c>
      <c r="S14" s="20"/>
      <c r="T14" s="20">
        <v>2.9853188629078001E-2</v>
      </c>
      <c r="U14" s="20">
        <v>7.6347461560349198E-3</v>
      </c>
      <c r="V14" s="20">
        <v>4.0218956500481101E-2</v>
      </c>
      <c r="W14" s="20"/>
      <c r="X14" s="20">
        <v>4.05703073773361E-2</v>
      </c>
      <c r="Y14" s="20">
        <v>2.3916836837948902E-2</v>
      </c>
      <c r="Z14" s="20">
        <v>4.2171465641075899E-2</v>
      </c>
      <c r="AA14" s="20">
        <v>2.9483651615899199E-2</v>
      </c>
    </row>
    <row r="15" spans="2:27" x14ac:dyDescent="0.3">
      <c r="B15" s="16"/>
    </row>
    <row r="16" spans="2:27" x14ac:dyDescent="0.3">
      <c r="B16" t="s">
        <v>54</v>
      </c>
    </row>
    <row r="17" spans="2:2" x14ac:dyDescent="0.3">
      <c r="B17" t="s">
        <v>55</v>
      </c>
    </row>
    <row r="19" spans="2:2" x14ac:dyDescent="0.3">
      <c r="B19"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A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214</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ht="43.2" x14ac:dyDescent="0.3">
      <c r="B9" s="15" t="s">
        <v>207</v>
      </c>
      <c r="C9" s="14">
        <v>7.0151772547455193E-2</v>
      </c>
      <c r="D9" s="14">
        <v>0.104085217253469</v>
      </c>
      <c r="E9" s="14">
        <v>3.6598295971426199E-2</v>
      </c>
      <c r="F9" s="14"/>
      <c r="G9" s="14">
        <v>0.119920339134092</v>
      </c>
      <c r="H9" s="14">
        <v>5.66639286572364E-2</v>
      </c>
      <c r="I9" s="14">
        <v>2.4199514516050499E-2</v>
      </c>
      <c r="J9" s="14">
        <v>6.9962510319330901E-2</v>
      </c>
      <c r="K9" s="14">
        <v>6.2300150117746401E-2</v>
      </c>
      <c r="L9" s="14">
        <v>4.5736204364409901E-2</v>
      </c>
      <c r="M9" s="14">
        <v>5.7079469186961197E-2</v>
      </c>
      <c r="N9" s="14">
        <v>7.4452960268679494E-2</v>
      </c>
      <c r="O9" s="14">
        <v>5.6261622367872903E-2</v>
      </c>
      <c r="P9" s="14"/>
      <c r="Q9" s="14">
        <v>7.2854729990692105E-2</v>
      </c>
      <c r="R9" s="14">
        <v>6.5667901288256794E-2</v>
      </c>
      <c r="S9" s="14"/>
      <c r="T9" s="14">
        <v>6.0773669836386601E-2</v>
      </c>
      <c r="U9" s="14">
        <v>0.105971736739949</v>
      </c>
      <c r="V9" s="14">
        <v>0.11728599037182</v>
      </c>
      <c r="W9" s="14"/>
      <c r="X9" s="14">
        <v>4.2602759286081697E-2</v>
      </c>
      <c r="Y9" s="14">
        <v>6.8083439282921404E-2</v>
      </c>
      <c r="Z9" s="14">
        <v>0.12681632058526901</v>
      </c>
      <c r="AA9" s="14">
        <v>8.4786480716423904E-2</v>
      </c>
    </row>
    <row r="10" spans="2:27" ht="43.2" x14ac:dyDescent="0.3">
      <c r="B10" s="15" t="s">
        <v>208</v>
      </c>
      <c r="C10" s="14">
        <v>0.141464847664831</v>
      </c>
      <c r="D10" s="14">
        <v>0.178427288652375</v>
      </c>
      <c r="E10" s="14">
        <v>0.103327532014613</v>
      </c>
      <c r="F10" s="14"/>
      <c r="G10" s="14">
        <v>0.195927881183034</v>
      </c>
      <c r="H10" s="14">
        <v>0.107779918926404</v>
      </c>
      <c r="I10" s="14">
        <v>0.105086214948301</v>
      </c>
      <c r="J10" s="14">
        <v>0.13163888829956699</v>
      </c>
      <c r="K10" s="14">
        <v>0.12887943559680401</v>
      </c>
      <c r="L10" s="14">
        <v>0.135550093601463</v>
      </c>
      <c r="M10" s="14">
        <v>0.10637391096250499</v>
      </c>
      <c r="N10" s="14">
        <v>0.16642799824593199</v>
      </c>
      <c r="O10" s="14">
        <v>0.13882650669287599</v>
      </c>
      <c r="P10" s="14"/>
      <c r="Q10" s="14">
        <v>0.149544837809299</v>
      </c>
      <c r="R10" s="14">
        <v>0.125310907592559</v>
      </c>
      <c r="S10" s="14"/>
      <c r="T10" s="14">
        <v>0.12671728539471</v>
      </c>
      <c r="U10" s="14">
        <v>0.21794482541714</v>
      </c>
      <c r="V10" s="14">
        <v>0.214974113707952</v>
      </c>
      <c r="W10" s="14"/>
      <c r="X10" s="14">
        <v>0.10156134131963</v>
      </c>
      <c r="Y10" s="14">
        <v>0.135993527869197</v>
      </c>
      <c r="Z10" s="14">
        <v>0.18827381657626399</v>
      </c>
      <c r="AA10" s="14">
        <v>0.18343312131906001</v>
      </c>
    </row>
    <row r="11" spans="2:27" ht="43.2" x14ac:dyDescent="0.3">
      <c r="B11" s="15" t="s">
        <v>209</v>
      </c>
      <c r="C11" s="14">
        <v>0.189259436474388</v>
      </c>
      <c r="D11" s="14">
        <v>0.212595054368408</v>
      </c>
      <c r="E11" s="14">
        <v>0.167033609811437</v>
      </c>
      <c r="F11" s="14"/>
      <c r="G11" s="14">
        <v>0.20188662895940901</v>
      </c>
      <c r="H11" s="14">
        <v>0.16310182331967499</v>
      </c>
      <c r="I11" s="14">
        <v>0.18905876713504299</v>
      </c>
      <c r="J11" s="14">
        <v>0.18319289025580199</v>
      </c>
      <c r="K11" s="14">
        <v>0.17487505027167499</v>
      </c>
      <c r="L11" s="14">
        <v>0.22108690281830401</v>
      </c>
      <c r="M11" s="14">
        <v>0.235346186394151</v>
      </c>
      <c r="N11" s="14">
        <v>0.12973513425655001</v>
      </c>
      <c r="O11" s="14">
        <v>0.17602819328833999</v>
      </c>
      <c r="P11" s="14"/>
      <c r="Q11" s="14">
        <v>0.19679959408679701</v>
      </c>
      <c r="R11" s="14">
        <v>0.176596834277785</v>
      </c>
      <c r="S11" s="14"/>
      <c r="T11" s="14">
        <v>0.19422118407078501</v>
      </c>
      <c r="U11" s="14">
        <v>0.171577607914535</v>
      </c>
      <c r="V11" s="14">
        <v>0.211873345364164</v>
      </c>
      <c r="W11" s="14"/>
      <c r="X11" s="14">
        <v>0.17980169300004401</v>
      </c>
      <c r="Y11" s="14">
        <v>0.200893732810487</v>
      </c>
      <c r="Z11" s="14">
        <v>0.16810037477547901</v>
      </c>
      <c r="AA11" s="14">
        <v>0.186561223448831</v>
      </c>
    </row>
    <row r="12" spans="2:27" x14ac:dyDescent="0.3">
      <c r="B12" s="15" t="s">
        <v>210</v>
      </c>
      <c r="C12" s="14">
        <v>0.23266600961686701</v>
      </c>
      <c r="D12" s="14">
        <v>0.21274946977931</v>
      </c>
      <c r="E12" s="14">
        <v>0.25311087369627699</v>
      </c>
      <c r="F12" s="14"/>
      <c r="G12" s="14">
        <v>0.23067346081545401</v>
      </c>
      <c r="H12" s="14">
        <v>0.22523564566624299</v>
      </c>
      <c r="I12" s="14">
        <v>0.27854207444270002</v>
      </c>
      <c r="J12" s="14">
        <v>0.220732686811245</v>
      </c>
      <c r="K12" s="14">
        <v>0.24625505852725799</v>
      </c>
      <c r="L12" s="14">
        <v>0.21313667269849201</v>
      </c>
      <c r="M12" s="14">
        <v>0.19137906623043299</v>
      </c>
      <c r="N12" s="14">
        <v>0.226530231055798</v>
      </c>
      <c r="O12" s="14">
        <v>0.26523835221918002</v>
      </c>
      <c r="P12" s="14"/>
      <c r="Q12" s="14">
        <v>0.230090595314971</v>
      </c>
      <c r="R12" s="14">
        <v>0.23447639340778001</v>
      </c>
      <c r="S12" s="14"/>
      <c r="T12" s="14">
        <v>0.226866257803892</v>
      </c>
      <c r="U12" s="14">
        <v>0.22913560311930301</v>
      </c>
      <c r="V12" s="14">
        <v>0.233448309276437</v>
      </c>
      <c r="W12" s="14"/>
      <c r="X12" s="14">
        <v>0.223626171518225</v>
      </c>
      <c r="Y12" s="14">
        <v>0.23001176966501199</v>
      </c>
      <c r="Z12" s="14">
        <v>0.26324161486210901</v>
      </c>
      <c r="AA12" s="14">
        <v>0.23028771765852701</v>
      </c>
    </row>
    <row r="13" spans="2:27" ht="28.8" x14ac:dyDescent="0.3">
      <c r="B13" s="15" t="s">
        <v>211</v>
      </c>
      <c r="C13" s="14">
        <v>0.277635064360368</v>
      </c>
      <c r="D13" s="14">
        <v>0.229534808773251</v>
      </c>
      <c r="E13" s="14">
        <v>0.32532123069639202</v>
      </c>
      <c r="F13" s="14"/>
      <c r="G13" s="14">
        <v>0.18839738247746199</v>
      </c>
      <c r="H13" s="14">
        <v>0.33985370690282501</v>
      </c>
      <c r="I13" s="14">
        <v>0.32945219668230602</v>
      </c>
      <c r="J13" s="14">
        <v>0.30687515219281503</v>
      </c>
      <c r="K13" s="14">
        <v>0.30516268887554998</v>
      </c>
      <c r="L13" s="14">
        <v>0.269382120361362</v>
      </c>
      <c r="M13" s="14">
        <v>0.32057926194950598</v>
      </c>
      <c r="N13" s="14">
        <v>0.28199618098189599</v>
      </c>
      <c r="O13" s="14">
        <v>0.271304261143475</v>
      </c>
      <c r="P13" s="14"/>
      <c r="Q13" s="14">
        <v>0.273683386069769</v>
      </c>
      <c r="R13" s="14">
        <v>0.28382505192927998</v>
      </c>
      <c r="S13" s="14"/>
      <c r="T13" s="14">
        <v>0.30537554371047398</v>
      </c>
      <c r="U13" s="14">
        <v>0.184545138660443</v>
      </c>
      <c r="V13" s="14">
        <v>0.12971296174420599</v>
      </c>
      <c r="W13" s="14"/>
      <c r="X13" s="14">
        <v>0.33082344809592701</v>
      </c>
      <c r="Y13" s="14">
        <v>0.29531021881234398</v>
      </c>
      <c r="Z13" s="14">
        <v>0.15922674532383099</v>
      </c>
      <c r="AA13" s="14">
        <v>0.21960033117411401</v>
      </c>
    </row>
    <row r="14" spans="2:27" x14ac:dyDescent="0.3">
      <c r="B14" s="15" t="s">
        <v>74</v>
      </c>
      <c r="C14" s="20">
        <v>8.8822869336090807E-2</v>
      </c>
      <c r="D14" s="20">
        <v>6.2608161173187099E-2</v>
      </c>
      <c r="E14" s="20">
        <v>0.114608457809855</v>
      </c>
      <c r="F14" s="20"/>
      <c r="G14" s="20">
        <v>6.3194307430548505E-2</v>
      </c>
      <c r="H14" s="20">
        <v>0.10736497652761701</v>
      </c>
      <c r="I14" s="20">
        <v>7.36612322755993E-2</v>
      </c>
      <c r="J14" s="20">
        <v>8.7597872121240303E-2</v>
      </c>
      <c r="K14" s="20">
        <v>8.2527616610966095E-2</v>
      </c>
      <c r="L14" s="20">
        <v>0.115108006155968</v>
      </c>
      <c r="M14" s="20">
        <v>8.9242105276444106E-2</v>
      </c>
      <c r="N14" s="20">
        <v>0.120857495191145</v>
      </c>
      <c r="O14" s="20">
        <v>9.2341064288256003E-2</v>
      </c>
      <c r="P14" s="20"/>
      <c r="Q14" s="20">
        <v>7.7026856728471704E-2</v>
      </c>
      <c r="R14" s="20">
        <v>0.11412291150433999</v>
      </c>
      <c r="S14" s="20"/>
      <c r="T14" s="20">
        <v>8.6046059183751494E-2</v>
      </c>
      <c r="U14" s="20">
        <v>9.0825088148631203E-2</v>
      </c>
      <c r="V14" s="20">
        <v>9.2705279535421695E-2</v>
      </c>
      <c r="W14" s="20"/>
      <c r="X14" s="20">
        <v>0.121584586780091</v>
      </c>
      <c r="Y14" s="20">
        <v>6.9707311560037705E-2</v>
      </c>
      <c r="Z14" s="20">
        <v>9.4341127877046904E-2</v>
      </c>
      <c r="AA14" s="20">
        <v>9.5331125683044596E-2</v>
      </c>
    </row>
    <row r="15" spans="2:27" x14ac:dyDescent="0.3">
      <c r="B15" s="16"/>
    </row>
    <row r="16" spans="2:27" x14ac:dyDescent="0.3">
      <c r="B16" t="s">
        <v>54</v>
      </c>
    </row>
    <row r="17" spans="2:2" x14ac:dyDescent="0.3">
      <c r="B17" t="s">
        <v>55</v>
      </c>
    </row>
    <row r="19" spans="2:2" x14ac:dyDescent="0.3">
      <c r="B19"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A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215</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ht="43.2" x14ac:dyDescent="0.3">
      <c r="B9" s="15" t="s">
        <v>207</v>
      </c>
      <c r="C9" s="14">
        <v>8.9540375107512102E-2</v>
      </c>
      <c r="D9" s="14">
        <v>0.114995051140418</v>
      </c>
      <c r="E9" s="14">
        <v>6.4592854659483501E-2</v>
      </c>
      <c r="F9" s="14"/>
      <c r="G9" s="14">
        <v>0.12424179252585101</v>
      </c>
      <c r="H9" s="14">
        <v>8.6908745153568501E-2</v>
      </c>
      <c r="I9" s="14">
        <v>6.3536139555480001E-2</v>
      </c>
      <c r="J9" s="14">
        <v>7.6735071314029193E-2</v>
      </c>
      <c r="K9" s="14">
        <v>0.101169875895949</v>
      </c>
      <c r="L9" s="14">
        <v>5.5448658060878099E-2</v>
      </c>
      <c r="M9" s="14">
        <v>7.2708529059059196E-2</v>
      </c>
      <c r="N9" s="14">
        <v>8.1393836528572905E-2</v>
      </c>
      <c r="O9" s="14">
        <v>8.9801105383853302E-2</v>
      </c>
      <c r="P9" s="14"/>
      <c r="Q9" s="14">
        <v>8.2037189805409499E-2</v>
      </c>
      <c r="R9" s="14">
        <v>0.108808111010326</v>
      </c>
      <c r="S9" s="14"/>
      <c r="T9" s="14">
        <v>7.56374898445734E-2</v>
      </c>
      <c r="U9" s="14">
        <v>0.16393103012739599</v>
      </c>
      <c r="V9" s="14">
        <v>0.13243604982096699</v>
      </c>
      <c r="W9" s="14"/>
      <c r="X9" s="14">
        <v>7.8104227712924398E-2</v>
      </c>
      <c r="Y9" s="14">
        <v>7.6117504554239906E-2</v>
      </c>
      <c r="Z9" s="14">
        <v>0.19020773689335899</v>
      </c>
      <c r="AA9" s="14">
        <v>9.6840775065203402E-2</v>
      </c>
    </row>
    <row r="10" spans="2:27" ht="43.2" x14ac:dyDescent="0.3">
      <c r="B10" s="15" t="s">
        <v>208</v>
      </c>
      <c r="C10" s="14">
        <v>0.18289234956529399</v>
      </c>
      <c r="D10" s="14">
        <v>0.221607172555085</v>
      </c>
      <c r="E10" s="14">
        <v>0.14210152724407299</v>
      </c>
      <c r="F10" s="14"/>
      <c r="G10" s="14">
        <v>0.247217528663153</v>
      </c>
      <c r="H10" s="14">
        <v>0.12746694062861799</v>
      </c>
      <c r="I10" s="14">
        <v>0.14215166288092701</v>
      </c>
      <c r="J10" s="14">
        <v>0.166128442002967</v>
      </c>
      <c r="K10" s="14">
        <v>0.162977714092051</v>
      </c>
      <c r="L10" s="14">
        <v>0.17879189371314799</v>
      </c>
      <c r="M10" s="14">
        <v>0.1691898782065</v>
      </c>
      <c r="N10" s="14">
        <v>0.21584009878815699</v>
      </c>
      <c r="O10" s="14">
        <v>0.18072636746859799</v>
      </c>
      <c r="P10" s="14"/>
      <c r="Q10" s="14">
        <v>0.193937459102487</v>
      </c>
      <c r="R10" s="14">
        <v>0.16096718110637001</v>
      </c>
      <c r="S10" s="14"/>
      <c r="T10" s="14">
        <v>0.17533692272931201</v>
      </c>
      <c r="U10" s="14">
        <v>0.26995194490799601</v>
      </c>
      <c r="V10" s="14">
        <v>0.221624722079688</v>
      </c>
      <c r="W10" s="14"/>
      <c r="X10" s="14">
        <v>0.14594251662730401</v>
      </c>
      <c r="Y10" s="14">
        <v>0.18254896850173399</v>
      </c>
      <c r="Z10" s="14">
        <v>0.20079934356503501</v>
      </c>
      <c r="AA10" s="14">
        <v>0.22241709685946101</v>
      </c>
    </row>
    <row r="11" spans="2:27" ht="43.2" x14ac:dyDescent="0.3">
      <c r="B11" s="15" t="s">
        <v>209</v>
      </c>
      <c r="C11" s="14">
        <v>0.25255364899872002</v>
      </c>
      <c r="D11" s="14">
        <v>0.27908224920119801</v>
      </c>
      <c r="E11" s="14">
        <v>0.22651560323618</v>
      </c>
      <c r="F11" s="14"/>
      <c r="G11" s="14">
        <v>0.28419298642667401</v>
      </c>
      <c r="H11" s="14">
        <v>0.22747793651069301</v>
      </c>
      <c r="I11" s="14">
        <v>0.243299295783928</v>
      </c>
      <c r="J11" s="14">
        <v>0.25851654121637602</v>
      </c>
      <c r="K11" s="14">
        <v>0.149960387361216</v>
      </c>
      <c r="L11" s="14">
        <v>0.27303732899674799</v>
      </c>
      <c r="M11" s="14">
        <v>0.29735637753982502</v>
      </c>
      <c r="N11" s="14">
        <v>0.200920268404502</v>
      </c>
      <c r="O11" s="14">
        <v>0.27100943457628701</v>
      </c>
      <c r="P11" s="14"/>
      <c r="Q11" s="14">
        <v>0.263687408802462</v>
      </c>
      <c r="R11" s="14">
        <v>0.22575438481207799</v>
      </c>
      <c r="S11" s="14"/>
      <c r="T11" s="14">
        <v>0.24226320899623199</v>
      </c>
      <c r="U11" s="14">
        <v>0.20591581609312801</v>
      </c>
      <c r="V11" s="14">
        <v>0.37848771523570002</v>
      </c>
      <c r="W11" s="14"/>
      <c r="X11" s="14">
        <v>0.224144943236991</v>
      </c>
      <c r="Y11" s="14">
        <v>0.25173750631983</v>
      </c>
      <c r="Z11" s="14">
        <v>0.23002120477174401</v>
      </c>
      <c r="AA11" s="14">
        <v>0.29357099090894501</v>
      </c>
    </row>
    <row r="12" spans="2:27" x14ac:dyDescent="0.3">
      <c r="B12" s="15" t="s">
        <v>210</v>
      </c>
      <c r="C12" s="14">
        <v>0.318276190513054</v>
      </c>
      <c r="D12" s="14">
        <v>0.262117719443902</v>
      </c>
      <c r="E12" s="14">
        <v>0.37542332914600601</v>
      </c>
      <c r="F12" s="14"/>
      <c r="G12" s="14">
        <v>0.22784420778379499</v>
      </c>
      <c r="H12" s="14">
        <v>0.35033731799284701</v>
      </c>
      <c r="I12" s="14">
        <v>0.421575378490813</v>
      </c>
      <c r="J12" s="14">
        <v>0.292886233533311</v>
      </c>
      <c r="K12" s="14">
        <v>0.40145526819314198</v>
      </c>
      <c r="L12" s="14">
        <v>0.34205767940572601</v>
      </c>
      <c r="M12" s="14">
        <v>0.32027598933349599</v>
      </c>
      <c r="N12" s="14">
        <v>0.31530816668098999</v>
      </c>
      <c r="O12" s="14">
        <v>0.32401365828614198</v>
      </c>
      <c r="P12" s="14"/>
      <c r="Q12" s="14">
        <v>0.32299466979305702</v>
      </c>
      <c r="R12" s="14">
        <v>0.30622670515774397</v>
      </c>
      <c r="S12" s="14"/>
      <c r="T12" s="14">
        <v>0.33210492163705702</v>
      </c>
      <c r="U12" s="14">
        <v>0.25895573221872398</v>
      </c>
      <c r="V12" s="14">
        <v>0.18769837787945601</v>
      </c>
      <c r="W12" s="14"/>
      <c r="X12" s="14">
        <v>0.33824447280930803</v>
      </c>
      <c r="Y12" s="14">
        <v>0.331619551348033</v>
      </c>
      <c r="Z12" s="14">
        <v>0.22134381646243501</v>
      </c>
      <c r="AA12" s="14">
        <v>0.30142609578323298</v>
      </c>
    </row>
    <row r="13" spans="2:27" ht="28.8" x14ac:dyDescent="0.3">
      <c r="B13" s="15" t="s">
        <v>211</v>
      </c>
      <c r="C13" s="14">
        <v>0.12521081319435701</v>
      </c>
      <c r="D13" s="14">
        <v>9.6820696454483504E-2</v>
      </c>
      <c r="E13" s="14">
        <v>0.15349322235327501</v>
      </c>
      <c r="F13" s="14"/>
      <c r="G13" s="14">
        <v>9.1827332842942797E-2</v>
      </c>
      <c r="H13" s="14">
        <v>0.16867279564163201</v>
      </c>
      <c r="I13" s="14">
        <v>0.11582025239557101</v>
      </c>
      <c r="J13" s="14">
        <v>0.173559616382295</v>
      </c>
      <c r="K13" s="14">
        <v>0.138793997286525</v>
      </c>
      <c r="L13" s="14">
        <v>0.12386145200543899</v>
      </c>
      <c r="M13" s="14">
        <v>0.10295123289336899</v>
      </c>
      <c r="N13" s="14">
        <v>0.147323980909605</v>
      </c>
      <c r="O13" s="14">
        <v>0.10323492542327101</v>
      </c>
      <c r="P13" s="14"/>
      <c r="Q13" s="14">
        <v>0.115362946003707</v>
      </c>
      <c r="R13" s="14">
        <v>0.144179660082179</v>
      </c>
      <c r="S13" s="14"/>
      <c r="T13" s="14">
        <v>0.1430791607677</v>
      </c>
      <c r="U13" s="14">
        <v>7.6329220866924799E-2</v>
      </c>
      <c r="V13" s="14">
        <v>4.6146539788947498E-2</v>
      </c>
      <c r="W13" s="14"/>
      <c r="X13" s="14">
        <v>0.15918352766909599</v>
      </c>
      <c r="Y13" s="14">
        <v>0.13517658159104401</v>
      </c>
      <c r="Z13" s="14">
        <v>0.104402632644189</v>
      </c>
      <c r="AA13" s="14">
        <v>6.5814223178336101E-2</v>
      </c>
    </row>
    <row r="14" spans="2:27" x14ac:dyDescent="0.3">
      <c r="B14" s="15" t="s">
        <v>74</v>
      </c>
      <c r="C14" s="20">
        <v>3.1526622621063302E-2</v>
      </c>
      <c r="D14" s="20">
        <v>2.53771112049141E-2</v>
      </c>
      <c r="E14" s="20">
        <v>3.7873463360983503E-2</v>
      </c>
      <c r="F14" s="20"/>
      <c r="G14" s="20">
        <v>2.4676151757583899E-2</v>
      </c>
      <c r="H14" s="20">
        <v>3.9136264072642001E-2</v>
      </c>
      <c r="I14" s="20">
        <v>1.36172708932804E-2</v>
      </c>
      <c r="J14" s="20">
        <v>3.2174095551022297E-2</v>
      </c>
      <c r="K14" s="20">
        <v>4.5642757171116398E-2</v>
      </c>
      <c r="L14" s="20">
        <v>2.6802987818060901E-2</v>
      </c>
      <c r="M14" s="20">
        <v>3.7517992967751101E-2</v>
      </c>
      <c r="N14" s="20">
        <v>3.9213648688172599E-2</v>
      </c>
      <c r="O14" s="20">
        <v>3.12145088618495E-2</v>
      </c>
      <c r="P14" s="20"/>
      <c r="Q14" s="20">
        <v>2.19803264928768E-2</v>
      </c>
      <c r="R14" s="20">
        <v>5.4063957831303397E-2</v>
      </c>
      <c r="S14" s="20"/>
      <c r="T14" s="20">
        <v>3.1578296025125303E-2</v>
      </c>
      <c r="U14" s="20">
        <v>2.4916255785830201E-2</v>
      </c>
      <c r="V14" s="20">
        <v>3.36065951952415E-2</v>
      </c>
      <c r="W14" s="20"/>
      <c r="X14" s="20">
        <v>5.43803119443768E-2</v>
      </c>
      <c r="Y14" s="20">
        <v>2.27998876851177E-2</v>
      </c>
      <c r="Z14" s="20">
        <v>5.3225265663237598E-2</v>
      </c>
      <c r="AA14" s="20">
        <v>1.9930818204820601E-2</v>
      </c>
    </row>
    <row r="15" spans="2:27" x14ac:dyDescent="0.3">
      <c r="B15" s="16"/>
    </row>
    <row r="16" spans="2:27" x14ac:dyDescent="0.3">
      <c r="B16" t="s">
        <v>54</v>
      </c>
    </row>
    <row r="17" spans="2:2" x14ac:dyDescent="0.3">
      <c r="B17" t="s">
        <v>55</v>
      </c>
    </row>
    <row r="19" spans="2:2" x14ac:dyDescent="0.3">
      <c r="B19"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A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216</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ht="43.2" x14ac:dyDescent="0.3">
      <c r="B9" s="15" t="s">
        <v>207</v>
      </c>
      <c r="C9" s="14">
        <v>7.5807365176256497E-2</v>
      </c>
      <c r="D9" s="14">
        <v>9.8852703553769697E-2</v>
      </c>
      <c r="E9" s="14">
        <v>5.3189542967424598E-2</v>
      </c>
      <c r="F9" s="14"/>
      <c r="G9" s="14">
        <v>0.125339173117547</v>
      </c>
      <c r="H9" s="14">
        <v>5.5820035735840698E-2</v>
      </c>
      <c r="I9" s="14">
        <v>3.5683807856347997E-2</v>
      </c>
      <c r="J9" s="14">
        <v>3.9565543795842699E-2</v>
      </c>
      <c r="K9" s="14">
        <v>7.42686820941897E-2</v>
      </c>
      <c r="L9" s="14">
        <v>6.6771039917259203E-2</v>
      </c>
      <c r="M9" s="14">
        <v>6.7468052819451396E-2</v>
      </c>
      <c r="N9" s="14">
        <v>8.2241272897155798E-2</v>
      </c>
      <c r="O9" s="14">
        <v>7.1397367735054701E-2</v>
      </c>
      <c r="P9" s="14"/>
      <c r="Q9" s="14">
        <v>7.8570150733845504E-2</v>
      </c>
      <c r="R9" s="14">
        <v>7.1322689341909606E-2</v>
      </c>
      <c r="S9" s="14"/>
      <c r="T9" s="14">
        <v>6.8976277518964998E-2</v>
      </c>
      <c r="U9" s="14">
        <v>0.108458177218354</v>
      </c>
      <c r="V9" s="14">
        <v>0.11863463123538499</v>
      </c>
      <c r="W9" s="14"/>
      <c r="X9" s="14">
        <v>4.2850127861736302E-2</v>
      </c>
      <c r="Y9" s="14">
        <v>7.9882894833342405E-2</v>
      </c>
      <c r="Z9" s="14">
        <v>0.146806817195336</v>
      </c>
      <c r="AA9" s="14">
        <v>7.5287320925055495E-2</v>
      </c>
    </row>
    <row r="10" spans="2:27" ht="43.2" x14ac:dyDescent="0.3">
      <c r="B10" s="15" t="s">
        <v>208</v>
      </c>
      <c r="C10" s="14">
        <v>0.118666843925684</v>
      </c>
      <c r="D10" s="14">
        <v>0.15551664122457501</v>
      </c>
      <c r="E10" s="14">
        <v>8.2485306600042801E-2</v>
      </c>
      <c r="F10" s="14"/>
      <c r="G10" s="14">
        <v>0.18858071644021601</v>
      </c>
      <c r="H10" s="14">
        <v>9.2347472691496499E-2</v>
      </c>
      <c r="I10" s="14">
        <v>5.89532384017077E-2</v>
      </c>
      <c r="J10" s="14">
        <v>0.106504729331721</v>
      </c>
      <c r="K10" s="14">
        <v>0.108478949521359</v>
      </c>
      <c r="L10" s="14">
        <v>8.5965545166926005E-2</v>
      </c>
      <c r="M10" s="14">
        <v>9.1770867894799102E-2</v>
      </c>
      <c r="N10" s="14">
        <v>7.4661842799435399E-2</v>
      </c>
      <c r="O10" s="14">
        <v>0.13663430099700399</v>
      </c>
      <c r="P10" s="14"/>
      <c r="Q10" s="14">
        <v>0.11974188385866399</v>
      </c>
      <c r="R10" s="14">
        <v>0.11609786756351</v>
      </c>
      <c r="S10" s="14"/>
      <c r="T10" s="14">
        <v>0.108904821942388</v>
      </c>
      <c r="U10" s="14">
        <v>0.180926056046392</v>
      </c>
      <c r="V10" s="14">
        <v>0.18716141025923999</v>
      </c>
      <c r="W10" s="14"/>
      <c r="X10" s="14">
        <v>9.9812209681026096E-2</v>
      </c>
      <c r="Y10" s="14">
        <v>0.10967794245403201</v>
      </c>
      <c r="Z10" s="14">
        <v>0.159273072668769</v>
      </c>
      <c r="AA10" s="14">
        <v>0.14490917034633699</v>
      </c>
    </row>
    <row r="11" spans="2:27" ht="43.2" x14ac:dyDescent="0.3">
      <c r="B11" s="15" t="s">
        <v>209</v>
      </c>
      <c r="C11" s="14">
        <v>0.114309006018648</v>
      </c>
      <c r="D11" s="14">
        <v>0.13996615037247201</v>
      </c>
      <c r="E11" s="14">
        <v>8.9307797486693499E-2</v>
      </c>
      <c r="F11" s="14"/>
      <c r="G11" s="14">
        <v>0.174057839704402</v>
      </c>
      <c r="H11" s="14">
        <v>7.4500737700767705E-2</v>
      </c>
      <c r="I11" s="14">
        <v>0.11151021672308301</v>
      </c>
      <c r="J11" s="14">
        <v>0.10190670263523301</v>
      </c>
      <c r="K11" s="14">
        <v>7.6565017081273598E-2</v>
      </c>
      <c r="L11" s="14">
        <v>9.9448438553871699E-2</v>
      </c>
      <c r="M11" s="14">
        <v>0.121944686135511</v>
      </c>
      <c r="N11" s="14">
        <v>9.2237134374159896E-2</v>
      </c>
      <c r="O11" s="14">
        <v>0.10693459256099901</v>
      </c>
      <c r="P11" s="14"/>
      <c r="Q11" s="14">
        <v>0.115188824050917</v>
      </c>
      <c r="R11" s="14">
        <v>0.115044324553415</v>
      </c>
      <c r="S11" s="14"/>
      <c r="T11" s="14">
        <v>9.6700851689658099E-2</v>
      </c>
      <c r="U11" s="14">
        <v>0.17458182119393301</v>
      </c>
      <c r="V11" s="14">
        <v>0.19443255149373501</v>
      </c>
      <c r="W11" s="14"/>
      <c r="X11" s="14">
        <v>9.80847073284348E-2</v>
      </c>
      <c r="Y11" s="14">
        <v>9.8012621123675606E-2</v>
      </c>
      <c r="Z11" s="14">
        <v>0.16000627558290001</v>
      </c>
      <c r="AA11" s="14">
        <v>0.15814201728407001</v>
      </c>
    </row>
    <row r="12" spans="2:27" x14ac:dyDescent="0.3">
      <c r="B12" s="15" t="s">
        <v>210</v>
      </c>
      <c r="C12" s="14">
        <v>0.19835867071079799</v>
      </c>
      <c r="D12" s="14">
        <v>0.19048155062</v>
      </c>
      <c r="E12" s="14">
        <v>0.206202539259702</v>
      </c>
      <c r="F12" s="14"/>
      <c r="G12" s="14">
        <v>0.17366046130312199</v>
      </c>
      <c r="H12" s="14">
        <v>0.240793035222166</v>
      </c>
      <c r="I12" s="14">
        <v>0.27622872106468899</v>
      </c>
      <c r="J12" s="14">
        <v>0.16425445457451199</v>
      </c>
      <c r="K12" s="14">
        <v>0.20406998641559099</v>
      </c>
      <c r="L12" s="14">
        <v>0.24886657486325001</v>
      </c>
      <c r="M12" s="14">
        <v>0.182467539149269</v>
      </c>
      <c r="N12" s="14">
        <v>0.15468292949198401</v>
      </c>
      <c r="O12" s="14">
        <v>0.15802935951489899</v>
      </c>
      <c r="P12" s="14"/>
      <c r="Q12" s="14">
        <v>0.206168702077655</v>
      </c>
      <c r="R12" s="14">
        <v>0.18022897207077099</v>
      </c>
      <c r="S12" s="14"/>
      <c r="T12" s="14">
        <v>0.204435067963746</v>
      </c>
      <c r="U12" s="14">
        <v>0.16536666670814801</v>
      </c>
      <c r="V12" s="14">
        <v>0.20253976272517399</v>
      </c>
      <c r="W12" s="14"/>
      <c r="X12" s="14">
        <v>0.180027944276028</v>
      </c>
      <c r="Y12" s="14">
        <v>0.212801915625702</v>
      </c>
      <c r="Z12" s="14">
        <v>0.180761920529624</v>
      </c>
      <c r="AA12" s="14">
        <v>0.18958076908146501</v>
      </c>
    </row>
    <row r="13" spans="2:27" ht="28.8" x14ac:dyDescent="0.3">
      <c r="B13" s="15" t="s">
        <v>211</v>
      </c>
      <c r="C13" s="14">
        <v>0.39204379755667401</v>
      </c>
      <c r="D13" s="14">
        <v>0.33181105448026799</v>
      </c>
      <c r="E13" s="14">
        <v>0.45166956283057902</v>
      </c>
      <c r="F13" s="14"/>
      <c r="G13" s="14">
        <v>0.26734178419173299</v>
      </c>
      <c r="H13" s="14">
        <v>0.44604783393841901</v>
      </c>
      <c r="I13" s="14">
        <v>0.409651413474454</v>
      </c>
      <c r="J13" s="14">
        <v>0.48439035278267101</v>
      </c>
      <c r="K13" s="14">
        <v>0.44168769821111398</v>
      </c>
      <c r="L13" s="14">
        <v>0.37397181549782099</v>
      </c>
      <c r="M13" s="14">
        <v>0.39394604225656599</v>
      </c>
      <c r="N13" s="14">
        <v>0.47365085374852001</v>
      </c>
      <c r="O13" s="14">
        <v>0.42074249835891803</v>
      </c>
      <c r="P13" s="14"/>
      <c r="Q13" s="14">
        <v>0.390310064224824</v>
      </c>
      <c r="R13" s="14">
        <v>0.39687324241608302</v>
      </c>
      <c r="S13" s="14"/>
      <c r="T13" s="14">
        <v>0.424298678857777</v>
      </c>
      <c r="U13" s="14">
        <v>0.27056215122736099</v>
      </c>
      <c r="V13" s="14">
        <v>0.18513934247973399</v>
      </c>
      <c r="W13" s="14"/>
      <c r="X13" s="14">
        <v>0.451389196549142</v>
      </c>
      <c r="Y13" s="14">
        <v>0.41998638703409702</v>
      </c>
      <c r="Z13" s="14">
        <v>0.25234500056131098</v>
      </c>
      <c r="AA13" s="14">
        <v>0.316097339009839</v>
      </c>
    </row>
    <row r="14" spans="2:27" x14ac:dyDescent="0.3">
      <c r="B14" s="15" t="s">
        <v>74</v>
      </c>
      <c r="C14" s="20">
        <v>0.10081431661194</v>
      </c>
      <c r="D14" s="20">
        <v>8.3371899748914596E-2</v>
      </c>
      <c r="E14" s="20">
        <v>0.11714525085555801</v>
      </c>
      <c r="F14" s="20"/>
      <c r="G14" s="20">
        <v>7.1020025242979207E-2</v>
      </c>
      <c r="H14" s="20">
        <v>9.0490884711309602E-2</v>
      </c>
      <c r="I14" s="20">
        <v>0.107972602479719</v>
      </c>
      <c r="J14" s="20">
        <v>0.10337821688002</v>
      </c>
      <c r="K14" s="20">
        <v>9.4929666676472096E-2</v>
      </c>
      <c r="L14" s="20">
        <v>0.124976586000872</v>
      </c>
      <c r="M14" s="20">
        <v>0.142402811744403</v>
      </c>
      <c r="N14" s="20">
        <v>0.12252596668874401</v>
      </c>
      <c r="O14" s="20">
        <v>0.106261880833125</v>
      </c>
      <c r="P14" s="20"/>
      <c r="Q14" s="20">
        <v>9.0020375054095103E-2</v>
      </c>
      <c r="R14" s="20">
        <v>0.12043290405431201</v>
      </c>
      <c r="S14" s="20"/>
      <c r="T14" s="20">
        <v>9.6684302027466307E-2</v>
      </c>
      <c r="U14" s="20">
        <v>0.100105127605812</v>
      </c>
      <c r="V14" s="20">
        <v>0.11209230180673201</v>
      </c>
      <c r="W14" s="20"/>
      <c r="X14" s="20">
        <v>0.127835814303634</v>
      </c>
      <c r="Y14" s="20">
        <v>7.9638238929150396E-2</v>
      </c>
      <c r="Z14" s="20">
        <v>0.10080691346206</v>
      </c>
      <c r="AA14" s="20">
        <v>0.11598338335323399</v>
      </c>
    </row>
    <row r="15" spans="2:27" x14ac:dyDescent="0.3">
      <c r="B15" s="16"/>
    </row>
    <row r="16" spans="2:27" x14ac:dyDescent="0.3">
      <c r="B16" t="s">
        <v>54</v>
      </c>
    </row>
    <row r="17" spans="2:2" x14ac:dyDescent="0.3">
      <c r="B17" t="s">
        <v>55</v>
      </c>
    </row>
    <row r="19" spans="2:2" x14ac:dyDescent="0.3">
      <c r="B19"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A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217</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ht="43.2" x14ac:dyDescent="0.3">
      <c r="B9" s="15" t="s">
        <v>207</v>
      </c>
      <c r="C9" s="14">
        <v>5.3327259566702902E-2</v>
      </c>
      <c r="D9" s="14">
        <v>8.0493557867241106E-2</v>
      </c>
      <c r="E9" s="14">
        <v>2.6448099193644801E-2</v>
      </c>
      <c r="F9" s="14"/>
      <c r="G9" s="14">
        <v>8.6152234709606895E-2</v>
      </c>
      <c r="H9" s="14">
        <v>2.3230214358173299E-2</v>
      </c>
      <c r="I9" s="14">
        <v>5.3569868606344198E-3</v>
      </c>
      <c r="J9" s="14">
        <v>4.1674811468591699E-2</v>
      </c>
      <c r="K9" s="14">
        <v>6.6349385013356493E-2</v>
      </c>
      <c r="L9" s="14">
        <v>3.7367525362379E-2</v>
      </c>
      <c r="M9" s="14">
        <v>4.2941281153704602E-2</v>
      </c>
      <c r="N9" s="14">
        <v>7.4188782481708904E-2</v>
      </c>
      <c r="O9" s="14">
        <v>6.7211609669481698E-2</v>
      </c>
      <c r="P9" s="14"/>
      <c r="Q9" s="14">
        <v>5.1137845808793998E-2</v>
      </c>
      <c r="R9" s="14">
        <v>5.9602167738178599E-2</v>
      </c>
      <c r="S9" s="14"/>
      <c r="T9" s="14">
        <v>4.7093202565486401E-2</v>
      </c>
      <c r="U9" s="14">
        <v>0.101359597566454</v>
      </c>
      <c r="V9" s="14">
        <v>7.5337444408908494E-2</v>
      </c>
      <c r="W9" s="14"/>
      <c r="X9" s="14">
        <v>3.8612054490879601E-2</v>
      </c>
      <c r="Y9" s="14">
        <v>5.2282280235619698E-2</v>
      </c>
      <c r="Z9" s="14">
        <v>0.11524944039821999</v>
      </c>
      <c r="AA9" s="14">
        <v>4.8275914491008098E-2</v>
      </c>
    </row>
    <row r="10" spans="2:27" ht="43.2" x14ac:dyDescent="0.3">
      <c r="B10" s="15" t="s">
        <v>208</v>
      </c>
      <c r="C10" s="14">
        <v>0.129592471694534</v>
      </c>
      <c r="D10" s="14">
        <v>0.173183383210683</v>
      </c>
      <c r="E10" s="14">
        <v>8.5983566137825596E-2</v>
      </c>
      <c r="F10" s="14"/>
      <c r="G10" s="14">
        <v>0.18962384947366501</v>
      </c>
      <c r="H10" s="14">
        <v>0.11942261566472</v>
      </c>
      <c r="I10" s="14">
        <v>5.5157985551463097E-2</v>
      </c>
      <c r="J10" s="14">
        <v>0.10722701717774499</v>
      </c>
      <c r="K10" s="14">
        <v>0.13415812435912899</v>
      </c>
      <c r="L10" s="14">
        <v>0.165304039808543</v>
      </c>
      <c r="M10" s="14">
        <v>0.14854893824816401</v>
      </c>
      <c r="N10" s="14">
        <v>4.2929518802622003E-2</v>
      </c>
      <c r="O10" s="14">
        <v>7.9951217528035398E-2</v>
      </c>
      <c r="P10" s="14"/>
      <c r="Q10" s="14">
        <v>0.12348231480437399</v>
      </c>
      <c r="R10" s="14">
        <v>0.14478230164238701</v>
      </c>
      <c r="S10" s="14"/>
      <c r="T10" s="14">
        <v>0.114567131395144</v>
      </c>
      <c r="U10" s="14">
        <v>0.25160288573905099</v>
      </c>
      <c r="V10" s="14">
        <v>0.112695186174048</v>
      </c>
      <c r="W10" s="14"/>
      <c r="X10" s="14">
        <v>0.114313063856368</v>
      </c>
      <c r="Y10" s="14">
        <v>0.111263284476163</v>
      </c>
      <c r="Z10" s="14">
        <v>0.225559854523881</v>
      </c>
      <c r="AA10" s="14">
        <v>0.15403891529591901</v>
      </c>
    </row>
    <row r="11" spans="2:27" ht="43.2" x14ac:dyDescent="0.3">
      <c r="B11" s="15" t="s">
        <v>209</v>
      </c>
      <c r="C11" s="14">
        <v>0.11964264990203299</v>
      </c>
      <c r="D11" s="14">
        <v>0.13830924413080301</v>
      </c>
      <c r="E11" s="14">
        <v>9.9628203211640995E-2</v>
      </c>
      <c r="F11" s="14"/>
      <c r="G11" s="14">
        <v>0.160582984943898</v>
      </c>
      <c r="H11" s="14">
        <v>0.108157153795475</v>
      </c>
      <c r="I11" s="14">
        <v>0.15447324301020299</v>
      </c>
      <c r="J11" s="14">
        <v>0.10156339154647601</v>
      </c>
      <c r="K11" s="14">
        <v>9.2980877698138203E-2</v>
      </c>
      <c r="L11" s="14">
        <v>0.10754090789631</v>
      </c>
      <c r="M11" s="14">
        <v>9.6242752601784998E-2</v>
      </c>
      <c r="N11" s="14">
        <v>0.13451707124582399</v>
      </c>
      <c r="O11" s="14">
        <v>9.3944256096584106E-2</v>
      </c>
      <c r="P11" s="14"/>
      <c r="Q11" s="14">
        <v>0.12925660824881</v>
      </c>
      <c r="R11" s="14">
        <v>9.6833054241282607E-2</v>
      </c>
      <c r="S11" s="14"/>
      <c r="T11" s="14">
        <v>0.109049690056934</v>
      </c>
      <c r="U11" s="14">
        <v>0.134215436075593</v>
      </c>
      <c r="V11" s="14">
        <v>0.19954218984505001</v>
      </c>
      <c r="W11" s="14"/>
      <c r="X11" s="14">
        <v>7.7479707065469194E-2</v>
      </c>
      <c r="Y11" s="14">
        <v>0.12064778980332901</v>
      </c>
      <c r="Z11" s="14">
        <v>0.14814106647011199</v>
      </c>
      <c r="AA11" s="14">
        <v>0.15078501262108299</v>
      </c>
    </row>
    <row r="12" spans="2:27" x14ac:dyDescent="0.3">
      <c r="B12" s="15" t="s">
        <v>210</v>
      </c>
      <c r="C12" s="14">
        <v>0.24861154290307999</v>
      </c>
      <c r="D12" s="14">
        <v>0.24136777525415901</v>
      </c>
      <c r="E12" s="14">
        <v>0.25512753114643499</v>
      </c>
      <c r="F12" s="14"/>
      <c r="G12" s="14">
        <v>0.227424797667057</v>
      </c>
      <c r="H12" s="14">
        <v>0.244283799077573</v>
      </c>
      <c r="I12" s="14">
        <v>0.36845289147907401</v>
      </c>
      <c r="J12" s="14">
        <v>0.249004323854458</v>
      </c>
      <c r="K12" s="14">
        <v>0.24059470523457799</v>
      </c>
      <c r="L12" s="14">
        <v>0.241961481740952</v>
      </c>
      <c r="M12" s="14">
        <v>0.19942538468708099</v>
      </c>
      <c r="N12" s="14">
        <v>0.28078708277909997</v>
      </c>
      <c r="O12" s="14">
        <v>0.25722541634937601</v>
      </c>
      <c r="P12" s="14"/>
      <c r="Q12" s="14">
        <v>0.26296151580844201</v>
      </c>
      <c r="R12" s="14">
        <v>0.218916412991563</v>
      </c>
      <c r="S12" s="14"/>
      <c r="T12" s="14">
        <v>0.259803222986077</v>
      </c>
      <c r="U12" s="14">
        <v>0.18914356265851201</v>
      </c>
      <c r="V12" s="14">
        <v>0.28042439838821798</v>
      </c>
      <c r="W12" s="14"/>
      <c r="X12" s="14">
        <v>0.23516295867220399</v>
      </c>
      <c r="Y12" s="14">
        <v>0.26996361010504399</v>
      </c>
      <c r="Z12" s="14">
        <v>0.17584489895907901</v>
      </c>
      <c r="AA12" s="14">
        <v>0.245451108494743</v>
      </c>
    </row>
    <row r="13" spans="2:27" ht="28.8" x14ac:dyDescent="0.3">
      <c r="B13" s="15" t="s">
        <v>211</v>
      </c>
      <c r="C13" s="14">
        <v>0.38592106543565702</v>
      </c>
      <c r="D13" s="14">
        <v>0.30945202308947001</v>
      </c>
      <c r="E13" s="14">
        <v>0.46381100869966102</v>
      </c>
      <c r="F13" s="14"/>
      <c r="G13" s="14">
        <v>0.28103963616362398</v>
      </c>
      <c r="H13" s="14">
        <v>0.45164840272485202</v>
      </c>
      <c r="I13" s="14">
        <v>0.38363073003168802</v>
      </c>
      <c r="J13" s="14">
        <v>0.44603343137449097</v>
      </c>
      <c r="K13" s="14">
        <v>0.39956229730082099</v>
      </c>
      <c r="L13" s="14">
        <v>0.37962397488208199</v>
      </c>
      <c r="M13" s="14">
        <v>0.42367088842656397</v>
      </c>
      <c r="N13" s="14">
        <v>0.355930350439776</v>
      </c>
      <c r="O13" s="14">
        <v>0.43537540965531601</v>
      </c>
      <c r="P13" s="14"/>
      <c r="Q13" s="14">
        <v>0.375884914946162</v>
      </c>
      <c r="R13" s="14">
        <v>0.40671520310399101</v>
      </c>
      <c r="S13" s="14"/>
      <c r="T13" s="14">
        <v>0.40929350339667198</v>
      </c>
      <c r="U13" s="14">
        <v>0.280399585178147</v>
      </c>
      <c r="V13" s="14">
        <v>0.241259867684326</v>
      </c>
      <c r="W13" s="14"/>
      <c r="X13" s="14">
        <v>0.45954927488661701</v>
      </c>
      <c r="Y13" s="14">
        <v>0.39103869489830501</v>
      </c>
      <c r="Z13" s="14">
        <v>0.26664583027169497</v>
      </c>
      <c r="AA13" s="14">
        <v>0.33798927286191699</v>
      </c>
    </row>
    <row r="14" spans="2:27" x14ac:dyDescent="0.3">
      <c r="B14" s="15" t="s">
        <v>74</v>
      </c>
      <c r="C14" s="20">
        <v>6.29050104979922E-2</v>
      </c>
      <c r="D14" s="20">
        <v>5.7194016447643901E-2</v>
      </c>
      <c r="E14" s="20">
        <v>6.9001591610792598E-2</v>
      </c>
      <c r="F14" s="20"/>
      <c r="G14" s="20">
        <v>5.5176497042148498E-2</v>
      </c>
      <c r="H14" s="20">
        <v>5.3257814379206903E-2</v>
      </c>
      <c r="I14" s="20">
        <v>3.2928163066937403E-2</v>
      </c>
      <c r="J14" s="20">
        <v>5.4497024578239003E-2</v>
      </c>
      <c r="K14" s="20">
        <v>6.6354610393977706E-2</v>
      </c>
      <c r="L14" s="20">
        <v>6.82020703097342E-2</v>
      </c>
      <c r="M14" s="20">
        <v>8.9170754882702E-2</v>
      </c>
      <c r="N14" s="20">
        <v>0.111647194250969</v>
      </c>
      <c r="O14" s="20">
        <v>6.6292090701207396E-2</v>
      </c>
      <c r="P14" s="20"/>
      <c r="Q14" s="20">
        <v>5.7276800383418598E-2</v>
      </c>
      <c r="R14" s="20">
        <v>7.3150860282598595E-2</v>
      </c>
      <c r="S14" s="20"/>
      <c r="T14" s="20">
        <v>6.0193249599685902E-2</v>
      </c>
      <c r="U14" s="20">
        <v>4.32789327822427E-2</v>
      </c>
      <c r="V14" s="20">
        <v>9.0740913499449002E-2</v>
      </c>
      <c r="W14" s="20"/>
      <c r="X14" s="20">
        <v>7.4882941028462505E-2</v>
      </c>
      <c r="Y14" s="20">
        <v>5.4804340481538899E-2</v>
      </c>
      <c r="Z14" s="20">
        <v>6.8558909377011798E-2</v>
      </c>
      <c r="AA14" s="20">
        <v>6.3459776235330001E-2</v>
      </c>
    </row>
    <row r="15" spans="2:27" x14ac:dyDescent="0.3">
      <c r="B15" s="16"/>
    </row>
    <row r="16" spans="2:27" x14ac:dyDescent="0.3">
      <c r="B16" t="s">
        <v>54</v>
      </c>
    </row>
    <row r="17" spans="2:2" x14ac:dyDescent="0.3">
      <c r="B17" t="s">
        <v>55</v>
      </c>
    </row>
    <row r="19" spans="2:2" x14ac:dyDescent="0.3">
      <c r="B19"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A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218</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ht="43.2" x14ac:dyDescent="0.3">
      <c r="B9" s="15" t="s">
        <v>207</v>
      </c>
      <c r="C9" s="14">
        <v>4.6443885433318503E-2</v>
      </c>
      <c r="D9" s="14">
        <v>6.7837791405922193E-2</v>
      </c>
      <c r="E9" s="14">
        <v>2.4066321447803699E-2</v>
      </c>
      <c r="F9" s="14"/>
      <c r="G9" s="14">
        <v>8.5130770837652997E-2</v>
      </c>
      <c r="H9" s="14">
        <v>3.6316615529232397E-2</v>
      </c>
      <c r="I9" s="14">
        <v>5.3569868606344198E-3</v>
      </c>
      <c r="J9" s="14">
        <v>3.3370611850844403E-2</v>
      </c>
      <c r="K9" s="14">
        <v>3.4769626195475398E-2</v>
      </c>
      <c r="L9" s="14">
        <v>4.24835600851136E-2</v>
      </c>
      <c r="M9" s="14">
        <v>3.3315605842921099E-2</v>
      </c>
      <c r="N9" s="14">
        <v>1.04599902619968E-2</v>
      </c>
      <c r="O9" s="14">
        <v>5.6279268932674702E-2</v>
      </c>
      <c r="P9" s="14"/>
      <c r="Q9" s="14">
        <v>4.7193750345854303E-2</v>
      </c>
      <c r="R9" s="14">
        <v>4.3986789184438199E-2</v>
      </c>
      <c r="S9" s="14"/>
      <c r="T9" s="14">
        <v>4.3017499240112902E-2</v>
      </c>
      <c r="U9" s="14">
        <v>9.2026049490545395E-2</v>
      </c>
      <c r="V9" s="14">
        <v>5.8509403099874603E-2</v>
      </c>
      <c r="W9" s="14"/>
      <c r="X9" s="14">
        <v>3.0047361497338301E-2</v>
      </c>
      <c r="Y9" s="14">
        <v>4.5523090231451499E-2</v>
      </c>
      <c r="Z9" s="14">
        <v>8.0941860559710394E-2</v>
      </c>
      <c r="AA9" s="14">
        <v>5.1371634539750001E-2</v>
      </c>
    </row>
    <row r="10" spans="2:27" ht="43.2" x14ac:dyDescent="0.3">
      <c r="B10" s="15" t="s">
        <v>208</v>
      </c>
      <c r="C10" s="14">
        <v>9.9235204358627302E-2</v>
      </c>
      <c r="D10" s="14">
        <v>0.136610525560801</v>
      </c>
      <c r="E10" s="14">
        <v>6.1666948193982198E-2</v>
      </c>
      <c r="F10" s="14"/>
      <c r="G10" s="14">
        <v>0.138767418936806</v>
      </c>
      <c r="H10" s="14">
        <v>6.8565572901367902E-2</v>
      </c>
      <c r="I10" s="14">
        <v>3.4425682128577301E-2</v>
      </c>
      <c r="J10" s="14">
        <v>0.116549741650262</v>
      </c>
      <c r="K10" s="14">
        <v>0.12887810545412301</v>
      </c>
      <c r="L10" s="14">
        <v>9.0716652959769703E-2</v>
      </c>
      <c r="M10" s="14">
        <v>9.4005042232739894E-2</v>
      </c>
      <c r="N10" s="14">
        <v>9.1589526479027003E-2</v>
      </c>
      <c r="O10" s="14">
        <v>7.9435475854018903E-2</v>
      </c>
      <c r="P10" s="14"/>
      <c r="Q10" s="14">
        <v>9.3565958550406197E-2</v>
      </c>
      <c r="R10" s="14">
        <v>0.114551229003855</v>
      </c>
      <c r="S10" s="14"/>
      <c r="T10" s="14">
        <v>8.0582176096410899E-2</v>
      </c>
      <c r="U10" s="14">
        <v>0.19879957346653801</v>
      </c>
      <c r="V10" s="14">
        <v>0.13173911370373201</v>
      </c>
      <c r="W10" s="14"/>
      <c r="X10" s="14">
        <v>8.8363966920968498E-2</v>
      </c>
      <c r="Y10" s="14">
        <v>7.7770845810233205E-2</v>
      </c>
      <c r="Z10" s="14">
        <v>0.18397675787916301</v>
      </c>
      <c r="AA10" s="14">
        <v>0.13306540627712601</v>
      </c>
    </row>
    <row r="11" spans="2:27" ht="43.2" x14ac:dyDescent="0.3">
      <c r="B11" s="15" t="s">
        <v>209</v>
      </c>
      <c r="C11" s="14">
        <v>9.6994281459401296E-2</v>
      </c>
      <c r="D11" s="14">
        <v>0.107370700040561</v>
      </c>
      <c r="E11" s="14">
        <v>8.7188589337015898E-2</v>
      </c>
      <c r="F11" s="14"/>
      <c r="G11" s="14">
        <v>0.138618521976027</v>
      </c>
      <c r="H11" s="14">
        <v>0.100523990832198</v>
      </c>
      <c r="I11" s="14">
        <v>9.3182789902626503E-2</v>
      </c>
      <c r="J11" s="14">
        <v>9.2211325454542303E-2</v>
      </c>
      <c r="K11" s="14">
        <v>6.8403603778787098E-2</v>
      </c>
      <c r="L11" s="14">
        <v>9.0733212602212093E-2</v>
      </c>
      <c r="M11" s="14">
        <v>6.1103075864150799E-2</v>
      </c>
      <c r="N11" s="14">
        <v>9.9591909299356393E-2</v>
      </c>
      <c r="O11" s="14">
        <v>7.4546067159699095E-2</v>
      </c>
      <c r="P11" s="14"/>
      <c r="Q11" s="14">
        <v>0.10606312590634601</v>
      </c>
      <c r="R11" s="14">
        <v>7.6375735339561907E-2</v>
      </c>
      <c r="S11" s="14"/>
      <c r="T11" s="14">
        <v>9.8539120344283096E-2</v>
      </c>
      <c r="U11" s="14">
        <v>0.110612732488749</v>
      </c>
      <c r="V11" s="14">
        <v>0.11710367717961501</v>
      </c>
      <c r="W11" s="14"/>
      <c r="X11" s="14">
        <v>7.2817264902722403E-2</v>
      </c>
      <c r="Y11" s="14">
        <v>0.10624584794122099</v>
      </c>
      <c r="Z11" s="14">
        <v>8.5809661317878802E-2</v>
      </c>
      <c r="AA11" s="14">
        <v>0.105606185865221</v>
      </c>
    </row>
    <row r="12" spans="2:27" x14ac:dyDescent="0.3">
      <c r="B12" s="15" t="s">
        <v>210</v>
      </c>
      <c r="C12" s="14">
        <v>0.235375525839599</v>
      </c>
      <c r="D12" s="14">
        <v>0.23906822674200001</v>
      </c>
      <c r="E12" s="14">
        <v>0.23209837240401701</v>
      </c>
      <c r="F12" s="14"/>
      <c r="G12" s="14">
        <v>0.233523858773757</v>
      </c>
      <c r="H12" s="14">
        <v>0.23871850144151199</v>
      </c>
      <c r="I12" s="14">
        <v>0.32547922392321499</v>
      </c>
      <c r="J12" s="14">
        <v>0.22027318118559999</v>
      </c>
      <c r="K12" s="14">
        <v>0.188557775802495</v>
      </c>
      <c r="L12" s="14">
        <v>0.26744380012289798</v>
      </c>
      <c r="M12" s="14">
        <v>0.22512737496117999</v>
      </c>
      <c r="N12" s="14">
        <v>0.211613431509585</v>
      </c>
      <c r="O12" s="14">
        <v>0.21932705896753199</v>
      </c>
      <c r="P12" s="14"/>
      <c r="Q12" s="14">
        <v>0.258441602950991</v>
      </c>
      <c r="R12" s="14">
        <v>0.18362553245243299</v>
      </c>
      <c r="S12" s="14"/>
      <c r="T12" s="14">
        <v>0.219530405177772</v>
      </c>
      <c r="U12" s="14">
        <v>0.26588198376029898</v>
      </c>
      <c r="V12" s="14">
        <v>0.26995728499084798</v>
      </c>
      <c r="W12" s="14"/>
      <c r="X12" s="14">
        <v>0.16320638663894399</v>
      </c>
      <c r="Y12" s="14">
        <v>0.251322566777545</v>
      </c>
      <c r="Z12" s="14">
        <v>0.237759102918737</v>
      </c>
      <c r="AA12" s="14">
        <v>0.27624445132715297</v>
      </c>
    </row>
    <row r="13" spans="2:27" ht="28.8" x14ac:dyDescent="0.3">
      <c r="B13" s="15" t="s">
        <v>211</v>
      </c>
      <c r="C13" s="14">
        <v>0.460001719019066</v>
      </c>
      <c r="D13" s="14">
        <v>0.39524832335303201</v>
      </c>
      <c r="E13" s="14">
        <v>0.52456264913700501</v>
      </c>
      <c r="F13" s="14"/>
      <c r="G13" s="14">
        <v>0.35488578512812602</v>
      </c>
      <c r="H13" s="14">
        <v>0.51881434887954003</v>
      </c>
      <c r="I13" s="14">
        <v>0.48110879109201199</v>
      </c>
      <c r="J13" s="14">
        <v>0.479967045846312</v>
      </c>
      <c r="K13" s="14">
        <v>0.50697357020382805</v>
      </c>
      <c r="L13" s="14">
        <v>0.44096057158900498</v>
      </c>
      <c r="M13" s="14">
        <v>0.49161522874891</v>
      </c>
      <c r="N13" s="14">
        <v>0.480917557018121</v>
      </c>
      <c r="O13" s="14">
        <v>0.50555726593717398</v>
      </c>
      <c r="P13" s="14"/>
      <c r="Q13" s="14">
        <v>0.44247727088208499</v>
      </c>
      <c r="R13" s="14">
        <v>0.49591366638701401</v>
      </c>
      <c r="S13" s="14"/>
      <c r="T13" s="14">
        <v>0.496077982475565</v>
      </c>
      <c r="U13" s="14">
        <v>0.30022412880386101</v>
      </c>
      <c r="V13" s="14">
        <v>0.32420938531058102</v>
      </c>
      <c r="W13" s="14"/>
      <c r="X13" s="14">
        <v>0.54837378488029198</v>
      </c>
      <c r="Y13" s="14">
        <v>0.47572759737333697</v>
      </c>
      <c r="Z13" s="14">
        <v>0.35683568795118098</v>
      </c>
      <c r="AA13" s="14">
        <v>0.35932689679218499</v>
      </c>
    </row>
    <row r="14" spans="2:27" x14ac:dyDescent="0.3">
      <c r="B14" s="15" t="s">
        <v>74</v>
      </c>
      <c r="C14" s="20">
        <v>6.1949383889988503E-2</v>
      </c>
      <c r="D14" s="20">
        <v>5.3864432897684403E-2</v>
      </c>
      <c r="E14" s="20">
        <v>7.0417119480176205E-2</v>
      </c>
      <c r="F14" s="20"/>
      <c r="G14" s="20">
        <v>4.9073644347630098E-2</v>
      </c>
      <c r="H14" s="20">
        <v>3.7060970416150203E-2</v>
      </c>
      <c r="I14" s="20">
        <v>6.0446526092934598E-2</v>
      </c>
      <c r="J14" s="20">
        <v>5.7628094012438402E-2</v>
      </c>
      <c r="K14" s="20">
        <v>7.2417318565291794E-2</v>
      </c>
      <c r="L14" s="20">
        <v>6.7662202641001701E-2</v>
      </c>
      <c r="M14" s="20">
        <v>9.4833672350097403E-2</v>
      </c>
      <c r="N14" s="20">
        <v>0.10582758543191401</v>
      </c>
      <c r="O14" s="20">
        <v>6.4854863148902001E-2</v>
      </c>
      <c r="P14" s="20"/>
      <c r="Q14" s="20">
        <v>5.2258291364316603E-2</v>
      </c>
      <c r="R14" s="20">
        <v>8.5547047632698603E-2</v>
      </c>
      <c r="S14" s="20"/>
      <c r="T14" s="20">
        <v>6.2252816665856803E-2</v>
      </c>
      <c r="U14" s="20">
        <v>3.2455531990008203E-2</v>
      </c>
      <c r="V14" s="20">
        <v>9.8481135715349694E-2</v>
      </c>
      <c r="W14" s="20"/>
      <c r="X14" s="20">
        <v>9.7191235159735601E-2</v>
      </c>
      <c r="Y14" s="20">
        <v>4.3410051866212697E-2</v>
      </c>
      <c r="Z14" s="20">
        <v>5.4676929373328603E-2</v>
      </c>
      <c r="AA14" s="20">
        <v>7.4385425198565197E-2</v>
      </c>
    </row>
    <row r="15" spans="2:27" x14ac:dyDescent="0.3">
      <c r="B15" s="16"/>
    </row>
    <row r="16" spans="2:27" x14ac:dyDescent="0.3">
      <c r="B16" t="s">
        <v>54</v>
      </c>
    </row>
    <row r="17" spans="2:2" x14ac:dyDescent="0.3">
      <c r="B17" t="s">
        <v>55</v>
      </c>
    </row>
    <row r="19" spans="2:2" x14ac:dyDescent="0.3">
      <c r="B19"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G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7" width="20.6640625" customWidth="1"/>
  </cols>
  <sheetData>
    <row r="2" spans="2:7" ht="40.049999999999997" customHeight="1" x14ac:dyDescent="0.3">
      <c r="D2" s="26" t="s">
        <v>227</v>
      </c>
      <c r="E2" s="23"/>
      <c r="F2" s="23"/>
      <c r="G2" s="23"/>
    </row>
    <row r="6" spans="2:7" ht="49.95" customHeight="1" x14ac:dyDescent="0.3">
      <c r="B6" s="17" t="s">
        <v>14</v>
      </c>
      <c r="C6" s="17" t="s">
        <v>219</v>
      </c>
      <c r="D6" s="17" t="s">
        <v>220</v>
      </c>
      <c r="E6" s="17" t="s">
        <v>221</v>
      </c>
      <c r="F6" s="17" t="s">
        <v>222</v>
      </c>
    </row>
    <row r="7" spans="2:7" x14ac:dyDescent="0.3">
      <c r="B7" s="15" t="s">
        <v>223</v>
      </c>
      <c r="C7" s="14">
        <v>0.238445979561551</v>
      </c>
      <c r="D7" s="14">
        <v>0.268948741379467</v>
      </c>
      <c r="E7" s="14">
        <v>0.30948318271052899</v>
      </c>
      <c r="F7" s="14">
        <v>0.32351217821528899</v>
      </c>
    </row>
    <row r="8" spans="2:7" x14ac:dyDescent="0.3">
      <c r="B8" s="15" t="s">
        <v>224</v>
      </c>
      <c r="C8" s="14">
        <v>0.46296255447047802</v>
      </c>
      <c r="D8" s="14">
        <v>0.44434515153168302</v>
      </c>
      <c r="E8" s="14">
        <v>0.31635464277904002</v>
      </c>
      <c r="F8" s="14">
        <v>0.439258032981308</v>
      </c>
    </row>
    <row r="9" spans="2:7" x14ac:dyDescent="0.3">
      <c r="B9" s="15" t="s">
        <v>225</v>
      </c>
      <c r="C9" s="14">
        <v>0.142218457233977</v>
      </c>
      <c r="D9" s="14">
        <v>0.131060472317576</v>
      </c>
      <c r="E9" s="14">
        <v>7.5201947830427898E-2</v>
      </c>
      <c r="F9" s="14">
        <v>0.130058972890889</v>
      </c>
    </row>
    <row r="10" spans="2:7" x14ac:dyDescent="0.3">
      <c r="B10" s="15" t="s">
        <v>226</v>
      </c>
      <c r="C10" s="14">
        <v>0.11013358245457</v>
      </c>
      <c r="D10" s="14">
        <v>0.13432453397518401</v>
      </c>
      <c r="E10" s="14">
        <v>0.228117598355073</v>
      </c>
      <c r="F10" s="14">
        <v>9.4060088864327707E-2</v>
      </c>
    </row>
    <row r="11" spans="2:7" x14ac:dyDescent="0.3">
      <c r="B11" s="15" t="s">
        <v>149</v>
      </c>
      <c r="C11" s="14">
        <v>4.6239426279424602E-2</v>
      </c>
      <c r="D11" s="14">
        <v>2.1321100796089201E-2</v>
      </c>
      <c r="E11" s="14">
        <v>7.0842628324930504E-2</v>
      </c>
      <c r="F11" s="14">
        <v>1.31107270481867E-2</v>
      </c>
    </row>
    <row r="12" spans="2:7" x14ac:dyDescent="0.3">
      <c r="B12" s="16" t="s">
        <v>228</v>
      </c>
      <c r="C12" s="16"/>
      <c r="D12" s="16"/>
      <c r="E12" s="16"/>
      <c r="F12" s="16"/>
    </row>
    <row r="13" spans="2:7" x14ac:dyDescent="0.3">
      <c r="B13" t="s">
        <v>54</v>
      </c>
    </row>
    <row r="14" spans="2:7" x14ac:dyDescent="0.3">
      <c r="B14" t="s">
        <v>55</v>
      </c>
    </row>
    <row r="18" spans="2:2" x14ac:dyDescent="0.3">
      <c r="B18"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229</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270</v>
      </c>
      <c r="D7" s="10">
        <v>106</v>
      </c>
      <c r="E7" s="10">
        <v>162</v>
      </c>
      <c r="F7" s="10"/>
      <c r="G7" s="10">
        <v>55</v>
      </c>
      <c r="H7" s="10">
        <v>40</v>
      </c>
      <c r="I7" s="10">
        <v>25</v>
      </c>
      <c r="J7" s="10">
        <v>23</v>
      </c>
      <c r="K7" s="10">
        <v>17</v>
      </c>
      <c r="L7" s="10">
        <v>26</v>
      </c>
      <c r="M7" s="10">
        <v>29</v>
      </c>
      <c r="N7" s="10">
        <v>14</v>
      </c>
      <c r="O7" s="10">
        <v>41</v>
      </c>
      <c r="P7" s="10"/>
      <c r="Q7" s="10">
        <v>166</v>
      </c>
      <c r="R7" s="10">
        <v>100</v>
      </c>
      <c r="S7" s="10"/>
      <c r="T7" s="10">
        <v>198</v>
      </c>
      <c r="U7" s="10">
        <v>33</v>
      </c>
      <c r="V7" s="10">
        <v>19</v>
      </c>
      <c r="W7" s="10"/>
      <c r="X7" s="10">
        <v>80</v>
      </c>
      <c r="Y7" s="10">
        <v>121</v>
      </c>
      <c r="Z7" s="10">
        <v>20</v>
      </c>
      <c r="AA7" s="10">
        <v>45</v>
      </c>
    </row>
    <row r="8" spans="2:27" ht="30" customHeight="1" x14ac:dyDescent="0.3">
      <c r="B8" s="11" t="s">
        <v>19</v>
      </c>
      <c r="C8" s="11">
        <v>275</v>
      </c>
      <c r="D8" s="11">
        <v>121</v>
      </c>
      <c r="E8" s="11">
        <v>153</v>
      </c>
      <c r="F8" s="11"/>
      <c r="G8" s="11">
        <v>58</v>
      </c>
      <c r="H8" s="11">
        <v>41</v>
      </c>
      <c r="I8" s="11">
        <v>25</v>
      </c>
      <c r="J8" s="11">
        <v>23</v>
      </c>
      <c r="K8" s="11">
        <v>18</v>
      </c>
      <c r="L8" s="11">
        <v>28</v>
      </c>
      <c r="M8" s="11">
        <v>29</v>
      </c>
      <c r="N8" s="11">
        <v>14</v>
      </c>
      <c r="O8" s="11">
        <v>40</v>
      </c>
      <c r="P8" s="11"/>
      <c r="Q8" s="11">
        <v>171</v>
      </c>
      <c r="R8" s="11">
        <v>100</v>
      </c>
      <c r="S8" s="11"/>
      <c r="T8" s="11">
        <v>196</v>
      </c>
      <c r="U8" s="11">
        <v>34</v>
      </c>
      <c r="V8" s="11">
        <v>15</v>
      </c>
      <c r="W8" s="11"/>
      <c r="X8" s="11">
        <v>79</v>
      </c>
      <c r="Y8" s="11">
        <v>123</v>
      </c>
      <c r="Z8" s="11">
        <v>21</v>
      </c>
      <c r="AA8" s="11">
        <v>48</v>
      </c>
    </row>
    <row r="9" spans="2:27" x14ac:dyDescent="0.3">
      <c r="B9" s="15" t="s">
        <v>223</v>
      </c>
      <c r="C9" s="14">
        <v>0.238445979561551</v>
      </c>
      <c r="D9" s="14">
        <v>0.29904924997934901</v>
      </c>
      <c r="E9" s="14">
        <v>0.19333955112766499</v>
      </c>
      <c r="F9" s="14"/>
      <c r="G9" s="14">
        <v>0.31832701347887099</v>
      </c>
      <c r="H9" s="14">
        <v>0.190258393880848</v>
      </c>
      <c r="I9" s="14">
        <v>0.14998524108740699</v>
      </c>
      <c r="J9" s="14">
        <v>0.26487126916354398</v>
      </c>
      <c r="K9" s="14">
        <v>0.212928761056876</v>
      </c>
      <c r="L9" s="14">
        <v>7.5928068172516697E-2</v>
      </c>
      <c r="M9" s="14">
        <v>0.23086191771089501</v>
      </c>
      <c r="N9" s="14">
        <v>0.20709082653546501</v>
      </c>
      <c r="O9" s="14">
        <v>0.353084894967226</v>
      </c>
      <c r="P9" s="14"/>
      <c r="Q9" s="14">
        <v>0.299249131921075</v>
      </c>
      <c r="R9" s="14">
        <v>0.14470607632426899</v>
      </c>
      <c r="S9" s="14"/>
      <c r="T9" s="14">
        <v>0.21967297665886801</v>
      </c>
      <c r="U9" s="14">
        <v>0.27656801903935102</v>
      </c>
      <c r="V9" s="14">
        <v>0.43611977789870099</v>
      </c>
      <c r="W9" s="14"/>
      <c r="X9" s="14">
        <v>0.13645171610360601</v>
      </c>
      <c r="Y9" s="14">
        <v>0.28771386729330001</v>
      </c>
      <c r="Z9" s="14">
        <v>0.17659599588057201</v>
      </c>
      <c r="AA9" s="14">
        <v>0.32867359081202502</v>
      </c>
    </row>
    <row r="10" spans="2:27" x14ac:dyDescent="0.3">
      <c r="B10" s="15" t="s">
        <v>224</v>
      </c>
      <c r="C10" s="14">
        <v>0.46296255447047802</v>
      </c>
      <c r="D10" s="14">
        <v>0.45934274123423102</v>
      </c>
      <c r="E10" s="14">
        <v>0.47107597338298401</v>
      </c>
      <c r="F10" s="14"/>
      <c r="G10" s="14">
        <v>0.485521406552196</v>
      </c>
      <c r="H10" s="14">
        <v>0.45822362821058998</v>
      </c>
      <c r="I10" s="14">
        <v>0.54722909887328897</v>
      </c>
      <c r="J10" s="14">
        <v>0.35962761651168501</v>
      </c>
      <c r="K10" s="14">
        <v>0.55610786371802601</v>
      </c>
      <c r="L10" s="14">
        <v>0.43878868258570802</v>
      </c>
      <c r="M10" s="14">
        <v>0.49447447322013799</v>
      </c>
      <c r="N10" s="14">
        <v>0.42999913016297597</v>
      </c>
      <c r="O10" s="14">
        <v>0.40680231660919602</v>
      </c>
      <c r="P10" s="14"/>
      <c r="Q10" s="14">
        <v>0.42564967081869898</v>
      </c>
      <c r="R10" s="14">
        <v>0.51267777699363104</v>
      </c>
      <c r="S10" s="14"/>
      <c r="T10" s="14">
        <v>0.47503565002352999</v>
      </c>
      <c r="U10" s="14">
        <v>0.51771201269290101</v>
      </c>
      <c r="V10" s="14">
        <v>0.41389527509156099</v>
      </c>
      <c r="W10" s="14"/>
      <c r="X10" s="14">
        <v>0.53834387883312995</v>
      </c>
      <c r="Y10" s="14">
        <v>0.43104199434778401</v>
      </c>
      <c r="Z10" s="14">
        <v>0.41351928365134299</v>
      </c>
      <c r="AA10" s="14">
        <v>0.41189478897349202</v>
      </c>
    </row>
    <row r="11" spans="2:27" x14ac:dyDescent="0.3">
      <c r="B11" s="15" t="s">
        <v>225</v>
      </c>
      <c r="C11" s="14">
        <v>0.142218457233977</v>
      </c>
      <c r="D11" s="14">
        <v>0.13328079944693999</v>
      </c>
      <c r="E11" s="14">
        <v>0.13952888984831699</v>
      </c>
      <c r="F11" s="14"/>
      <c r="G11" s="14">
        <v>0.107183762634674</v>
      </c>
      <c r="H11" s="14">
        <v>0.18885553511151201</v>
      </c>
      <c r="I11" s="14">
        <v>0.184983086513727</v>
      </c>
      <c r="J11" s="14">
        <v>0.18296670763737499</v>
      </c>
      <c r="K11" s="14">
        <v>0.23096337522509799</v>
      </c>
      <c r="L11" s="14">
        <v>0.167708088551554</v>
      </c>
      <c r="M11" s="14">
        <v>3.87909888588076E-2</v>
      </c>
      <c r="N11" s="14">
        <v>0.26649589351909803</v>
      </c>
      <c r="O11" s="14">
        <v>6.8060878510353806E-2</v>
      </c>
      <c r="P11" s="14"/>
      <c r="Q11" s="14">
        <v>0.12788725735304801</v>
      </c>
      <c r="R11" s="14">
        <v>0.17286919531879999</v>
      </c>
      <c r="S11" s="14"/>
      <c r="T11" s="14">
        <v>0.15689210092598699</v>
      </c>
      <c r="U11" s="14">
        <v>2.8382657146991199E-2</v>
      </c>
      <c r="V11" s="14">
        <v>0.10519319475052399</v>
      </c>
      <c r="W11" s="14"/>
      <c r="X11" s="14">
        <v>0.16599622523072</v>
      </c>
      <c r="Y11" s="14">
        <v>0.143328127054483</v>
      </c>
      <c r="Z11" s="14">
        <v>0.19942224817359</v>
      </c>
      <c r="AA11" s="14">
        <v>8.8500277476020406E-2</v>
      </c>
    </row>
    <row r="12" spans="2:27" x14ac:dyDescent="0.3">
      <c r="B12" s="15" t="s">
        <v>226</v>
      </c>
      <c r="C12" s="14">
        <v>0.11013358245457</v>
      </c>
      <c r="D12" s="14">
        <v>7.0218867890538494E-2</v>
      </c>
      <c r="E12" s="14">
        <v>0.14287586003734901</v>
      </c>
      <c r="F12" s="14"/>
      <c r="G12" s="14">
        <v>3.6487443818756501E-2</v>
      </c>
      <c r="H12" s="14">
        <v>9.0534020802468099E-2</v>
      </c>
      <c r="I12" s="14">
        <v>0</v>
      </c>
      <c r="J12" s="14">
        <v>0.19253440668739699</v>
      </c>
      <c r="K12" s="14">
        <v>0</v>
      </c>
      <c r="L12" s="14">
        <v>0.25226111196668399</v>
      </c>
      <c r="M12" s="14">
        <v>0.20479226372380799</v>
      </c>
      <c r="N12" s="14">
        <v>9.64141497824611E-2</v>
      </c>
      <c r="O12" s="14">
        <v>0.143736610707276</v>
      </c>
      <c r="P12" s="14"/>
      <c r="Q12" s="14">
        <v>0.11238554260283599</v>
      </c>
      <c r="R12" s="14">
        <v>0.101991508039374</v>
      </c>
      <c r="S12" s="14"/>
      <c r="T12" s="14">
        <v>8.9724876834728295E-2</v>
      </c>
      <c r="U12" s="14">
        <v>0.14191328573495601</v>
      </c>
      <c r="V12" s="14">
        <v>4.4791752259214099E-2</v>
      </c>
      <c r="W12" s="14"/>
      <c r="X12" s="14">
        <v>7.3914973984037499E-2</v>
      </c>
      <c r="Y12" s="14">
        <v>9.9319011470061294E-2</v>
      </c>
      <c r="Z12" s="14">
        <v>0.210462472294494</v>
      </c>
      <c r="AA12" s="14">
        <v>0.14571599669904201</v>
      </c>
    </row>
    <row r="13" spans="2:27" x14ac:dyDescent="0.3">
      <c r="B13" s="15" t="s">
        <v>149</v>
      </c>
      <c r="C13" s="20">
        <v>4.6239426279424602E-2</v>
      </c>
      <c r="D13" s="20">
        <v>3.8108341448941402E-2</v>
      </c>
      <c r="E13" s="20">
        <v>5.3179725603684599E-2</v>
      </c>
      <c r="F13" s="20"/>
      <c r="G13" s="20">
        <v>5.24803735155027E-2</v>
      </c>
      <c r="H13" s="20">
        <v>7.2128421994580999E-2</v>
      </c>
      <c r="I13" s="20">
        <v>0.11780257352557701</v>
      </c>
      <c r="J13" s="20">
        <v>0</v>
      </c>
      <c r="K13" s="20">
        <v>0</v>
      </c>
      <c r="L13" s="20">
        <v>6.5314048723536994E-2</v>
      </c>
      <c r="M13" s="20">
        <v>3.10803564863519E-2</v>
      </c>
      <c r="N13" s="20">
        <v>0</v>
      </c>
      <c r="O13" s="20">
        <v>2.83152992059485E-2</v>
      </c>
      <c r="P13" s="20"/>
      <c r="Q13" s="20">
        <v>3.4828397304340598E-2</v>
      </c>
      <c r="R13" s="20">
        <v>6.7755443323925496E-2</v>
      </c>
      <c r="S13" s="20"/>
      <c r="T13" s="20">
        <v>5.8674395556886597E-2</v>
      </c>
      <c r="U13" s="20">
        <v>3.5424025385801299E-2</v>
      </c>
      <c r="V13" s="20">
        <v>0</v>
      </c>
      <c r="W13" s="20"/>
      <c r="X13" s="20">
        <v>8.5293205848506207E-2</v>
      </c>
      <c r="Y13" s="20">
        <v>3.8596999834371398E-2</v>
      </c>
      <c r="Z13" s="20">
        <v>0</v>
      </c>
      <c r="AA13" s="20">
        <v>2.52153460394209E-2</v>
      </c>
    </row>
    <row r="14" spans="2:27" x14ac:dyDescent="0.3">
      <c r="B14" s="16" t="s">
        <v>228</v>
      </c>
    </row>
    <row r="15" spans="2:27" x14ac:dyDescent="0.3">
      <c r="B15" t="s">
        <v>54</v>
      </c>
    </row>
    <row r="16" spans="2:27" x14ac:dyDescent="0.3">
      <c r="B16" t="s">
        <v>55</v>
      </c>
    </row>
    <row r="18" spans="2:2" x14ac:dyDescent="0.3">
      <c r="B18"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230</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270</v>
      </c>
      <c r="D7" s="10">
        <v>106</v>
      </c>
      <c r="E7" s="10">
        <v>162</v>
      </c>
      <c r="F7" s="10"/>
      <c r="G7" s="10">
        <v>55</v>
      </c>
      <c r="H7" s="10">
        <v>40</v>
      </c>
      <c r="I7" s="10">
        <v>25</v>
      </c>
      <c r="J7" s="10">
        <v>23</v>
      </c>
      <c r="K7" s="10">
        <v>17</v>
      </c>
      <c r="L7" s="10">
        <v>26</v>
      </c>
      <c r="M7" s="10">
        <v>29</v>
      </c>
      <c r="N7" s="10">
        <v>14</v>
      </c>
      <c r="O7" s="10">
        <v>41</v>
      </c>
      <c r="P7" s="10"/>
      <c r="Q7" s="10">
        <v>166</v>
      </c>
      <c r="R7" s="10">
        <v>100</v>
      </c>
      <c r="S7" s="10"/>
      <c r="T7" s="10">
        <v>198</v>
      </c>
      <c r="U7" s="10">
        <v>33</v>
      </c>
      <c r="V7" s="10">
        <v>19</v>
      </c>
      <c r="W7" s="10"/>
      <c r="X7" s="10">
        <v>80</v>
      </c>
      <c r="Y7" s="10">
        <v>121</v>
      </c>
      <c r="Z7" s="10">
        <v>20</v>
      </c>
      <c r="AA7" s="10">
        <v>45</v>
      </c>
    </row>
    <row r="8" spans="2:27" ht="30" customHeight="1" x14ac:dyDescent="0.3">
      <c r="B8" s="11" t="s">
        <v>19</v>
      </c>
      <c r="C8" s="11">
        <v>275</v>
      </c>
      <c r="D8" s="11">
        <v>121</v>
      </c>
      <c r="E8" s="11">
        <v>153</v>
      </c>
      <c r="F8" s="11"/>
      <c r="G8" s="11">
        <v>58</v>
      </c>
      <c r="H8" s="11">
        <v>41</v>
      </c>
      <c r="I8" s="11">
        <v>25</v>
      </c>
      <c r="J8" s="11">
        <v>23</v>
      </c>
      <c r="K8" s="11">
        <v>18</v>
      </c>
      <c r="L8" s="11">
        <v>28</v>
      </c>
      <c r="M8" s="11">
        <v>29</v>
      </c>
      <c r="N8" s="11">
        <v>14</v>
      </c>
      <c r="O8" s="11">
        <v>40</v>
      </c>
      <c r="P8" s="11"/>
      <c r="Q8" s="11">
        <v>171</v>
      </c>
      <c r="R8" s="11">
        <v>100</v>
      </c>
      <c r="S8" s="11"/>
      <c r="T8" s="11">
        <v>196</v>
      </c>
      <c r="U8" s="11">
        <v>34</v>
      </c>
      <c r="V8" s="11">
        <v>15</v>
      </c>
      <c r="W8" s="11"/>
      <c r="X8" s="11">
        <v>79</v>
      </c>
      <c r="Y8" s="11">
        <v>123</v>
      </c>
      <c r="Z8" s="11">
        <v>21</v>
      </c>
      <c r="AA8" s="11">
        <v>48</v>
      </c>
    </row>
    <row r="9" spans="2:27" x14ac:dyDescent="0.3">
      <c r="B9" s="15" t="s">
        <v>223</v>
      </c>
      <c r="C9" s="14">
        <v>0.268948741379467</v>
      </c>
      <c r="D9" s="14">
        <v>0.31604460772548698</v>
      </c>
      <c r="E9" s="14">
        <v>0.23484566751448399</v>
      </c>
      <c r="F9" s="14"/>
      <c r="G9" s="14">
        <v>0.40189017504616098</v>
      </c>
      <c r="H9" s="14">
        <v>0.217973952541414</v>
      </c>
      <c r="I9" s="14">
        <v>0.32553370993570602</v>
      </c>
      <c r="J9" s="14">
        <v>0.29386947273534803</v>
      </c>
      <c r="K9" s="14">
        <v>0.10840021126525699</v>
      </c>
      <c r="L9" s="14">
        <v>0.125311830951185</v>
      </c>
      <c r="M9" s="14">
        <v>0.29541357721107397</v>
      </c>
      <c r="N9" s="14">
        <v>0.20709082653546501</v>
      </c>
      <c r="O9" s="14">
        <v>0.25363606536857702</v>
      </c>
      <c r="P9" s="14"/>
      <c r="Q9" s="14">
        <v>0.32408839872171902</v>
      </c>
      <c r="R9" s="14">
        <v>0.186213336743451</v>
      </c>
      <c r="S9" s="14"/>
      <c r="T9" s="14">
        <v>0.25532744364988402</v>
      </c>
      <c r="U9" s="14">
        <v>0.31199204442515199</v>
      </c>
      <c r="V9" s="14">
        <v>0.38021577423591701</v>
      </c>
      <c r="W9" s="14"/>
      <c r="X9" s="14">
        <v>0.17340920309562499</v>
      </c>
      <c r="Y9" s="14">
        <v>0.31802185224078999</v>
      </c>
      <c r="Z9" s="14">
        <v>0.23568086434118701</v>
      </c>
      <c r="AA9" s="14">
        <v>0.339563106350732</v>
      </c>
    </row>
    <row r="10" spans="2:27" x14ac:dyDescent="0.3">
      <c r="B10" s="15" t="s">
        <v>224</v>
      </c>
      <c r="C10" s="14">
        <v>0.44434515153168302</v>
      </c>
      <c r="D10" s="14">
        <v>0.433000065509415</v>
      </c>
      <c r="E10" s="14">
        <v>0.44698598371858</v>
      </c>
      <c r="F10" s="14"/>
      <c r="G10" s="14">
        <v>0.41874347437223303</v>
      </c>
      <c r="H10" s="14">
        <v>0.486294938352268</v>
      </c>
      <c r="I10" s="14">
        <v>0.293787967870619</v>
      </c>
      <c r="J10" s="14">
        <v>0.426896616283579</v>
      </c>
      <c r="K10" s="14">
        <v>0.50283475164939395</v>
      </c>
      <c r="L10" s="14">
        <v>0.451040152099003</v>
      </c>
      <c r="M10" s="14">
        <v>0.45329253783385498</v>
      </c>
      <c r="N10" s="14">
        <v>0.42999913016297597</v>
      </c>
      <c r="O10" s="14">
        <v>0.510497675412248</v>
      </c>
      <c r="P10" s="14"/>
      <c r="Q10" s="14">
        <v>0.43089561902972701</v>
      </c>
      <c r="R10" s="14">
        <v>0.46610022186269201</v>
      </c>
      <c r="S10" s="14"/>
      <c r="T10" s="14">
        <v>0.44330525556849099</v>
      </c>
      <c r="U10" s="14">
        <v>0.45390533016010798</v>
      </c>
      <c r="V10" s="14">
        <v>0.51908846984208501</v>
      </c>
      <c r="W10" s="14"/>
      <c r="X10" s="14">
        <v>0.46274857605143199</v>
      </c>
      <c r="Y10" s="14">
        <v>0.42545051439289999</v>
      </c>
      <c r="Z10" s="14">
        <v>0.47904898014861302</v>
      </c>
      <c r="AA10" s="14">
        <v>0.44478513632414901</v>
      </c>
    </row>
    <row r="11" spans="2:27" x14ac:dyDescent="0.3">
      <c r="B11" s="15" t="s">
        <v>225</v>
      </c>
      <c r="C11" s="14">
        <v>0.131060472317576</v>
      </c>
      <c r="D11" s="14">
        <v>9.1103885492435394E-2</v>
      </c>
      <c r="E11" s="14">
        <v>0.16407343557548701</v>
      </c>
      <c r="F11" s="14"/>
      <c r="G11" s="14">
        <v>9.0398533247347201E-2</v>
      </c>
      <c r="H11" s="14">
        <v>9.6043147796025699E-2</v>
      </c>
      <c r="I11" s="14">
        <v>0.26287574866809899</v>
      </c>
      <c r="J11" s="14">
        <v>0.134833105965525</v>
      </c>
      <c r="K11" s="14">
        <v>5.0328444158990203E-2</v>
      </c>
      <c r="L11" s="14">
        <v>0.22328290403649001</v>
      </c>
      <c r="M11" s="14">
        <v>8.5790523623380396E-2</v>
      </c>
      <c r="N11" s="14">
        <v>0.26649589351909803</v>
      </c>
      <c r="O11" s="14">
        <v>9.8121437847651302E-2</v>
      </c>
      <c r="P11" s="14"/>
      <c r="Q11" s="14">
        <v>0.111489572262717</v>
      </c>
      <c r="R11" s="14">
        <v>0.17019415354269499</v>
      </c>
      <c r="S11" s="14"/>
      <c r="T11" s="14">
        <v>0.14379528667844099</v>
      </c>
      <c r="U11" s="14">
        <v>8.5147971440973497E-2</v>
      </c>
      <c r="V11" s="14">
        <v>5.5904003662783801E-2</v>
      </c>
      <c r="W11" s="14"/>
      <c r="X11" s="14">
        <v>0.17340920309562499</v>
      </c>
      <c r="Y11" s="14">
        <v>0.121382479457998</v>
      </c>
      <c r="Z11" s="14">
        <v>0.15777312164299701</v>
      </c>
      <c r="AA11" s="14">
        <v>8.62544822606537E-2</v>
      </c>
    </row>
    <row r="12" spans="2:27" x14ac:dyDescent="0.3">
      <c r="B12" s="15" t="s">
        <v>226</v>
      </c>
      <c r="C12" s="14">
        <v>0.13432453397518401</v>
      </c>
      <c r="D12" s="14">
        <v>0.141156805315306</v>
      </c>
      <c r="E12" s="14">
        <v>0.13045947958981099</v>
      </c>
      <c r="F12" s="14"/>
      <c r="G12" s="14">
        <v>6.9381059289628899E-2</v>
      </c>
      <c r="H12" s="14">
        <v>0.12755953931571201</v>
      </c>
      <c r="I12" s="14">
        <v>0.11780257352557701</v>
      </c>
      <c r="J12" s="14">
        <v>0.144400805015548</v>
      </c>
      <c r="K12" s="14">
        <v>0.33843659292635803</v>
      </c>
      <c r="L12" s="14">
        <v>0.167708088551554</v>
      </c>
      <c r="M12" s="14">
        <v>0.13442300484533801</v>
      </c>
      <c r="N12" s="14">
        <v>9.64141497824611E-2</v>
      </c>
      <c r="O12" s="14">
        <v>0.137744821371524</v>
      </c>
      <c r="P12" s="14"/>
      <c r="Q12" s="14">
        <v>0.121649126978416</v>
      </c>
      <c r="R12" s="14">
        <v>0.13909523116978001</v>
      </c>
      <c r="S12" s="14"/>
      <c r="T12" s="14">
        <v>0.12766372182494201</v>
      </c>
      <c r="U12" s="14">
        <v>0.148954653973766</v>
      </c>
      <c r="V12" s="14">
        <v>4.4791752259214099E-2</v>
      </c>
      <c r="W12" s="14"/>
      <c r="X12" s="14">
        <v>0.142097298900831</v>
      </c>
      <c r="Y12" s="14">
        <v>0.118611622061877</v>
      </c>
      <c r="Z12" s="14">
        <v>0.12749703386720199</v>
      </c>
      <c r="AA12" s="14">
        <v>0.12939727506446499</v>
      </c>
    </row>
    <row r="13" spans="2:27" x14ac:dyDescent="0.3">
      <c r="B13" s="15" t="s">
        <v>149</v>
      </c>
      <c r="C13" s="20">
        <v>2.1321100796089201E-2</v>
      </c>
      <c r="D13" s="20">
        <v>1.8694635957356001E-2</v>
      </c>
      <c r="E13" s="20">
        <v>2.3635433601637602E-2</v>
      </c>
      <c r="F13" s="20"/>
      <c r="G13" s="20">
        <v>1.9586758044630299E-2</v>
      </c>
      <c r="H13" s="20">
        <v>7.2128421994580999E-2</v>
      </c>
      <c r="I13" s="20">
        <v>0</v>
      </c>
      <c r="J13" s="20">
        <v>0</v>
      </c>
      <c r="K13" s="20">
        <v>0</v>
      </c>
      <c r="L13" s="20">
        <v>3.2657024361768497E-2</v>
      </c>
      <c r="M13" s="20">
        <v>3.10803564863519E-2</v>
      </c>
      <c r="N13" s="20">
        <v>0</v>
      </c>
      <c r="O13" s="20">
        <v>0</v>
      </c>
      <c r="P13" s="20"/>
      <c r="Q13" s="20">
        <v>1.18772830074216E-2</v>
      </c>
      <c r="R13" s="20">
        <v>3.8397056681382699E-2</v>
      </c>
      <c r="S13" s="20"/>
      <c r="T13" s="20">
        <v>2.99082922782428E-2</v>
      </c>
      <c r="U13" s="20">
        <v>0</v>
      </c>
      <c r="V13" s="20">
        <v>0</v>
      </c>
      <c r="W13" s="20"/>
      <c r="X13" s="20">
        <v>4.8335718856487499E-2</v>
      </c>
      <c r="Y13" s="20">
        <v>1.65335318464351E-2</v>
      </c>
      <c r="Z13" s="20">
        <v>0</v>
      </c>
      <c r="AA13" s="20">
        <v>0</v>
      </c>
    </row>
    <row r="14" spans="2:27" x14ac:dyDescent="0.3">
      <c r="B14" s="16" t="s">
        <v>228</v>
      </c>
    </row>
    <row r="15" spans="2:27" x14ac:dyDescent="0.3">
      <c r="B15" t="s">
        <v>54</v>
      </c>
    </row>
    <row r="16" spans="2:27" x14ac:dyDescent="0.3">
      <c r="B16" t="s">
        <v>55</v>
      </c>
    </row>
    <row r="18" spans="2:2" x14ac:dyDescent="0.3">
      <c r="B18"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231</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270</v>
      </c>
      <c r="D7" s="10">
        <v>106</v>
      </c>
      <c r="E7" s="10">
        <v>162</v>
      </c>
      <c r="F7" s="10"/>
      <c r="G7" s="10">
        <v>55</v>
      </c>
      <c r="H7" s="10">
        <v>40</v>
      </c>
      <c r="I7" s="10">
        <v>25</v>
      </c>
      <c r="J7" s="10">
        <v>23</v>
      </c>
      <c r="K7" s="10">
        <v>17</v>
      </c>
      <c r="L7" s="10">
        <v>26</v>
      </c>
      <c r="M7" s="10">
        <v>29</v>
      </c>
      <c r="N7" s="10">
        <v>14</v>
      </c>
      <c r="O7" s="10">
        <v>41</v>
      </c>
      <c r="P7" s="10"/>
      <c r="Q7" s="10">
        <v>166</v>
      </c>
      <c r="R7" s="10">
        <v>100</v>
      </c>
      <c r="S7" s="10"/>
      <c r="T7" s="10">
        <v>198</v>
      </c>
      <c r="U7" s="10">
        <v>33</v>
      </c>
      <c r="V7" s="10">
        <v>19</v>
      </c>
      <c r="W7" s="10"/>
      <c r="X7" s="10">
        <v>80</v>
      </c>
      <c r="Y7" s="10">
        <v>121</v>
      </c>
      <c r="Z7" s="10">
        <v>20</v>
      </c>
      <c r="AA7" s="10">
        <v>45</v>
      </c>
    </row>
    <row r="8" spans="2:27" ht="30" customHeight="1" x14ac:dyDescent="0.3">
      <c r="B8" s="11" t="s">
        <v>19</v>
      </c>
      <c r="C8" s="11">
        <v>275</v>
      </c>
      <c r="D8" s="11">
        <v>121</v>
      </c>
      <c r="E8" s="11">
        <v>153</v>
      </c>
      <c r="F8" s="11"/>
      <c r="G8" s="11">
        <v>58</v>
      </c>
      <c r="H8" s="11">
        <v>41</v>
      </c>
      <c r="I8" s="11">
        <v>25</v>
      </c>
      <c r="J8" s="11">
        <v>23</v>
      </c>
      <c r="K8" s="11">
        <v>18</v>
      </c>
      <c r="L8" s="11">
        <v>28</v>
      </c>
      <c r="M8" s="11">
        <v>29</v>
      </c>
      <c r="N8" s="11">
        <v>14</v>
      </c>
      <c r="O8" s="11">
        <v>40</v>
      </c>
      <c r="P8" s="11"/>
      <c r="Q8" s="11">
        <v>171</v>
      </c>
      <c r="R8" s="11">
        <v>100</v>
      </c>
      <c r="S8" s="11"/>
      <c r="T8" s="11">
        <v>196</v>
      </c>
      <c r="U8" s="11">
        <v>34</v>
      </c>
      <c r="V8" s="11">
        <v>15</v>
      </c>
      <c r="W8" s="11"/>
      <c r="X8" s="11">
        <v>79</v>
      </c>
      <c r="Y8" s="11">
        <v>123</v>
      </c>
      <c r="Z8" s="11">
        <v>21</v>
      </c>
      <c r="AA8" s="11">
        <v>48</v>
      </c>
    </row>
    <row r="9" spans="2:27" x14ac:dyDescent="0.3">
      <c r="B9" s="15" t="s">
        <v>223</v>
      </c>
      <c r="C9" s="14">
        <v>0.30948318271052899</v>
      </c>
      <c r="D9" s="14">
        <v>0.34261524955120898</v>
      </c>
      <c r="E9" s="14">
        <v>0.282003436017561</v>
      </c>
      <c r="F9" s="14"/>
      <c r="G9" s="14">
        <v>0.42232949225296601</v>
      </c>
      <c r="H9" s="14">
        <v>0.240180384208421</v>
      </c>
      <c r="I9" s="14">
        <v>0.28026772398138899</v>
      </c>
      <c r="J9" s="14">
        <v>0.38056897702902398</v>
      </c>
      <c r="K9" s="14">
        <v>0.35437292876142001</v>
      </c>
      <c r="L9" s="14">
        <v>0.122799594676491</v>
      </c>
      <c r="M9" s="14">
        <v>0.30524605202200999</v>
      </c>
      <c r="N9" s="14">
        <v>0.27084860968327201</v>
      </c>
      <c r="O9" s="14">
        <v>0.319903723445982</v>
      </c>
      <c r="P9" s="14"/>
      <c r="Q9" s="14">
        <v>0.35773129050915498</v>
      </c>
      <c r="R9" s="14">
        <v>0.23353822232654201</v>
      </c>
      <c r="S9" s="14"/>
      <c r="T9" s="14">
        <v>0.29790550406805</v>
      </c>
      <c r="U9" s="14">
        <v>0.34741606981095402</v>
      </c>
      <c r="V9" s="14">
        <v>0.46318446617930198</v>
      </c>
      <c r="W9" s="14"/>
      <c r="X9" s="14">
        <v>0.22283737683667501</v>
      </c>
      <c r="Y9" s="14">
        <v>0.35937793082054198</v>
      </c>
      <c r="Z9" s="14">
        <v>0.27487990026810299</v>
      </c>
      <c r="AA9" s="14">
        <v>0.353530996739222</v>
      </c>
    </row>
    <row r="10" spans="2:27" x14ac:dyDescent="0.3">
      <c r="B10" s="15" t="s">
        <v>224</v>
      </c>
      <c r="C10" s="14">
        <v>0.31635464277904002</v>
      </c>
      <c r="D10" s="14">
        <v>0.34336749212729201</v>
      </c>
      <c r="E10" s="14">
        <v>0.29863485117787097</v>
      </c>
      <c r="F10" s="14"/>
      <c r="G10" s="14">
        <v>0.25441925892606398</v>
      </c>
      <c r="H10" s="14">
        <v>0.38094183070356402</v>
      </c>
      <c r="I10" s="14">
        <v>0.33541233623935901</v>
      </c>
      <c r="J10" s="14">
        <v>0.34976481103992502</v>
      </c>
      <c r="K10" s="14">
        <v>0.221542932265306</v>
      </c>
      <c r="L10" s="14">
        <v>0.37762432020118097</v>
      </c>
      <c r="M10" s="14">
        <v>0.31381895123253101</v>
      </c>
      <c r="N10" s="14">
        <v>0.36624134701516903</v>
      </c>
      <c r="O10" s="14">
        <v>0.292605051704738</v>
      </c>
      <c r="P10" s="14"/>
      <c r="Q10" s="14">
        <v>0.28481466121052201</v>
      </c>
      <c r="R10" s="14">
        <v>0.37028725578148503</v>
      </c>
      <c r="S10" s="14"/>
      <c r="T10" s="14">
        <v>0.315144028206369</v>
      </c>
      <c r="U10" s="14">
        <v>0.390098647627316</v>
      </c>
      <c r="V10" s="14">
        <v>0.38021577423591701</v>
      </c>
      <c r="W10" s="14"/>
      <c r="X10" s="14">
        <v>0.35810957178569902</v>
      </c>
      <c r="Y10" s="14">
        <v>0.278473280962795</v>
      </c>
      <c r="Z10" s="14">
        <v>0.417334555950861</v>
      </c>
      <c r="AA10" s="14">
        <v>0.30099042209959898</v>
      </c>
    </row>
    <row r="11" spans="2:27" x14ac:dyDescent="0.3">
      <c r="B11" s="15" t="s">
        <v>225</v>
      </c>
      <c r="C11" s="14">
        <v>7.5201947830427898E-2</v>
      </c>
      <c r="D11" s="14">
        <v>5.8502255617515903E-2</v>
      </c>
      <c r="E11" s="14">
        <v>8.92315396528605E-2</v>
      </c>
      <c r="F11" s="14"/>
      <c r="G11" s="14">
        <v>6.9043909759840094E-2</v>
      </c>
      <c r="H11" s="14">
        <v>7.2128421994580999E-2</v>
      </c>
      <c r="I11" s="14">
        <v>3.6268293785630401E-2</v>
      </c>
      <c r="J11" s="14">
        <v>0</v>
      </c>
      <c r="K11" s="14">
        <v>0.104528549791619</v>
      </c>
      <c r="L11" s="14">
        <v>8.2040787140436403E-2</v>
      </c>
      <c r="M11" s="14">
        <v>0.13203205831786299</v>
      </c>
      <c r="N11" s="14">
        <v>0.138980327223485</v>
      </c>
      <c r="O11" s="14">
        <v>7.3689218212851001E-2</v>
      </c>
      <c r="P11" s="14"/>
      <c r="Q11" s="14">
        <v>6.5109202954502704E-2</v>
      </c>
      <c r="R11" s="14">
        <v>9.5711580640700497E-2</v>
      </c>
      <c r="S11" s="14"/>
      <c r="T11" s="14">
        <v>7.3628541696008007E-2</v>
      </c>
      <c r="U11" s="14">
        <v>2.8382657146991199E-2</v>
      </c>
      <c r="V11" s="14">
        <v>5.5904003662783801E-2</v>
      </c>
      <c r="W11" s="14"/>
      <c r="X11" s="14">
        <v>9.1025854915750395E-2</v>
      </c>
      <c r="Y11" s="14">
        <v>5.8779638056428399E-2</v>
      </c>
      <c r="Z11" s="14">
        <v>0.113814427189303</v>
      </c>
      <c r="AA11" s="14">
        <v>8.1254824936380296E-2</v>
      </c>
    </row>
    <row r="12" spans="2:27" x14ac:dyDescent="0.3">
      <c r="B12" s="15" t="s">
        <v>226</v>
      </c>
      <c r="C12" s="14">
        <v>0.228117598355073</v>
      </c>
      <c r="D12" s="14">
        <v>0.198712025297686</v>
      </c>
      <c r="E12" s="14">
        <v>0.247406155545976</v>
      </c>
      <c r="F12" s="14"/>
      <c r="G12" s="14">
        <v>0.16644678383874301</v>
      </c>
      <c r="H12" s="14">
        <v>0.21241450943184501</v>
      </c>
      <c r="I12" s="14">
        <v>0.19398077868241301</v>
      </c>
      <c r="J12" s="14">
        <v>0.22153261025920101</v>
      </c>
      <c r="K12" s="14">
        <v>0.319555589181655</v>
      </c>
      <c r="L12" s="14">
        <v>0.35222124925835602</v>
      </c>
      <c r="M12" s="14">
        <v>0.21782258194124399</v>
      </c>
      <c r="N12" s="14">
        <v>0.22392971607807399</v>
      </c>
      <c r="O12" s="14">
        <v>0.240112788423579</v>
      </c>
      <c r="P12" s="14"/>
      <c r="Q12" s="14">
        <v>0.223195313175412</v>
      </c>
      <c r="R12" s="14">
        <v>0.223668827888507</v>
      </c>
      <c r="S12" s="14"/>
      <c r="T12" s="14">
        <v>0.220135252481269</v>
      </c>
      <c r="U12" s="14">
        <v>0.198678600028938</v>
      </c>
      <c r="V12" s="14">
        <v>0.100695755921998</v>
      </c>
      <c r="W12" s="14"/>
      <c r="X12" s="14">
        <v>0.23135575874890099</v>
      </c>
      <c r="Y12" s="14">
        <v>0.216996107974369</v>
      </c>
      <c r="Z12" s="14">
        <v>0.193971116591732</v>
      </c>
      <c r="AA12" s="14">
        <v>0.239008410185378</v>
      </c>
    </row>
    <row r="13" spans="2:27" x14ac:dyDescent="0.3">
      <c r="B13" s="15" t="s">
        <v>149</v>
      </c>
      <c r="C13" s="20">
        <v>7.0842628324930504E-2</v>
      </c>
      <c r="D13" s="20">
        <v>5.6802977406297403E-2</v>
      </c>
      <c r="E13" s="20">
        <v>8.2724017605731601E-2</v>
      </c>
      <c r="F13" s="20"/>
      <c r="G13" s="20">
        <v>8.7760555222386794E-2</v>
      </c>
      <c r="H13" s="20">
        <v>9.4334853661588794E-2</v>
      </c>
      <c r="I13" s="20">
        <v>0.154070867311207</v>
      </c>
      <c r="J13" s="20">
        <v>4.8133601671849303E-2</v>
      </c>
      <c r="K13" s="20">
        <v>0</v>
      </c>
      <c r="L13" s="20">
        <v>6.5314048723536994E-2</v>
      </c>
      <c r="M13" s="20">
        <v>3.10803564863519E-2</v>
      </c>
      <c r="N13" s="20">
        <v>0</v>
      </c>
      <c r="O13" s="20">
        <v>7.3689218212851001E-2</v>
      </c>
      <c r="P13" s="20"/>
      <c r="Q13" s="20">
        <v>6.9149532150408505E-2</v>
      </c>
      <c r="R13" s="20">
        <v>7.6794113362765398E-2</v>
      </c>
      <c r="S13" s="20"/>
      <c r="T13" s="20">
        <v>9.3186673548303497E-2</v>
      </c>
      <c r="U13" s="20">
        <v>3.5424025385801299E-2</v>
      </c>
      <c r="V13" s="20">
        <v>0</v>
      </c>
      <c r="W13" s="20"/>
      <c r="X13" s="20">
        <v>9.6671437712974997E-2</v>
      </c>
      <c r="Y13" s="20">
        <v>8.6373042185865903E-2</v>
      </c>
      <c r="Z13" s="20">
        <v>0</v>
      </c>
      <c r="AA13" s="20">
        <v>2.52153460394209E-2</v>
      </c>
    </row>
    <row r="14" spans="2:27" x14ac:dyDescent="0.3">
      <c r="B14" s="16" t="s">
        <v>228</v>
      </c>
    </row>
    <row r="15" spans="2:27" x14ac:dyDescent="0.3">
      <c r="B15" t="s">
        <v>54</v>
      </c>
    </row>
    <row r="16" spans="2:27" x14ac:dyDescent="0.3">
      <c r="B16" t="s">
        <v>55</v>
      </c>
    </row>
    <row r="18" spans="2:2" x14ac:dyDescent="0.3">
      <c r="B18"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232</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270</v>
      </c>
      <c r="D7" s="10">
        <v>106</v>
      </c>
      <c r="E7" s="10">
        <v>162</v>
      </c>
      <c r="F7" s="10"/>
      <c r="G7" s="10">
        <v>55</v>
      </c>
      <c r="H7" s="10">
        <v>40</v>
      </c>
      <c r="I7" s="10">
        <v>25</v>
      </c>
      <c r="J7" s="10">
        <v>23</v>
      </c>
      <c r="K7" s="10">
        <v>17</v>
      </c>
      <c r="L7" s="10">
        <v>26</v>
      </c>
      <c r="M7" s="10">
        <v>29</v>
      </c>
      <c r="N7" s="10">
        <v>14</v>
      </c>
      <c r="O7" s="10">
        <v>41</v>
      </c>
      <c r="P7" s="10"/>
      <c r="Q7" s="10">
        <v>166</v>
      </c>
      <c r="R7" s="10">
        <v>100</v>
      </c>
      <c r="S7" s="10"/>
      <c r="T7" s="10">
        <v>198</v>
      </c>
      <c r="U7" s="10">
        <v>33</v>
      </c>
      <c r="V7" s="10">
        <v>19</v>
      </c>
      <c r="W7" s="10"/>
      <c r="X7" s="10">
        <v>80</v>
      </c>
      <c r="Y7" s="10">
        <v>121</v>
      </c>
      <c r="Z7" s="10">
        <v>20</v>
      </c>
      <c r="AA7" s="10">
        <v>45</v>
      </c>
    </row>
    <row r="8" spans="2:27" ht="30" customHeight="1" x14ac:dyDescent="0.3">
      <c r="B8" s="11" t="s">
        <v>19</v>
      </c>
      <c r="C8" s="11">
        <v>275</v>
      </c>
      <c r="D8" s="11">
        <v>121</v>
      </c>
      <c r="E8" s="11">
        <v>153</v>
      </c>
      <c r="F8" s="11"/>
      <c r="G8" s="11">
        <v>58</v>
      </c>
      <c r="H8" s="11">
        <v>41</v>
      </c>
      <c r="I8" s="11">
        <v>25</v>
      </c>
      <c r="J8" s="11">
        <v>23</v>
      </c>
      <c r="K8" s="11">
        <v>18</v>
      </c>
      <c r="L8" s="11">
        <v>28</v>
      </c>
      <c r="M8" s="11">
        <v>29</v>
      </c>
      <c r="N8" s="11">
        <v>14</v>
      </c>
      <c r="O8" s="11">
        <v>40</v>
      </c>
      <c r="P8" s="11"/>
      <c r="Q8" s="11">
        <v>171</v>
      </c>
      <c r="R8" s="11">
        <v>100</v>
      </c>
      <c r="S8" s="11"/>
      <c r="T8" s="11">
        <v>196</v>
      </c>
      <c r="U8" s="11">
        <v>34</v>
      </c>
      <c r="V8" s="11">
        <v>15</v>
      </c>
      <c r="W8" s="11"/>
      <c r="X8" s="11">
        <v>79</v>
      </c>
      <c r="Y8" s="11">
        <v>123</v>
      </c>
      <c r="Z8" s="11">
        <v>21</v>
      </c>
      <c r="AA8" s="11">
        <v>48</v>
      </c>
    </row>
    <row r="9" spans="2:27" x14ac:dyDescent="0.3">
      <c r="B9" s="15" t="s">
        <v>223</v>
      </c>
      <c r="C9" s="14">
        <v>0.32351217821528899</v>
      </c>
      <c r="D9" s="14">
        <v>0.35585222738564698</v>
      </c>
      <c r="E9" s="14">
        <v>0.29681662692680599</v>
      </c>
      <c r="F9" s="14"/>
      <c r="G9" s="14">
        <v>0.40310206690398098</v>
      </c>
      <c r="H9" s="14">
        <v>0.243981217067542</v>
      </c>
      <c r="I9" s="14">
        <v>0.38907260533828097</v>
      </c>
      <c r="J9" s="14">
        <v>0.30343717178537</v>
      </c>
      <c r="K9" s="14">
        <v>0.31745731084849499</v>
      </c>
      <c r="L9" s="14">
        <v>0.114174639433877</v>
      </c>
      <c r="M9" s="14">
        <v>0.33420456606988103</v>
      </c>
      <c r="N9" s="14">
        <v>0.20709082653546501</v>
      </c>
      <c r="O9" s="14">
        <v>0.44228390410914697</v>
      </c>
      <c r="P9" s="14"/>
      <c r="Q9" s="14">
        <v>0.38947674144080602</v>
      </c>
      <c r="R9" s="14">
        <v>0.22461039342483299</v>
      </c>
      <c r="S9" s="14"/>
      <c r="T9" s="14">
        <v>0.32206762163351998</v>
      </c>
      <c r="U9" s="14">
        <v>0.31199204442515199</v>
      </c>
      <c r="V9" s="14">
        <v>0.48540896898644098</v>
      </c>
      <c r="W9" s="14"/>
      <c r="X9" s="14">
        <v>0.22174492195211201</v>
      </c>
      <c r="Y9" s="14">
        <v>0.39991730423417499</v>
      </c>
      <c r="Z9" s="14">
        <v>0.23568086434118701</v>
      </c>
      <c r="AA9" s="14">
        <v>0.36284467701706002</v>
      </c>
    </row>
    <row r="10" spans="2:27" x14ac:dyDescent="0.3">
      <c r="B10" s="15" t="s">
        <v>224</v>
      </c>
      <c r="C10" s="14">
        <v>0.439258032981308</v>
      </c>
      <c r="D10" s="14">
        <v>0.46269224420556498</v>
      </c>
      <c r="E10" s="14">
        <v>0.42575739929668799</v>
      </c>
      <c r="F10" s="14"/>
      <c r="G10" s="14">
        <v>0.40530066154384198</v>
      </c>
      <c r="H10" s="14">
        <v>0.50434478567904295</v>
      </c>
      <c r="I10" s="14">
        <v>0.38067832219367598</v>
      </c>
      <c r="J10" s="14">
        <v>0.46546251890540602</v>
      </c>
      <c r="K10" s="14">
        <v>0.38489337561171</v>
      </c>
      <c r="L10" s="14">
        <v>0.58497693829280195</v>
      </c>
      <c r="M10" s="14">
        <v>0.43813135962572403</v>
      </c>
      <c r="N10" s="14">
        <v>0.42999913016297597</v>
      </c>
      <c r="O10" s="14">
        <v>0.37047302208855598</v>
      </c>
      <c r="P10" s="14"/>
      <c r="Q10" s="14">
        <v>0.41192339568883901</v>
      </c>
      <c r="R10" s="14">
        <v>0.48454844127413899</v>
      </c>
      <c r="S10" s="14"/>
      <c r="T10" s="14">
        <v>0.44394993903091001</v>
      </c>
      <c r="U10" s="14">
        <v>0.47524661906828902</v>
      </c>
      <c r="V10" s="14">
        <v>0.36910352283234699</v>
      </c>
      <c r="W10" s="14"/>
      <c r="X10" s="14">
        <v>0.500293936956549</v>
      </c>
      <c r="Y10" s="14">
        <v>0.403448590218346</v>
      </c>
      <c r="Z10" s="14">
        <v>0.42371724694012097</v>
      </c>
      <c r="AA10" s="14">
        <v>0.433541154207778</v>
      </c>
    </row>
    <row r="11" spans="2:27" x14ac:dyDescent="0.3">
      <c r="B11" s="15" t="s">
        <v>225</v>
      </c>
      <c r="C11" s="14">
        <v>0.130058972890889</v>
      </c>
      <c r="D11" s="14">
        <v>8.24756370479868E-2</v>
      </c>
      <c r="E11" s="14">
        <v>0.16257569852127399</v>
      </c>
      <c r="F11" s="14"/>
      <c r="G11" s="14">
        <v>7.6211877731458294E-2</v>
      </c>
      <c r="H11" s="14">
        <v>7.2128421994580999E-2</v>
      </c>
      <c r="I11" s="14">
        <v>0.23024907246804399</v>
      </c>
      <c r="J11" s="14">
        <v>0.18296670763737499</v>
      </c>
      <c r="K11" s="14">
        <v>0.18450659253974599</v>
      </c>
      <c r="L11" s="14">
        <v>0.10048330935999999</v>
      </c>
      <c r="M11" s="14">
        <v>0.16311241480421501</v>
      </c>
      <c r="N11" s="14">
        <v>0.36291004330155902</v>
      </c>
      <c r="O11" s="14">
        <v>6.2310343027323599E-2</v>
      </c>
      <c r="P11" s="14"/>
      <c r="Q11" s="14">
        <v>9.6906221628831099E-2</v>
      </c>
      <c r="R11" s="14">
        <v>0.169678472905331</v>
      </c>
      <c r="S11" s="14"/>
      <c r="T11" s="14">
        <v>0.13276521307529601</v>
      </c>
      <c r="U11" s="14">
        <v>0.120571996826775</v>
      </c>
      <c r="V11" s="14">
        <v>0.100695755921998</v>
      </c>
      <c r="W11" s="14"/>
      <c r="X11" s="14">
        <v>0.17564412058113901</v>
      </c>
      <c r="Y11" s="14">
        <v>0.10108202084449</v>
      </c>
      <c r="Z11" s="14">
        <v>0.14663077212695999</v>
      </c>
      <c r="AA11" s="14">
        <v>8.62544822606537E-2</v>
      </c>
    </row>
    <row r="12" spans="2:27" x14ac:dyDescent="0.3">
      <c r="B12" s="15" t="s">
        <v>226</v>
      </c>
      <c r="C12" s="14">
        <v>9.4060088864327707E-2</v>
      </c>
      <c r="D12" s="14">
        <v>8.9632573382123895E-2</v>
      </c>
      <c r="E12" s="14">
        <v>9.86214371082174E-2</v>
      </c>
      <c r="F12" s="14"/>
      <c r="G12" s="14">
        <v>0.115385393820719</v>
      </c>
      <c r="H12" s="14">
        <v>0.15733914359182599</v>
      </c>
      <c r="I12" s="14">
        <v>0</v>
      </c>
      <c r="J12" s="14">
        <v>4.8133601671849303E-2</v>
      </c>
      <c r="K12" s="14">
        <v>0.113142721000049</v>
      </c>
      <c r="L12" s="14">
        <v>0.167708088551554</v>
      </c>
      <c r="M12" s="14">
        <v>6.4551659500178896E-2</v>
      </c>
      <c r="N12" s="14">
        <v>0</v>
      </c>
      <c r="O12" s="14">
        <v>7.9681007548603702E-2</v>
      </c>
      <c r="P12" s="14"/>
      <c r="Q12" s="14">
        <v>8.9816358234102903E-2</v>
      </c>
      <c r="R12" s="14">
        <v>0.10537641264145201</v>
      </c>
      <c r="S12" s="14"/>
      <c r="T12" s="14">
        <v>8.6263080121152996E-2</v>
      </c>
      <c r="U12" s="14">
        <v>9.2189339679783697E-2</v>
      </c>
      <c r="V12" s="14">
        <v>0</v>
      </c>
      <c r="W12" s="14"/>
      <c r="X12" s="14">
        <v>9.0938788645730906E-2</v>
      </c>
      <c r="Y12" s="14">
        <v>7.9018552856553806E-2</v>
      </c>
      <c r="Z12" s="14">
        <v>0.16115477165407599</v>
      </c>
      <c r="AA12" s="14">
        <v>0.117359686514509</v>
      </c>
    </row>
    <row r="13" spans="2:27" x14ac:dyDescent="0.3">
      <c r="B13" s="15" t="s">
        <v>149</v>
      </c>
      <c r="C13" s="20">
        <v>1.31107270481867E-2</v>
      </c>
      <c r="D13" s="20">
        <v>9.3473179786780006E-3</v>
      </c>
      <c r="E13" s="20">
        <v>1.6228838147014899E-2</v>
      </c>
      <c r="F13" s="20"/>
      <c r="G13" s="20">
        <v>0</v>
      </c>
      <c r="H13" s="20">
        <v>2.2206431667007798E-2</v>
      </c>
      <c r="I13" s="20">
        <v>0</v>
      </c>
      <c r="J13" s="20">
        <v>0</v>
      </c>
      <c r="K13" s="20">
        <v>0</v>
      </c>
      <c r="L13" s="20">
        <v>3.2657024361768497E-2</v>
      </c>
      <c r="M13" s="20">
        <v>0</v>
      </c>
      <c r="N13" s="20">
        <v>0</v>
      </c>
      <c r="O13" s="20">
        <v>4.5251723226369597E-2</v>
      </c>
      <c r="P13" s="20"/>
      <c r="Q13" s="20">
        <v>1.18772830074216E-2</v>
      </c>
      <c r="R13" s="20">
        <v>1.5786279754244101E-2</v>
      </c>
      <c r="S13" s="20"/>
      <c r="T13" s="20">
        <v>1.49541461391214E-2</v>
      </c>
      <c r="U13" s="20">
        <v>0</v>
      </c>
      <c r="V13" s="20">
        <v>4.4791752259214099E-2</v>
      </c>
      <c r="W13" s="20"/>
      <c r="X13" s="20">
        <v>1.1378231864468799E-2</v>
      </c>
      <c r="Y13" s="20">
        <v>1.65335318464351E-2</v>
      </c>
      <c r="Z13" s="20">
        <v>3.2816344937656498E-2</v>
      </c>
      <c r="AA13" s="20">
        <v>0</v>
      </c>
    </row>
    <row r="14" spans="2:27" x14ac:dyDescent="0.3">
      <c r="B14" s="16" t="s">
        <v>228</v>
      </c>
    </row>
    <row r="15" spans="2:27" x14ac:dyDescent="0.3">
      <c r="B15" t="s">
        <v>54</v>
      </c>
    </row>
    <row r="16" spans="2:27" x14ac:dyDescent="0.3">
      <c r="B16" t="s">
        <v>55</v>
      </c>
    </row>
    <row r="18" spans="2:2" x14ac:dyDescent="0.3">
      <c r="B18"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G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7" width="20.6640625" customWidth="1"/>
  </cols>
  <sheetData>
    <row r="2" spans="2:7" ht="40.049999999999997" customHeight="1" x14ac:dyDescent="0.3">
      <c r="D2" s="26" t="s">
        <v>233</v>
      </c>
      <c r="E2" s="23"/>
      <c r="F2" s="23"/>
      <c r="G2" s="23"/>
    </row>
    <row r="6" spans="2:7" ht="49.95" customHeight="1" x14ac:dyDescent="0.3">
      <c r="B6" s="17" t="s">
        <v>14</v>
      </c>
      <c r="C6" s="17" t="s">
        <v>219</v>
      </c>
      <c r="D6" s="17" t="s">
        <v>220</v>
      </c>
      <c r="E6" s="17" t="s">
        <v>221</v>
      </c>
      <c r="F6" s="17" t="s">
        <v>222</v>
      </c>
    </row>
    <row r="7" spans="2:7" x14ac:dyDescent="0.3">
      <c r="B7" s="15" t="s">
        <v>223</v>
      </c>
      <c r="C7" s="14">
        <v>0.30425961630741799</v>
      </c>
      <c r="D7" s="14">
        <v>0.26539558318234702</v>
      </c>
      <c r="E7" s="14">
        <v>0.31216373870716901</v>
      </c>
      <c r="F7" s="14">
        <v>0.37106846784747299</v>
      </c>
    </row>
    <row r="8" spans="2:7" x14ac:dyDescent="0.3">
      <c r="B8" s="15" t="s">
        <v>224</v>
      </c>
      <c r="C8" s="14">
        <v>0.37611673422829101</v>
      </c>
      <c r="D8" s="14">
        <v>0.45108533617686097</v>
      </c>
      <c r="E8" s="14">
        <v>0.36539789258386401</v>
      </c>
      <c r="F8" s="14">
        <v>0.41105011801407398</v>
      </c>
    </row>
    <row r="9" spans="2:7" x14ac:dyDescent="0.3">
      <c r="B9" s="15" t="s">
        <v>225</v>
      </c>
      <c r="C9" s="14">
        <v>0.19002997251937001</v>
      </c>
      <c r="D9" s="14">
        <v>0.17572567087871499</v>
      </c>
      <c r="E9" s="14">
        <v>0.15485502934575299</v>
      </c>
      <c r="F9" s="14">
        <v>0.14943820715328701</v>
      </c>
    </row>
    <row r="10" spans="2:7" x14ac:dyDescent="0.3">
      <c r="B10" s="15" t="s">
        <v>226</v>
      </c>
      <c r="C10" s="14">
        <v>9.3177857718660106E-2</v>
      </c>
      <c r="D10" s="14">
        <v>9.7401313284218694E-2</v>
      </c>
      <c r="E10" s="14">
        <v>0.13382890589982399</v>
      </c>
      <c r="F10" s="14">
        <v>5.0276918238563097E-2</v>
      </c>
    </row>
    <row r="11" spans="2:7" x14ac:dyDescent="0.3">
      <c r="B11" s="15" t="s">
        <v>149</v>
      </c>
      <c r="C11" s="14">
        <v>3.6415819226260103E-2</v>
      </c>
      <c r="D11" s="14">
        <v>1.03920964778575E-2</v>
      </c>
      <c r="E11" s="14">
        <v>3.37544334633888E-2</v>
      </c>
      <c r="F11" s="14">
        <v>1.8166288746602501E-2</v>
      </c>
    </row>
    <row r="12" spans="2:7" x14ac:dyDescent="0.3">
      <c r="B12" s="16" t="s">
        <v>234</v>
      </c>
      <c r="C12" s="16"/>
      <c r="D12" s="16"/>
      <c r="E12" s="16"/>
      <c r="F12" s="16"/>
    </row>
    <row r="13" spans="2:7" x14ac:dyDescent="0.3">
      <c r="B13" t="s">
        <v>54</v>
      </c>
    </row>
    <row r="14" spans="2:7" x14ac:dyDescent="0.3">
      <c r="B14" t="s">
        <v>55</v>
      </c>
    </row>
    <row r="18" spans="2:2" x14ac:dyDescent="0.3">
      <c r="B18"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235</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168</v>
      </c>
      <c r="D7" s="10">
        <v>87</v>
      </c>
      <c r="E7" s="10">
        <v>81</v>
      </c>
      <c r="F7" s="10"/>
      <c r="G7" s="10">
        <v>27</v>
      </c>
      <c r="H7" s="10">
        <v>28</v>
      </c>
      <c r="I7" s="10">
        <v>13</v>
      </c>
      <c r="J7" s="10">
        <v>17</v>
      </c>
      <c r="K7" s="10">
        <v>12</v>
      </c>
      <c r="L7" s="10">
        <v>19</v>
      </c>
      <c r="M7" s="10">
        <v>17</v>
      </c>
      <c r="N7" s="10">
        <v>10</v>
      </c>
      <c r="O7" s="10">
        <v>25</v>
      </c>
      <c r="P7" s="10"/>
      <c r="Q7" s="10">
        <v>125</v>
      </c>
      <c r="R7" s="10">
        <v>43</v>
      </c>
      <c r="S7" s="10"/>
      <c r="T7" s="10">
        <v>142</v>
      </c>
      <c r="U7" s="10">
        <v>12</v>
      </c>
      <c r="V7" s="10">
        <v>7</v>
      </c>
      <c r="W7" s="10"/>
      <c r="X7" s="10">
        <v>39</v>
      </c>
      <c r="Y7" s="10">
        <v>106</v>
      </c>
      <c r="Z7" s="10">
        <v>4</v>
      </c>
      <c r="AA7" s="10">
        <v>19</v>
      </c>
    </row>
    <row r="8" spans="2:27" ht="30" customHeight="1" x14ac:dyDescent="0.3">
      <c r="B8" s="11" t="s">
        <v>19</v>
      </c>
      <c r="C8" s="11">
        <v>160</v>
      </c>
      <c r="D8" s="11">
        <v>91</v>
      </c>
      <c r="E8" s="11">
        <v>69</v>
      </c>
      <c r="F8" s="11"/>
      <c r="G8" s="11">
        <v>27</v>
      </c>
      <c r="H8" s="11">
        <v>27</v>
      </c>
      <c r="I8" s="11">
        <v>12</v>
      </c>
      <c r="J8" s="11">
        <v>15</v>
      </c>
      <c r="K8" s="11">
        <v>11</v>
      </c>
      <c r="L8" s="11">
        <v>19</v>
      </c>
      <c r="M8" s="11">
        <v>15</v>
      </c>
      <c r="N8" s="11">
        <v>10</v>
      </c>
      <c r="O8" s="11">
        <v>24</v>
      </c>
      <c r="P8" s="11"/>
      <c r="Q8" s="11">
        <v>119</v>
      </c>
      <c r="R8" s="11">
        <v>41</v>
      </c>
      <c r="S8" s="11"/>
      <c r="T8" s="11">
        <v>133</v>
      </c>
      <c r="U8" s="11">
        <v>12</v>
      </c>
      <c r="V8" s="11">
        <v>5</v>
      </c>
      <c r="W8" s="11"/>
      <c r="X8" s="11">
        <v>36</v>
      </c>
      <c r="Y8" s="11">
        <v>101</v>
      </c>
      <c r="Z8" s="11">
        <v>4</v>
      </c>
      <c r="AA8" s="11">
        <v>18</v>
      </c>
    </row>
    <row r="9" spans="2:27" x14ac:dyDescent="0.3">
      <c r="B9" s="15" t="s">
        <v>223</v>
      </c>
      <c r="C9" s="14">
        <v>0.30425961630741799</v>
      </c>
      <c r="D9" s="14">
        <v>0.262729457627634</v>
      </c>
      <c r="E9" s="14">
        <v>0.358811980533773</v>
      </c>
      <c r="F9" s="14"/>
      <c r="G9" s="14">
        <v>0.27108132140598801</v>
      </c>
      <c r="H9" s="14">
        <v>0.36383709217212901</v>
      </c>
      <c r="I9" s="14">
        <v>0.207060458001597</v>
      </c>
      <c r="J9" s="14">
        <v>0.16223412255475</v>
      </c>
      <c r="K9" s="14">
        <v>0.49056111693959198</v>
      </c>
      <c r="L9" s="14">
        <v>0.37728808405872799</v>
      </c>
      <c r="M9" s="14">
        <v>0.35415298107358401</v>
      </c>
      <c r="N9" s="14">
        <v>0.41295660134030998</v>
      </c>
      <c r="O9" s="14">
        <v>0.19638821826987299</v>
      </c>
      <c r="P9" s="14"/>
      <c r="Q9" s="14">
        <v>0.34199341027858798</v>
      </c>
      <c r="R9" s="14">
        <v>0.19405160221704701</v>
      </c>
      <c r="S9" s="14"/>
      <c r="T9" s="14">
        <v>0.28043046917278303</v>
      </c>
      <c r="U9" s="14">
        <v>0.34537351973043801</v>
      </c>
      <c r="V9" s="14">
        <v>0.28127991925644302</v>
      </c>
      <c r="W9" s="14"/>
      <c r="X9" s="14">
        <v>0.12764732668863099</v>
      </c>
      <c r="Y9" s="14">
        <v>0.347802757931364</v>
      </c>
      <c r="Z9" s="14">
        <v>0.74530645793364303</v>
      </c>
      <c r="AA9" s="14">
        <v>0.30983725296594999</v>
      </c>
    </row>
    <row r="10" spans="2:27" x14ac:dyDescent="0.3">
      <c r="B10" s="15" t="s">
        <v>224</v>
      </c>
      <c r="C10" s="14">
        <v>0.37611673422829101</v>
      </c>
      <c r="D10" s="14">
        <v>0.43290484777469201</v>
      </c>
      <c r="E10" s="14">
        <v>0.30152212750412399</v>
      </c>
      <c r="F10" s="14"/>
      <c r="G10" s="14">
        <v>0.39712033802348701</v>
      </c>
      <c r="H10" s="14">
        <v>0.420853704059373</v>
      </c>
      <c r="I10" s="14">
        <v>0.55163307888800095</v>
      </c>
      <c r="J10" s="14">
        <v>0.48599728888090499</v>
      </c>
      <c r="K10" s="14">
        <v>0.193056704754478</v>
      </c>
      <c r="L10" s="14">
        <v>0.203061343594132</v>
      </c>
      <c r="M10" s="14">
        <v>0.22859300989574199</v>
      </c>
      <c r="N10" s="14">
        <v>0.39136226577312699</v>
      </c>
      <c r="O10" s="14">
        <v>0.45295797916196801</v>
      </c>
      <c r="P10" s="14"/>
      <c r="Q10" s="14">
        <v>0.36376838246300303</v>
      </c>
      <c r="R10" s="14">
        <v>0.41218221246728298</v>
      </c>
      <c r="S10" s="14"/>
      <c r="T10" s="14">
        <v>0.40336539693343998</v>
      </c>
      <c r="U10" s="14">
        <v>0.25451506989891398</v>
      </c>
      <c r="V10" s="14">
        <v>0.406399596282215</v>
      </c>
      <c r="W10" s="14"/>
      <c r="X10" s="14">
        <v>0.46183376822366601</v>
      </c>
      <c r="Y10" s="14">
        <v>0.36605831874408601</v>
      </c>
      <c r="Z10" s="14">
        <v>0</v>
      </c>
      <c r="AA10" s="14">
        <v>0.35109302617661098</v>
      </c>
    </row>
    <row r="11" spans="2:27" x14ac:dyDescent="0.3">
      <c r="B11" s="15" t="s">
        <v>225</v>
      </c>
      <c r="C11" s="14">
        <v>0.19002997251937001</v>
      </c>
      <c r="D11" s="14">
        <v>0.20446132413458301</v>
      </c>
      <c r="E11" s="14">
        <v>0.171073523167421</v>
      </c>
      <c r="F11" s="14"/>
      <c r="G11" s="14">
        <v>0.18307778081381201</v>
      </c>
      <c r="H11" s="14">
        <v>0.139489032510316</v>
      </c>
      <c r="I11" s="14">
        <v>0.172286310443202</v>
      </c>
      <c r="J11" s="14">
        <v>0.23019644798771199</v>
      </c>
      <c r="K11" s="14">
        <v>0.16742940103416201</v>
      </c>
      <c r="L11" s="14">
        <v>0.32024268771852399</v>
      </c>
      <c r="M11" s="14">
        <v>0.175004086577742</v>
      </c>
      <c r="N11" s="14">
        <v>0.10863773422687301</v>
      </c>
      <c r="O11" s="14">
        <v>0.187906472096351</v>
      </c>
      <c r="P11" s="14"/>
      <c r="Q11" s="14">
        <v>0.18126549942422901</v>
      </c>
      <c r="R11" s="14">
        <v>0.21562811870901599</v>
      </c>
      <c r="S11" s="14"/>
      <c r="T11" s="14">
        <v>0.18534294402940499</v>
      </c>
      <c r="U11" s="14">
        <v>0.40011141037064801</v>
      </c>
      <c r="V11" s="14">
        <v>0.15616024223067099</v>
      </c>
      <c r="W11" s="14"/>
      <c r="X11" s="14">
        <v>0.210922289618617</v>
      </c>
      <c r="Y11" s="14">
        <v>0.16042952728419299</v>
      </c>
      <c r="Z11" s="14">
        <v>0.25469354206635703</v>
      </c>
      <c r="AA11" s="14">
        <v>0.29659769125417002</v>
      </c>
    </row>
    <row r="12" spans="2:27" x14ac:dyDescent="0.3">
      <c r="B12" s="15" t="s">
        <v>226</v>
      </c>
      <c r="C12" s="14">
        <v>9.3177857718660106E-2</v>
      </c>
      <c r="D12" s="14">
        <v>7.7060018099080196E-2</v>
      </c>
      <c r="E12" s="14">
        <v>0.114349610618735</v>
      </c>
      <c r="F12" s="14"/>
      <c r="G12" s="14">
        <v>0.10959619513224</v>
      </c>
      <c r="H12" s="14">
        <v>7.5820171258182703E-2</v>
      </c>
      <c r="I12" s="14">
        <v>0</v>
      </c>
      <c r="J12" s="14">
        <v>0.121572140576632</v>
      </c>
      <c r="K12" s="14">
        <v>7.4476388635883906E-2</v>
      </c>
      <c r="L12" s="14">
        <v>9.9407884628615897E-2</v>
      </c>
      <c r="M12" s="14">
        <v>0.175004086577742</v>
      </c>
      <c r="N12" s="14">
        <v>8.7043398659690199E-2</v>
      </c>
      <c r="O12" s="14">
        <v>7.6858938073244898E-2</v>
      </c>
      <c r="P12" s="14"/>
      <c r="Q12" s="14">
        <v>7.9769233645059598E-2</v>
      </c>
      <c r="R12" s="14">
        <v>0.13234004299917901</v>
      </c>
      <c r="S12" s="14"/>
      <c r="T12" s="14">
        <v>9.6586884944609E-2</v>
      </c>
      <c r="U12" s="14">
        <v>0</v>
      </c>
      <c r="V12" s="14">
        <v>0.15616024223067099</v>
      </c>
      <c r="W12" s="14"/>
      <c r="X12" s="14">
        <v>0.14828175233312399</v>
      </c>
      <c r="Y12" s="14">
        <v>8.6507365401558803E-2</v>
      </c>
      <c r="Z12" s="14">
        <v>0</v>
      </c>
      <c r="AA12" s="14">
        <v>4.2472029603268603E-2</v>
      </c>
    </row>
    <row r="13" spans="2:27" x14ac:dyDescent="0.3">
      <c r="B13" s="15" t="s">
        <v>149</v>
      </c>
      <c r="C13" s="20">
        <v>3.6415819226260103E-2</v>
      </c>
      <c r="D13" s="20">
        <v>2.2844352364010799E-2</v>
      </c>
      <c r="E13" s="20">
        <v>5.4242758175946801E-2</v>
      </c>
      <c r="F13" s="20"/>
      <c r="G13" s="20">
        <v>3.9124364624473398E-2</v>
      </c>
      <c r="H13" s="20">
        <v>0</v>
      </c>
      <c r="I13" s="20">
        <v>6.9020152667199103E-2</v>
      </c>
      <c r="J13" s="20">
        <v>0</v>
      </c>
      <c r="K13" s="20">
        <v>7.4476388635883906E-2</v>
      </c>
      <c r="L13" s="20">
        <v>0</v>
      </c>
      <c r="M13" s="20">
        <v>6.7245835875190202E-2</v>
      </c>
      <c r="N13" s="20">
        <v>0</v>
      </c>
      <c r="O13" s="20">
        <v>8.5888392398562399E-2</v>
      </c>
      <c r="P13" s="20"/>
      <c r="Q13" s="20">
        <v>3.3203474189120702E-2</v>
      </c>
      <c r="R13" s="20">
        <v>4.5798023607475903E-2</v>
      </c>
      <c r="S13" s="20"/>
      <c r="T13" s="20">
        <v>3.4274304919762903E-2</v>
      </c>
      <c r="U13" s="20">
        <v>0</v>
      </c>
      <c r="V13" s="20">
        <v>0</v>
      </c>
      <c r="W13" s="20"/>
      <c r="X13" s="20">
        <v>5.1314863135962903E-2</v>
      </c>
      <c r="Y13" s="20">
        <v>3.9202030638797999E-2</v>
      </c>
      <c r="Z13" s="20">
        <v>0</v>
      </c>
      <c r="AA13" s="20">
        <v>0</v>
      </c>
    </row>
    <row r="14" spans="2:27" x14ac:dyDescent="0.3">
      <c r="B14" s="16" t="s">
        <v>234</v>
      </c>
    </row>
    <row r="15" spans="2:27" x14ac:dyDescent="0.3">
      <c r="B15" t="s">
        <v>54</v>
      </c>
    </row>
    <row r="16" spans="2:27" x14ac:dyDescent="0.3">
      <c r="B16" t="s">
        <v>55</v>
      </c>
    </row>
    <row r="18" spans="2:2" x14ac:dyDescent="0.3">
      <c r="B18"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236</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168</v>
      </c>
      <c r="D7" s="10">
        <v>87</v>
      </c>
      <c r="E7" s="10">
        <v>81</v>
      </c>
      <c r="F7" s="10"/>
      <c r="G7" s="10">
        <v>27</v>
      </c>
      <c r="H7" s="10">
        <v>28</v>
      </c>
      <c r="I7" s="10">
        <v>13</v>
      </c>
      <c r="J7" s="10">
        <v>17</v>
      </c>
      <c r="K7" s="10">
        <v>12</v>
      </c>
      <c r="L7" s="10">
        <v>19</v>
      </c>
      <c r="M7" s="10">
        <v>17</v>
      </c>
      <c r="N7" s="10">
        <v>10</v>
      </c>
      <c r="O7" s="10">
        <v>25</v>
      </c>
      <c r="P7" s="10"/>
      <c r="Q7" s="10">
        <v>125</v>
      </c>
      <c r="R7" s="10">
        <v>43</v>
      </c>
      <c r="S7" s="10"/>
      <c r="T7" s="10">
        <v>142</v>
      </c>
      <c r="U7" s="10">
        <v>12</v>
      </c>
      <c r="V7" s="10">
        <v>7</v>
      </c>
      <c r="W7" s="10"/>
      <c r="X7" s="10">
        <v>39</v>
      </c>
      <c r="Y7" s="10">
        <v>106</v>
      </c>
      <c r="Z7" s="10">
        <v>4</v>
      </c>
      <c r="AA7" s="10">
        <v>19</v>
      </c>
    </row>
    <row r="8" spans="2:27" ht="30" customHeight="1" x14ac:dyDescent="0.3">
      <c r="B8" s="11" t="s">
        <v>19</v>
      </c>
      <c r="C8" s="11">
        <v>160</v>
      </c>
      <c r="D8" s="11">
        <v>91</v>
      </c>
      <c r="E8" s="11">
        <v>69</v>
      </c>
      <c r="F8" s="11"/>
      <c r="G8" s="11">
        <v>27</v>
      </c>
      <c r="H8" s="11">
        <v>27</v>
      </c>
      <c r="I8" s="11">
        <v>12</v>
      </c>
      <c r="J8" s="11">
        <v>15</v>
      </c>
      <c r="K8" s="11">
        <v>11</v>
      </c>
      <c r="L8" s="11">
        <v>19</v>
      </c>
      <c r="M8" s="11">
        <v>15</v>
      </c>
      <c r="N8" s="11">
        <v>10</v>
      </c>
      <c r="O8" s="11">
        <v>24</v>
      </c>
      <c r="P8" s="11"/>
      <c r="Q8" s="11">
        <v>119</v>
      </c>
      <c r="R8" s="11">
        <v>41</v>
      </c>
      <c r="S8" s="11"/>
      <c r="T8" s="11">
        <v>133</v>
      </c>
      <c r="U8" s="11">
        <v>12</v>
      </c>
      <c r="V8" s="11">
        <v>5</v>
      </c>
      <c r="W8" s="11"/>
      <c r="X8" s="11">
        <v>36</v>
      </c>
      <c r="Y8" s="11">
        <v>101</v>
      </c>
      <c r="Z8" s="11">
        <v>4</v>
      </c>
      <c r="AA8" s="11">
        <v>18</v>
      </c>
    </row>
    <row r="9" spans="2:27" x14ac:dyDescent="0.3">
      <c r="B9" s="15" t="s">
        <v>223</v>
      </c>
      <c r="C9" s="14">
        <v>0.26539558318234702</v>
      </c>
      <c r="D9" s="14">
        <v>0.22173387269074199</v>
      </c>
      <c r="E9" s="14">
        <v>0.32274786906809999</v>
      </c>
      <c r="F9" s="14"/>
      <c r="G9" s="14">
        <v>0.31798258477164199</v>
      </c>
      <c r="H9" s="14">
        <v>0.19681896897677401</v>
      </c>
      <c r="I9" s="14">
        <v>0.13804030533439801</v>
      </c>
      <c r="J9" s="14">
        <v>0.108156081703167</v>
      </c>
      <c r="K9" s="14">
        <v>0.434962494424525</v>
      </c>
      <c r="L9" s="14">
        <v>0.25169436762405101</v>
      </c>
      <c r="M9" s="14">
        <v>0.46162102974286001</v>
      </c>
      <c r="N9" s="14">
        <v>0.41295660134030998</v>
      </c>
      <c r="O9" s="14">
        <v>0.19638821826987299</v>
      </c>
      <c r="P9" s="14"/>
      <c r="Q9" s="14">
        <v>0.29049253551011001</v>
      </c>
      <c r="R9" s="14">
        <v>0.19209563147654601</v>
      </c>
      <c r="S9" s="14"/>
      <c r="T9" s="14">
        <v>0.25393927199088201</v>
      </c>
      <c r="U9" s="14">
        <v>0.25451506989891398</v>
      </c>
      <c r="V9" s="14">
        <v>0.28127991925644302</v>
      </c>
      <c r="W9" s="14"/>
      <c r="X9" s="14">
        <v>0.156136176793995</v>
      </c>
      <c r="Y9" s="14">
        <v>0.30254047771457299</v>
      </c>
      <c r="Z9" s="14">
        <v>0.490612915867285</v>
      </c>
      <c r="AA9" s="14">
        <v>0.22380423452072101</v>
      </c>
    </row>
    <row r="10" spans="2:27" x14ac:dyDescent="0.3">
      <c r="B10" s="15" t="s">
        <v>224</v>
      </c>
      <c r="C10" s="14">
        <v>0.45108533617686097</v>
      </c>
      <c r="D10" s="14">
        <v>0.52811609844665297</v>
      </c>
      <c r="E10" s="14">
        <v>0.34990079141322999</v>
      </c>
      <c r="F10" s="14"/>
      <c r="G10" s="14">
        <v>0.38934343928230603</v>
      </c>
      <c r="H10" s="14">
        <v>0.56265492660583605</v>
      </c>
      <c r="I10" s="14">
        <v>0.55163307888800095</v>
      </c>
      <c r="J10" s="14">
        <v>0.46888934564571699</v>
      </c>
      <c r="K10" s="14">
        <v>0.341608339667824</v>
      </c>
      <c r="L10" s="14">
        <v>0.49762374545420102</v>
      </c>
      <c r="M10" s="14">
        <v>0.29612904780420801</v>
      </c>
      <c r="N10" s="14">
        <v>0.21727546845374601</v>
      </c>
      <c r="O10" s="14">
        <v>0.53884637156053095</v>
      </c>
      <c r="P10" s="14"/>
      <c r="Q10" s="14">
        <v>0.47768577739374701</v>
      </c>
      <c r="R10" s="14">
        <v>0.37339418742355701</v>
      </c>
      <c r="S10" s="14"/>
      <c r="T10" s="14">
        <v>0.44851696543742903</v>
      </c>
      <c r="U10" s="14">
        <v>0.34537351973043801</v>
      </c>
      <c r="V10" s="14">
        <v>0.56255983851288605</v>
      </c>
      <c r="W10" s="14"/>
      <c r="X10" s="14">
        <v>0.387692892057104</v>
      </c>
      <c r="Y10" s="14">
        <v>0.47734030088047302</v>
      </c>
      <c r="Z10" s="14">
        <v>0.25469354206635703</v>
      </c>
      <c r="AA10" s="14">
        <v>0.47959807422510797</v>
      </c>
    </row>
    <row r="11" spans="2:27" x14ac:dyDescent="0.3">
      <c r="B11" s="15" t="s">
        <v>225</v>
      </c>
      <c r="C11" s="14">
        <v>0.17572567087871499</v>
      </c>
      <c r="D11" s="14">
        <v>0.16166783458151901</v>
      </c>
      <c r="E11" s="14">
        <v>0.19419148536866501</v>
      </c>
      <c r="F11" s="14"/>
      <c r="G11" s="14">
        <v>0.25354961132157799</v>
      </c>
      <c r="H11" s="14">
        <v>0.139489032510316</v>
      </c>
      <c r="I11" s="14">
        <v>0.15516330788880001</v>
      </c>
      <c r="J11" s="14">
        <v>0.23388833234943501</v>
      </c>
      <c r="K11" s="14">
        <v>0</v>
      </c>
      <c r="L11" s="14">
        <v>0.20646300897472999</v>
      </c>
      <c r="M11" s="14">
        <v>0.121124961226466</v>
      </c>
      <c r="N11" s="14">
        <v>0.36976793020594401</v>
      </c>
      <c r="O11" s="14">
        <v>0.11952928019662799</v>
      </c>
      <c r="P11" s="14"/>
      <c r="Q11" s="14">
        <v>0.139407833770924</v>
      </c>
      <c r="R11" s="14">
        <v>0.281798140208605</v>
      </c>
      <c r="S11" s="14"/>
      <c r="T11" s="14">
        <v>0.18070171025985901</v>
      </c>
      <c r="U11" s="14">
        <v>0.32731324013478102</v>
      </c>
      <c r="V11" s="14">
        <v>0</v>
      </c>
      <c r="W11" s="14"/>
      <c r="X11" s="14">
        <v>0.28506316578517799</v>
      </c>
      <c r="Y11" s="14">
        <v>0.127551606425402</v>
      </c>
      <c r="Z11" s="14">
        <v>0.25469354206635703</v>
      </c>
      <c r="AA11" s="14">
        <v>0.20503494621870899</v>
      </c>
    </row>
    <row r="12" spans="2:27" x14ac:dyDescent="0.3">
      <c r="B12" s="15" t="s">
        <v>226</v>
      </c>
      <c r="C12" s="14">
        <v>9.7401313284218694E-2</v>
      </c>
      <c r="D12" s="14">
        <v>8.8482194281085599E-2</v>
      </c>
      <c r="E12" s="14">
        <v>0.10911711317289</v>
      </c>
      <c r="F12" s="14"/>
      <c r="G12" s="14">
        <v>3.9124364624473398E-2</v>
      </c>
      <c r="H12" s="14">
        <v>0.101037071907075</v>
      </c>
      <c r="I12" s="14">
        <v>0.15516330788880001</v>
      </c>
      <c r="J12" s="14">
        <v>0.18906624030168101</v>
      </c>
      <c r="K12" s="14">
        <v>0.14895277727176801</v>
      </c>
      <c r="L12" s="14">
        <v>4.4218877947017697E-2</v>
      </c>
      <c r="M12" s="14">
        <v>0.121124961226466</v>
      </c>
      <c r="N12" s="14">
        <v>0</v>
      </c>
      <c r="O12" s="14">
        <v>0.11104753402310701</v>
      </c>
      <c r="P12" s="14"/>
      <c r="Q12" s="14">
        <v>7.8463637860638799E-2</v>
      </c>
      <c r="R12" s="14">
        <v>0.15271204089129201</v>
      </c>
      <c r="S12" s="14"/>
      <c r="T12" s="14">
        <v>0.10436999268247101</v>
      </c>
      <c r="U12" s="14">
        <v>7.2798170235867002E-2</v>
      </c>
      <c r="V12" s="14">
        <v>0.15616024223067099</v>
      </c>
      <c r="W12" s="14"/>
      <c r="X12" s="14">
        <v>0.17110776536372299</v>
      </c>
      <c r="Y12" s="14">
        <v>7.6097146529611304E-2</v>
      </c>
      <c r="Z12" s="14">
        <v>0</v>
      </c>
      <c r="AA12" s="14">
        <v>9.1562745035461302E-2</v>
      </c>
    </row>
    <row r="13" spans="2:27" x14ac:dyDescent="0.3">
      <c r="B13" s="15" t="s">
        <v>149</v>
      </c>
      <c r="C13" s="20">
        <v>1.03920964778575E-2</v>
      </c>
      <c r="D13" s="20">
        <v>0</v>
      </c>
      <c r="E13" s="20">
        <v>2.4042740977115101E-2</v>
      </c>
      <c r="F13" s="20"/>
      <c r="G13" s="20">
        <v>0</v>
      </c>
      <c r="H13" s="20">
        <v>0</v>
      </c>
      <c r="I13" s="20">
        <v>0</v>
      </c>
      <c r="J13" s="20">
        <v>0</v>
      </c>
      <c r="K13" s="20">
        <v>7.4476388635883906E-2</v>
      </c>
      <c r="L13" s="20">
        <v>0</v>
      </c>
      <c r="M13" s="20">
        <v>0</v>
      </c>
      <c r="N13" s="20">
        <v>0</v>
      </c>
      <c r="O13" s="20">
        <v>3.4188595949861601E-2</v>
      </c>
      <c r="P13" s="20"/>
      <c r="Q13" s="20">
        <v>1.39502154645806E-2</v>
      </c>
      <c r="R13" s="20">
        <v>0</v>
      </c>
      <c r="S13" s="20"/>
      <c r="T13" s="20">
        <v>1.24720596293594E-2</v>
      </c>
      <c r="U13" s="20">
        <v>0</v>
      </c>
      <c r="V13" s="20">
        <v>0</v>
      </c>
      <c r="W13" s="20"/>
      <c r="X13" s="20">
        <v>0</v>
      </c>
      <c r="Y13" s="20">
        <v>1.6470468449940399E-2</v>
      </c>
      <c r="Z13" s="20">
        <v>0</v>
      </c>
      <c r="AA13" s="20">
        <v>0</v>
      </c>
    </row>
    <row r="14" spans="2:27" x14ac:dyDescent="0.3">
      <c r="B14" s="16" t="s">
        <v>234</v>
      </c>
    </row>
    <row r="15" spans="2:27" x14ac:dyDescent="0.3">
      <c r="B15" t="s">
        <v>54</v>
      </c>
    </row>
    <row r="16" spans="2:27" x14ac:dyDescent="0.3">
      <c r="B16" t="s">
        <v>55</v>
      </c>
    </row>
    <row r="18" spans="2:2" x14ac:dyDescent="0.3">
      <c r="B18"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237</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168</v>
      </c>
      <c r="D7" s="10">
        <v>87</v>
      </c>
      <c r="E7" s="10">
        <v>81</v>
      </c>
      <c r="F7" s="10"/>
      <c r="G7" s="10">
        <v>27</v>
      </c>
      <c r="H7" s="10">
        <v>28</v>
      </c>
      <c r="I7" s="10">
        <v>13</v>
      </c>
      <c r="J7" s="10">
        <v>17</v>
      </c>
      <c r="K7" s="10">
        <v>12</v>
      </c>
      <c r="L7" s="10">
        <v>19</v>
      </c>
      <c r="M7" s="10">
        <v>17</v>
      </c>
      <c r="N7" s="10">
        <v>10</v>
      </c>
      <c r="O7" s="10">
        <v>25</v>
      </c>
      <c r="P7" s="10"/>
      <c r="Q7" s="10">
        <v>125</v>
      </c>
      <c r="R7" s="10">
        <v>43</v>
      </c>
      <c r="S7" s="10"/>
      <c r="T7" s="10">
        <v>142</v>
      </c>
      <c r="U7" s="10">
        <v>12</v>
      </c>
      <c r="V7" s="10">
        <v>7</v>
      </c>
      <c r="W7" s="10"/>
      <c r="X7" s="10">
        <v>39</v>
      </c>
      <c r="Y7" s="10">
        <v>106</v>
      </c>
      <c r="Z7" s="10">
        <v>4</v>
      </c>
      <c r="AA7" s="10">
        <v>19</v>
      </c>
    </row>
    <row r="8" spans="2:27" ht="30" customHeight="1" x14ac:dyDescent="0.3">
      <c r="B8" s="11" t="s">
        <v>19</v>
      </c>
      <c r="C8" s="11">
        <v>160</v>
      </c>
      <c r="D8" s="11">
        <v>91</v>
      </c>
      <c r="E8" s="11">
        <v>69</v>
      </c>
      <c r="F8" s="11"/>
      <c r="G8" s="11">
        <v>27</v>
      </c>
      <c r="H8" s="11">
        <v>27</v>
      </c>
      <c r="I8" s="11">
        <v>12</v>
      </c>
      <c r="J8" s="11">
        <v>15</v>
      </c>
      <c r="K8" s="11">
        <v>11</v>
      </c>
      <c r="L8" s="11">
        <v>19</v>
      </c>
      <c r="M8" s="11">
        <v>15</v>
      </c>
      <c r="N8" s="11">
        <v>10</v>
      </c>
      <c r="O8" s="11">
        <v>24</v>
      </c>
      <c r="P8" s="11"/>
      <c r="Q8" s="11">
        <v>119</v>
      </c>
      <c r="R8" s="11">
        <v>41</v>
      </c>
      <c r="S8" s="11"/>
      <c r="T8" s="11">
        <v>133</v>
      </c>
      <c r="U8" s="11">
        <v>12</v>
      </c>
      <c r="V8" s="11">
        <v>5</v>
      </c>
      <c r="W8" s="11"/>
      <c r="X8" s="11">
        <v>36</v>
      </c>
      <c r="Y8" s="11">
        <v>101</v>
      </c>
      <c r="Z8" s="11">
        <v>4</v>
      </c>
      <c r="AA8" s="11">
        <v>18</v>
      </c>
    </row>
    <row r="9" spans="2:27" x14ac:dyDescent="0.3">
      <c r="B9" s="15" t="s">
        <v>223</v>
      </c>
      <c r="C9" s="14">
        <v>0.31216373870716901</v>
      </c>
      <c r="D9" s="14">
        <v>0.29026692978277502</v>
      </c>
      <c r="E9" s="14">
        <v>0.34092651577837402</v>
      </c>
      <c r="F9" s="14"/>
      <c r="G9" s="14">
        <v>0.297943312192751</v>
      </c>
      <c r="H9" s="14">
        <v>0.22434805966181301</v>
      </c>
      <c r="I9" s="14">
        <v>0.27608061066879702</v>
      </c>
      <c r="J9" s="14">
        <v>0.36471642172989699</v>
      </c>
      <c r="K9" s="14">
        <v>0.45343911818691901</v>
      </c>
      <c r="L9" s="14">
        <v>0.37304250972182801</v>
      </c>
      <c r="M9" s="14">
        <v>0.40774190439158498</v>
      </c>
      <c r="N9" s="14">
        <v>0.28272453154625399</v>
      </c>
      <c r="O9" s="14">
        <v>0.248088014718574</v>
      </c>
      <c r="P9" s="14"/>
      <c r="Q9" s="14">
        <v>0.34456795934734002</v>
      </c>
      <c r="R9" s="14">
        <v>0.217521657191908</v>
      </c>
      <c r="S9" s="14"/>
      <c r="T9" s="14">
        <v>0.30063791841805299</v>
      </c>
      <c r="U9" s="14">
        <v>0.25451506989891398</v>
      </c>
      <c r="V9" s="14">
        <v>0.28127991925644302</v>
      </c>
      <c r="W9" s="14"/>
      <c r="X9" s="14">
        <v>0.184625026899359</v>
      </c>
      <c r="Y9" s="14">
        <v>0.353931921569274</v>
      </c>
      <c r="Z9" s="14">
        <v>0.490612915867285</v>
      </c>
      <c r="AA9" s="14">
        <v>0.29273614271742199</v>
      </c>
    </row>
    <row r="10" spans="2:27" x14ac:dyDescent="0.3">
      <c r="B10" s="15" t="s">
        <v>224</v>
      </c>
      <c r="C10" s="14">
        <v>0.36539789258386401</v>
      </c>
      <c r="D10" s="14">
        <v>0.43000963259973402</v>
      </c>
      <c r="E10" s="14">
        <v>0.28052648138071101</v>
      </c>
      <c r="F10" s="14"/>
      <c r="G10" s="14">
        <v>0.35799597339901301</v>
      </c>
      <c r="H10" s="14">
        <v>0.49879186622943</v>
      </c>
      <c r="I10" s="14">
        <v>0.41359277355360302</v>
      </c>
      <c r="J10" s="14">
        <v>0.25286845566500699</v>
      </c>
      <c r="K10" s="14">
        <v>0.29750441218511298</v>
      </c>
      <c r="L10" s="14">
        <v>0.31768493129422798</v>
      </c>
      <c r="M10" s="14">
        <v>0.30949575832812198</v>
      </c>
      <c r="N10" s="14">
        <v>0.52159433556718304</v>
      </c>
      <c r="O10" s="14">
        <v>0.31591749846650102</v>
      </c>
      <c r="P10" s="14"/>
      <c r="Q10" s="14">
        <v>0.35395452371208103</v>
      </c>
      <c r="R10" s="14">
        <v>0.39882021313891902</v>
      </c>
      <c r="S10" s="14"/>
      <c r="T10" s="14">
        <v>0.38934625938089801</v>
      </c>
      <c r="U10" s="14">
        <v>0.25451506989891398</v>
      </c>
      <c r="V10" s="14">
        <v>0.43744016148711401</v>
      </c>
      <c r="W10" s="14"/>
      <c r="X10" s="14">
        <v>0.416181742162468</v>
      </c>
      <c r="Y10" s="14">
        <v>0.37646853761603399</v>
      </c>
      <c r="Z10" s="14">
        <v>0.25469354206635703</v>
      </c>
      <c r="AA10" s="14">
        <v>0.229333961110954</v>
      </c>
    </row>
    <row r="11" spans="2:27" x14ac:dyDescent="0.3">
      <c r="B11" s="15" t="s">
        <v>225</v>
      </c>
      <c r="C11" s="14">
        <v>0.15485502934575299</v>
      </c>
      <c r="D11" s="14">
        <v>0.17981906715439999</v>
      </c>
      <c r="E11" s="14">
        <v>0.12206326243731901</v>
      </c>
      <c r="F11" s="14"/>
      <c r="G11" s="14">
        <v>0.203117053392704</v>
      </c>
      <c r="H11" s="14">
        <v>0.15488230487917301</v>
      </c>
      <c r="I11" s="14">
        <v>6.9020152667199103E-2</v>
      </c>
      <c r="J11" s="14">
        <v>0.22047227347597001</v>
      </c>
      <c r="K11" s="14">
        <v>0.10010369235619999</v>
      </c>
      <c r="L11" s="14">
        <v>0.26165201565632801</v>
      </c>
      <c r="M11" s="14">
        <v>5.38791253512758E-2</v>
      </c>
      <c r="N11" s="14">
        <v>0.10863773422687301</v>
      </c>
      <c r="O11" s="14">
        <v>0.12801102637014999</v>
      </c>
      <c r="P11" s="14"/>
      <c r="Q11" s="14">
        <v>0.15145819469251701</v>
      </c>
      <c r="R11" s="14">
        <v>0.164776067278291</v>
      </c>
      <c r="S11" s="14"/>
      <c r="T11" s="14">
        <v>0.13550242363391801</v>
      </c>
      <c r="U11" s="14">
        <v>0.41817168996630499</v>
      </c>
      <c r="V11" s="14">
        <v>0</v>
      </c>
      <c r="W11" s="14"/>
      <c r="X11" s="14">
        <v>0.15394458940788899</v>
      </c>
      <c r="Y11" s="14">
        <v>0.123402481292372</v>
      </c>
      <c r="Z11" s="14">
        <v>0.25469354206635703</v>
      </c>
      <c r="AA11" s="14">
        <v>0.30675341672701001</v>
      </c>
    </row>
    <row r="12" spans="2:27" x14ac:dyDescent="0.3">
      <c r="B12" s="15" t="s">
        <v>226</v>
      </c>
      <c r="C12" s="14">
        <v>0.13382890589982399</v>
      </c>
      <c r="D12" s="14">
        <v>7.7060018099080196E-2</v>
      </c>
      <c r="E12" s="14">
        <v>0.20839825844936499</v>
      </c>
      <c r="F12" s="14"/>
      <c r="G12" s="14">
        <v>7.0471830507766106E-2</v>
      </c>
      <c r="H12" s="14">
        <v>0.121977769229584</v>
      </c>
      <c r="I12" s="14">
        <v>0.24130646311040099</v>
      </c>
      <c r="J12" s="14">
        <v>0.16194284912912699</v>
      </c>
      <c r="K12" s="14">
        <v>0</v>
      </c>
      <c r="L12" s="14">
        <v>4.76205433276157E-2</v>
      </c>
      <c r="M12" s="14">
        <v>0.161637376053827</v>
      </c>
      <c r="N12" s="14">
        <v>8.7043398659690199E-2</v>
      </c>
      <c r="O12" s="14">
        <v>0.27379486449491403</v>
      </c>
      <c r="P12" s="14"/>
      <c r="Q12" s="14">
        <v>0.11865802422713601</v>
      </c>
      <c r="R12" s="14">
        <v>0.17813806660665399</v>
      </c>
      <c r="S12" s="14"/>
      <c r="T12" s="14">
        <v>0.13400306383268701</v>
      </c>
      <c r="U12" s="14">
        <v>7.2798170235867002E-2</v>
      </c>
      <c r="V12" s="14">
        <v>0.28127991925644302</v>
      </c>
      <c r="W12" s="14"/>
      <c r="X12" s="14">
        <v>0.199596615469087</v>
      </c>
      <c r="Y12" s="14">
        <v>0.109170013530499</v>
      </c>
      <c r="Z12" s="14">
        <v>0</v>
      </c>
      <c r="AA12" s="14">
        <v>0.17117647944461301</v>
      </c>
    </row>
    <row r="13" spans="2:27" x14ac:dyDescent="0.3">
      <c r="B13" s="15" t="s">
        <v>149</v>
      </c>
      <c r="C13" s="20">
        <v>3.37544334633888E-2</v>
      </c>
      <c r="D13" s="20">
        <v>2.2844352364010799E-2</v>
      </c>
      <c r="E13" s="20">
        <v>4.8085481954230298E-2</v>
      </c>
      <c r="F13" s="20"/>
      <c r="G13" s="20">
        <v>7.0471830507766106E-2</v>
      </c>
      <c r="H13" s="20">
        <v>0</v>
      </c>
      <c r="I13" s="20">
        <v>0</v>
      </c>
      <c r="J13" s="20">
        <v>0</v>
      </c>
      <c r="K13" s="20">
        <v>0.14895277727176801</v>
      </c>
      <c r="L13" s="20">
        <v>0</v>
      </c>
      <c r="M13" s="20">
        <v>6.7245835875190202E-2</v>
      </c>
      <c r="N13" s="20">
        <v>0</v>
      </c>
      <c r="O13" s="20">
        <v>3.4188595949861601E-2</v>
      </c>
      <c r="P13" s="20"/>
      <c r="Q13" s="20">
        <v>3.1361298020925701E-2</v>
      </c>
      <c r="R13" s="20">
        <v>4.07439957842268E-2</v>
      </c>
      <c r="S13" s="20"/>
      <c r="T13" s="20">
        <v>4.0510334734442599E-2</v>
      </c>
      <c r="U13" s="20">
        <v>0</v>
      </c>
      <c r="V13" s="20">
        <v>0</v>
      </c>
      <c r="W13" s="20"/>
      <c r="X13" s="20">
        <v>4.5652026061197899E-2</v>
      </c>
      <c r="Y13" s="20">
        <v>3.7027045991820703E-2</v>
      </c>
      <c r="Z13" s="20">
        <v>0</v>
      </c>
      <c r="AA13" s="20">
        <v>0</v>
      </c>
    </row>
    <row r="14" spans="2:27" x14ac:dyDescent="0.3">
      <c r="B14" s="16" t="s">
        <v>234</v>
      </c>
    </row>
    <row r="15" spans="2:27" x14ac:dyDescent="0.3">
      <c r="B15" t="s">
        <v>54</v>
      </c>
    </row>
    <row r="16" spans="2:27" x14ac:dyDescent="0.3">
      <c r="B16" t="s">
        <v>55</v>
      </c>
    </row>
    <row r="18" spans="2:2" x14ac:dyDescent="0.3">
      <c r="B18"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238</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168</v>
      </c>
      <c r="D7" s="10">
        <v>87</v>
      </c>
      <c r="E7" s="10">
        <v>81</v>
      </c>
      <c r="F7" s="10"/>
      <c r="G7" s="10">
        <v>27</v>
      </c>
      <c r="H7" s="10">
        <v>28</v>
      </c>
      <c r="I7" s="10">
        <v>13</v>
      </c>
      <c r="J7" s="10">
        <v>17</v>
      </c>
      <c r="K7" s="10">
        <v>12</v>
      </c>
      <c r="L7" s="10">
        <v>19</v>
      </c>
      <c r="M7" s="10">
        <v>17</v>
      </c>
      <c r="N7" s="10">
        <v>10</v>
      </c>
      <c r="O7" s="10">
        <v>25</v>
      </c>
      <c r="P7" s="10"/>
      <c r="Q7" s="10">
        <v>125</v>
      </c>
      <c r="R7" s="10">
        <v>43</v>
      </c>
      <c r="S7" s="10"/>
      <c r="T7" s="10">
        <v>142</v>
      </c>
      <c r="U7" s="10">
        <v>12</v>
      </c>
      <c r="V7" s="10">
        <v>7</v>
      </c>
      <c r="W7" s="10"/>
      <c r="X7" s="10">
        <v>39</v>
      </c>
      <c r="Y7" s="10">
        <v>106</v>
      </c>
      <c r="Z7" s="10">
        <v>4</v>
      </c>
      <c r="AA7" s="10">
        <v>19</v>
      </c>
    </row>
    <row r="8" spans="2:27" ht="30" customHeight="1" x14ac:dyDescent="0.3">
      <c r="B8" s="11" t="s">
        <v>19</v>
      </c>
      <c r="C8" s="11">
        <v>160</v>
      </c>
      <c r="D8" s="11">
        <v>91</v>
      </c>
      <c r="E8" s="11">
        <v>69</v>
      </c>
      <c r="F8" s="11"/>
      <c r="G8" s="11">
        <v>27</v>
      </c>
      <c r="H8" s="11">
        <v>27</v>
      </c>
      <c r="I8" s="11">
        <v>12</v>
      </c>
      <c r="J8" s="11">
        <v>15</v>
      </c>
      <c r="K8" s="11">
        <v>11</v>
      </c>
      <c r="L8" s="11">
        <v>19</v>
      </c>
      <c r="M8" s="11">
        <v>15</v>
      </c>
      <c r="N8" s="11">
        <v>10</v>
      </c>
      <c r="O8" s="11">
        <v>24</v>
      </c>
      <c r="P8" s="11"/>
      <c r="Q8" s="11">
        <v>119</v>
      </c>
      <c r="R8" s="11">
        <v>41</v>
      </c>
      <c r="S8" s="11"/>
      <c r="T8" s="11">
        <v>133</v>
      </c>
      <c r="U8" s="11">
        <v>12</v>
      </c>
      <c r="V8" s="11">
        <v>5</v>
      </c>
      <c r="W8" s="11"/>
      <c r="X8" s="11">
        <v>36</v>
      </c>
      <c r="Y8" s="11">
        <v>101</v>
      </c>
      <c r="Z8" s="11">
        <v>4</v>
      </c>
      <c r="AA8" s="11">
        <v>18</v>
      </c>
    </row>
    <row r="9" spans="2:27" x14ac:dyDescent="0.3">
      <c r="B9" s="15" t="s">
        <v>223</v>
      </c>
      <c r="C9" s="14">
        <v>0.37106846784747299</v>
      </c>
      <c r="D9" s="14">
        <v>0.34825649470952402</v>
      </c>
      <c r="E9" s="14">
        <v>0.40103336822116198</v>
      </c>
      <c r="F9" s="14"/>
      <c r="G9" s="14">
        <v>0.32929077807604401</v>
      </c>
      <c r="H9" s="14">
        <v>0.37153372835655701</v>
      </c>
      <c r="I9" s="14">
        <v>0.36222376589039801</v>
      </c>
      <c r="J9" s="14">
        <v>0.36471642172989699</v>
      </c>
      <c r="K9" s="14">
        <v>0.58351412933786995</v>
      </c>
      <c r="L9" s="14">
        <v>0.421506962005746</v>
      </c>
      <c r="M9" s="14">
        <v>0.35415298107358401</v>
      </c>
      <c r="N9" s="14">
        <v>0.195681132886563</v>
      </c>
      <c r="O9" s="14">
        <v>0.36761729491520201</v>
      </c>
      <c r="P9" s="14"/>
      <c r="Q9" s="14">
        <v>0.414265663121482</v>
      </c>
      <c r="R9" s="14">
        <v>0.244903653647772</v>
      </c>
      <c r="S9" s="14"/>
      <c r="T9" s="14">
        <v>0.36295049844289901</v>
      </c>
      <c r="U9" s="14">
        <v>0.34537351973043801</v>
      </c>
      <c r="V9" s="14">
        <v>0.28127991925644302</v>
      </c>
      <c r="W9" s="14"/>
      <c r="X9" s="14">
        <v>0.184625026899359</v>
      </c>
      <c r="Y9" s="14">
        <v>0.43622124777788501</v>
      </c>
      <c r="Z9" s="14">
        <v>0.74530645793364303</v>
      </c>
      <c r="AA9" s="14">
        <v>0.29273614271742199</v>
      </c>
    </row>
    <row r="10" spans="2:27" x14ac:dyDescent="0.3">
      <c r="B10" s="15" t="s">
        <v>224</v>
      </c>
      <c r="C10" s="14">
        <v>0.41105011801407398</v>
      </c>
      <c r="D10" s="14">
        <v>0.45782567332117602</v>
      </c>
      <c r="E10" s="14">
        <v>0.34960760945835501</v>
      </c>
      <c r="F10" s="14"/>
      <c r="G10" s="14">
        <v>0.47985454236896302</v>
      </c>
      <c r="H10" s="14">
        <v>0.46007129000963698</v>
      </c>
      <c r="I10" s="14">
        <v>0.46548992366640002</v>
      </c>
      <c r="J10" s="14">
        <v>0.401395245920668</v>
      </c>
      <c r="K10" s="14">
        <v>0.241905789670046</v>
      </c>
      <c r="L10" s="14">
        <v>0.32440948569190903</v>
      </c>
      <c r="M10" s="14">
        <v>0.34971797112220798</v>
      </c>
      <c r="N10" s="14">
        <v>0.60863773422687295</v>
      </c>
      <c r="O10" s="14">
        <v>0.36706958676340601</v>
      </c>
      <c r="P10" s="14"/>
      <c r="Q10" s="14">
        <v>0.414123370655057</v>
      </c>
      <c r="R10" s="14">
        <v>0.40207415682078501</v>
      </c>
      <c r="S10" s="14"/>
      <c r="T10" s="14">
        <v>0.43609262393002102</v>
      </c>
      <c r="U10" s="14">
        <v>0.16365662006739101</v>
      </c>
      <c r="V10" s="14">
        <v>0.56255983851288605</v>
      </c>
      <c r="W10" s="14"/>
      <c r="X10" s="14">
        <v>0.450508094074136</v>
      </c>
      <c r="Y10" s="14">
        <v>0.42581692692476503</v>
      </c>
      <c r="Z10" s="14">
        <v>0</v>
      </c>
      <c r="AA10" s="14">
        <v>0.349396682319709</v>
      </c>
    </row>
    <row r="11" spans="2:27" x14ac:dyDescent="0.3">
      <c r="B11" s="15" t="s">
        <v>225</v>
      </c>
      <c r="C11" s="14">
        <v>0.14943820715328701</v>
      </c>
      <c r="D11" s="14">
        <v>0.12827999005222501</v>
      </c>
      <c r="E11" s="14">
        <v>0.17723079938913799</v>
      </c>
      <c r="F11" s="14"/>
      <c r="G11" s="14">
        <v>0.112605950306046</v>
      </c>
      <c r="H11" s="14">
        <v>0.139489032510316</v>
      </c>
      <c r="I11" s="14">
        <v>0.172286310443202</v>
      </c>
      <c r="J11" s="14">
        <v>0.112316191772803</v>
      </c>
      <c r="K11" s="14">
        <v>0.10010369235619999</v>
      </c>
      <c r="L11" s="14">
        <v>0.25408355230234603</v>
      </c>
      <c r="M11" s="14">
        <v>0.107758250702552</v>
      </c>
      <c r="N11" s="14">
        <v>0.195681132886563</v>
      </c>
      <c r="O11" s="14">
        <v>0.16274733047180701</v>
      </c>
      <c r="P11" s="14"/>
      <c r="Q11" s="14">
        <v>0.11980053258111401</v>
      </c>
      <c r="R11" s="14">
        <v>0.23600011660112899</v>
      </c>
      <c r="S11" s="14"/>
      <c r="T11" s="14">
        <v>0.124625160049692</v>
      </c>
      <c r="U11" s="14">
        <v>0.49096986020217198</v>
      </c>
      <c r="V11" s="14">
        <v>0</v>
      </c>
      <c r="W11" s="14"/>
      <c r="X11" s="14">
        <v>0.23374830264921501</v>
      </c>
      <c r="Y11" s="14">
        <v>8.4464310855588906E-2</v>
      </c>
      <c r="Z11" s="14">
        <v>0.25469354206635703</v>
      </c>
      <c r="AA11" s="14">
        <v>0.3153951453596</v>
      </c>
    </row>
    <row r="12" spans="2:27" x14ac:dyDescent="0.3">
      <c r="B12" s="15" t="s">
        <v>226</v>
      </c>
      <c r="C12" s="14">
        <v>5.0276918238563097E-2</v>
      </c>
      <c r="D12" s="14">
        <v>4.2793489553063897E-2</v>
      </c>
      <c r="E12" s="14">
        <v>6.0106852442787802E-2</v>
      </c>
      <c r="F12" s="14"/>
      <c r="G12" s="14">
        <v>3.9124364624473398E-2</v>
      </c>
      <c r="H12" s="14">
        <v>2.89059491234906E-2</v>
      </c>
      <c r="I12" s="14">
        <v>0</v>
      </c>
      <c r="J12" s="14">
        <v>0.121572140576632</v>
      </c>
      <c r="K12" s="14">
        <v>7.4476388635883906E-2</v>
      </c>
      <c r="L12" s="14">
        <v>0</v>
      </c>
      <c r="M12" s="14">
        <v>0.121124961226466</v>
      </c>
      <c r="N12" s="14">
        <v>0</v>
      </c>
      <c r="O12" s="14">
        <v>6.83771918997233E-2</v>
      </c>
      <c r="P12" s="14"/>
      <c r="Q12" s="14">
        <v>3.6129784631884203E-2</v>
      </c>
      <c r="R12" s="14">
        <v>9.1596047214951806E-2</v>
      </c>
      <c r="S12" s="14"/>
      <c r="T12" s="14">
        <v>5.4529472286984203E-2</v>
      </c>
      <c r="U12" s="14">
        <v>0</v>
      </c>
      <c r="V12" s="14">
        <v>0.15616024223067099</v>
      </c>
      <c r="W12" s="14"/>
      <c r="X12" s="14">
        <v>0.102629726271926</v>
      </c>
      <c r="Y12" s="14">
        <v>3.4983991445850703E-2</v>
      </c>
      <c r="Z12" s="14">
        <v>0</v>
      </c>
      <c r="AA12" s="14">
        <v>4.2472029603268603E-2</v>
      </c>
    </row>
    <row r="13" spans="2:27" x14ac:dyDescent="0.3">
      <c r="B13" s="15" t="s">
        <v>149</v>
      </c>
      <c r="C13" s="20">
        <v>1.8166288746602501E-2</v>
      </c>
      <c r="D13" s="20">
        <v>2.2844352364010799E-2</v>
      </c>
      <c r="E13" s="20">
        <v>1.2021370488557601E-2</v>
      </c>
      <c r="F13" s="20"/>
      <c r="G13" s="20">
        <v>3.9124364624473398E-2</v>
      </c>
      <c r="H13" s="20">
        <v>0</v>
      </c>
      <c r="I13" s="20">
        <v>0</v>
      </c>
      <c r="J13" s="20">
        <v>0</v>
      </c>
      <c r="K13" s="20">
        <v>0</v>
      </c>
      <c r="L13" s="20">
        <v>0</v>
      </c>
      <c r="M13" s="20">
        <v>6.7245835875190202E-2</v>
      </c>
      <c r="N13" s="20">
        <v>0</v>
      </c>
      <c r="O13" s="20">
        <v>3.4188595949861601E-2</v>
      </c>
      <c r="P13" s="20"/>
      <c r="Q13" s="20">
        <v>1.5680649010462799E-2</v>
      </c>
      <c r="R13" s="20">
        <v>2.54260257153625E-2</v>
      </c>
      <c r="S13" s="20"/>
      <c r="T13" s="20">
        <v>2.1802245290403501E-2</v>
      </c>
      <c r="U13" s="20">
        <v>0</v>
      </c>
      <c r="V13" s="20">
        <v>0</v>
      </c>
      <c r="W13" s="20"/>
      <c r="X13" s="20">
        <v>2.8488850105363901E-2</v>
      </c>
      <c r="Y13" s="20">
        <v>1.85135229959103E-2</v>
      </c>
      <c r="Z13" s="20">
        <v>0</v>
      </c>
      <c r="AA13" s="20">
        <v>0</v>
      </c>
    </row>
    <row r="14" spans="2:27" x14ac:dyDescent="0.3">
      <c r="B14" s="16" t="s">
        <v>234</v>
      </c>
    </row>
    <row r="15" spans="2:27" x14ac:dyDescent="0.3">
      <c r="B15" t="s">
        <v>54</v>
      </c>
    </row>
    <row r="16" spans="2:27" x14ac:dyDescent="0.3">
      <c r="B16" t="s">
        <v>55</v>
      </c>
    </row>
    <row r="18" spans="2:2" x14ac:dyDescent="0.3">
      <c r="B18"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AA2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253</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438</v>
      </c>
      <c r="D7" s="10">
        <v>193</v>
      </c>
      <c r="E7" s="10">
        <v>243</v>
      </c>
      <c r="F7" s="10"/>
      <c r="G7" s="10">
        <v>82</v>
      </c>
      <c r="H7" s="10">
        <v>68</v>
      </c>
      <c r="I7" s="10">
        <v>38</v>
      </c>
      <c r="J7" s="10">
        <v>40</v>
      </c>
      <c r="K7" s="10">
        <v>29</v>
      </c>
      <c r="L7" s="10">
        <v>45</v>
      </c>
      <c r="M7" s="10">
        <v>46</v>
      </c>
      <c r="N7" s="10">
        <v>24</v>
      </c>
      <c r="O7" s="10">
        <v>66</v>
      </c>
      <c r="P7" s="10"/>
      <c r="Q7" s="10">
        <v>291</v>
      </c>
      <c r="R7" s="10">
        <v>143</v>
      </c>
      <c r="S7" s="10"/>
      <c r="T7" s="10">
        <v>340</v>
      </c>
      <c r="U7" s="10">
        <v>45</v>
      </c>
      <c r="V7" s="10">
        <v>26</v>
      </c>
      <c r="W7" s="10"/>
      <c r="X7" s="10">
        <v>119</v>
      </c>
      <c r="Y7" s="10">
        <v>227</v>
      </c>
      <c r="Z7" s="10">
        <v>24</v>
      </c>
      <c r="AA7" s="10">
        <v>64</v>
      </c>
    </row>
    <row r="8" spans="2:27" ht="30" customHeight="1" x14ac:dyDescent="0.3">
      <c r="B8" s="11" t="s">
        <v>19</v>
      </c>
      <c r="C8" s="11">
        <v>435</v>
      </c>
      <c r="D8" s="11">
        <v>211</v>
      </c>
      <c r="E8" s="11">
        <v>222</v>
      </c>
      <c r="F8" s="11"/>
      <c r="G8" s="11">
        <v>84</v>
      </c>
      <c r="H8" s="11">
        <v>67</v>
      </c>
      <c r="I8" s="11">
        <v>37</v>
      </c>
      <c r="J8" s="11">
        <v>39</v>
      </c>
      <c r="K8" s="11">
        <v>29</v>
      </c>
      <c r="L8" s="11">
        <v>46</v>
      </c>
      <c r="M8" s="11">
        <v>44</v>
      </c>
      <c r="N8" s="11">
        <v>24</v>
      </c>
      <c r="O8" s="11">
        <v>64</v>
      </c>
      <c r="P8" s="11"/>
      <c r="Q8" s="11">
        <v>290</v>
      </c>
      <c r="R8" s="11">
        <v>141</v>
      </c>
      <c r="S8" s="11"/>
      <c r="T8" s="11">
        <v>330</v>
      </c>
      <c r="U8" s="11">
        <v>47</v>
      </c>
      <c r="V8" s="11">
        <v>20</v>
      </c>
      <c r="W8" s="11"/>
      <c r="X8" s="11">
        <v>116</v>
      </c>
      <c r="Y8" s="11">
        <v>224</v>
      </c>
      <c r="Z8" s="11">
        <v>25</v>
      </c>
      <c r="AA8" s="11">
        <v>66</v>
      </c>
    </row>
    <row r="9" spans="2:27" ht="28.8" x14ac:dyDescent="0.3">
      <c r="B9" s="15" t="s">
        <v>239</v>
      </c>
      <c r="C9" s="14">
        <v>0.54508750491636704</v>
      </c>
      <c r="D9" s="14">
        <v>0.48012304761417002</v>
      </c>
      <c r="E9" s="14">
        <v>0.60340075053794195</v>
      </c>
      <c r="F9" s="14"/>
      <c r="G9" s="14">
        <v>0.49920344300338998</v>
      </c>
      <c r="H9" s="14">
        <v>0.509559793795614</v>
      </c>
      <c r="I9" s="14">
        <v>0.59354544359256001</v>
      </c>
      <c r="J9" s="14">
        <v>0.50475922144941998</v>
      </c>
      <c r="K9" s="14">
        <v>0.58855110646551101</v>
      </c>
      <c r="L9" s="14">
        <v>0.57396732425096497</v>
      </c>
      <c r="M9" s="14">
        <v>0.58447762606198195</v>
      </c>
      <c r="N9" s="14">
        <v>0.48861804070088299</v>
      </c>
      <c r="O9" s="14">
        <v>0.59200369975887301</v>
      </c>
      <c r="P9" s="14"/>
      <c r="Q9" s="14">
        <v>0.54375991973474802</v>
      </c>
      <c r="R9" s="14">
        <v>0.55480954021890905</v>
      </c>
      <c r="S9" s="14"/>
      <c r="T9" s="14">
        <v>0.56800319828838397</v>
      </c>
      <c r="U9" s="14">
        <v>0.35077577560364698</v>
      </c>
      <c r="V9" s="14">
        <v>0.62231903976233605</v>
      </c>
      <c r="W9" s="14"/>
      <c r="X9" s="14">
        <v>0.55489884110757803</v>
      </c>
      <c r="Y9" s="14">
        <v>0.58003049868487699</v>
      </c>
      <c r="Z9" s="14">
        <v>0.55439480347972603</v>
      </c>
      <c r="AA9" s="14">
        <v>0.42150258292057202</v>
      </c>
    </row>
    <row r="10" spans="2:27" ht="28.8" x14ac:dyDescent="0.3">
      <c r="B10" s="15" t="s">
        <v>240</v>
      </c>
      <c r="C10" s="14">
        <v>0.52034858415055296</v>
      </c>
      <c r="D10" s="14">
        <v>0.467007099733455</v>
      </c>
      <c r="E10" s="14">
        <v>0.56739902708376799</v>
      </c>
      <c r="F10" s="14"/>
      <c r="G10" s="14">
        <v>0.49215522296375802</v>
      </c>
      <c r="H10" s="14">
        <v>0.51313246588482797</v>
      </c>
      <c r="I10" s="14">
        <v>0.55187172126694095</v>
      </c>
      <c r="J10" s="14">
        <v>0.565947561458221</v>
      </c>
      <c r="K10" s="14">
        <v>0.54246904396156603</v>
      </c>
      <c r="L10" s="14">
        <v>0.42644570084366201</v>
      </c>
      <c r="M10" s="14">
        <v>0.56400006311851003</v>
      </c>
      <c r="N10" s="14">
        <v>0.55123032631982505</v>
      </c>
      <c r="O10" s="14">
        <v>0.535438548067803</v>
      </c>
      <c r="P10" s="14"/>
      <c r="Q10" s="14">
        <v>0.525910967648622</v>
      </c>
      <c r="R10" s="14">
        <v>0.51510873703791205</v>
      </c>
      <c r="S10" s="14"/>
      <c r="T10" s="14">
        <v>0.54135559390155097</v>
      </c>
      <c r="U10" s="14">
        <v>0.41570622418740999</v>
      </c>
      <c r="V10" s="14">
        <v>0.43481999961146001</v>
      </c>
      <c r="W10" s="14"/>
      <c r="X10" s="14">
        <v>0.53911175518792798</v>
      </c>
      <c r="Y10" s="14">
        <v>0.55128753169913403</v>
      </c>
      <c r="Z10" s="14">
        <v>0.403632427827264</v>
      </c>
      <c r="AA10" s="14">
        <v>0.44037411579478503</v>
      </c>
    </row>
    <row r="11" spans="2:27" ht="28.8" x14ac:dyDescent="0.3">
      <c r="B11" s="15" t="s">
        <v>241</v>
      </c>
      <c r="C11" s="14">
        <v>0.46217588108244001</v>
      </c>
      <c r="D11" s="14">
        <v>0.40006706809108</v>
      </c>
      <c r="E11" s="14">
        <v>0.52046331698953996</v>
      </c>
      <c r="F11" s="14"/>
      <c r="G11" s="14">
        <v>0.45864307023066497</v>
      </c>
      <c r="H11" s="14">
        <v>0.46541694897636698</v>
      </c>
      <c r="I11" s="14">
        <v>0.52661891327945798</v>
      </c>
      <c r="J11" s="14">
        <v>0.45119662940669703</v>
      </c>
      <c r="K11" s="14">
        <v>0.41360242834892103</v>
      </c>
      <c r="L11" s="14">
        <v>0.41590997531713497</v>
      </c>
      <c r="M11" s="14">
        <v>0.42425032832777099</v>
      </c>
      <c r="N11" s="14">
        <v>0.58368130114671701</v>
      </c>
      <c r="O11" s="14">
        <v>0.46984917920699598</v>
      </c>
      <c r="P11" s="14"/>
      <c r="Q11" s="14">
        <v>0.452828875647517</v>
      </c>
      <c r="R11" s="14">
        <v>0.48438816764183801</v>
      </c>
      <c r="S11" s="14"/>
      <c r="T11" s="14">
        <v>0.47181243121687599</v>
      </c>
      <c r="U11" s="14">
        <v>0.29428031211458999</v>
      </c>
      <c r="V11" s="14">
        <v>0.54654417042109404</v>
      </c>
      <c r="W11" s="14"/>
      <c r="X11" s="14">
        <v>0.50264844599892899</v>
      </c>
      <c r="Y11" s="14">
        <v>0.46100252859169599</v>
      </c>
      <c r="Z11" s="14">
        <v>0.39958264761576101</v>
      </c>
      <c r="AA11" s="14">
        <v>0.42527792195657099</v>
      </c>
    </row>
    <row r="12" spans="2:27" ht="28.8" x14ac:dyDescent="0.3">
      <c r="B12" s="15" t="s">
        <v>242</v>
      </c>
      <c r="C12" s="14">
        <v>0.406319002561847</v>
      </c>
      <c r="D12" s="14">
        <v>0.374918326738653</v>
      </c>
      <c r="E12" s="14">
        <v>0.434924188975509</v>
      </c>
      <c r="F12" s="14"/>
      <c r="G12" s="14">
        <v>0.36162149577515401</v>
      </c>
      <c r="H12" s="14">
        <v>0.35620587035955797</v>
      </c>
      <c r="I12" s="14">
        <v>0.48015719545212399</v>
      </c>
      <c r="J12" s="14">
        <v>0.49945471218597498</v>
      </c>
      <c r="K12" s="14">
        <v>0.52198895813524204</v>
      </c>
      <c r="L12" s="14">
        <v>0.259125716541663</v>
      </c>
      <c r="M12" s="14">
        <v>0.41877396075235501</v>
      </c>
      <c r="N12" s="14">
        <v>0.38944793411585799</v>
      </c>
      <c r="O12" s="14">
        <v>0.47048906300619098</v>
      </c>
      <c r="P12" s="14"/>
      <c r="Q12" s="14">
        <v>0.43821551120435198</v>
      </c>
      <c r="R12" s="14">
        <v>0.33687916981949501</v>
      </c>
      <c r="S12" s="14"/>
      <c r="T12" s="14">
        <v>0.41334699533084801</v>
      </c>
      <c r="U12" s="14">
        <v>0.30733746588270699</v>
      </c>
      <c r="V12" s="14">
        <v>0.45140415894268598</v>
      </c>
      <c r="W12" s="14"/>
      <c r="X12" s="14">
        <v>0.34137733194386599</v>
      </c>
      <c r="Y12" s="14">
        <v>0.44936532470961998</v>
      </c>
      <c r="Z12" s="14">
        <v>0.31598852562125201</v>
      </c>
      <c r="AA12" s="14">
        <v>0.40063280520445099</v>
      </c>
    </row>
    <row r="13" spans="2:27" ht="28.8" x14ac:dyDescent="0.3">
      <c r="B13" s="15" t="s">
        <v>243</v>
      </c>
      <c r="C13" s="14">
        <v>0.39650360510906102</v>
      </c>
      <c r="D13" s="14">
        <v>0.30262497781033498</v>
      </c>
      <c r="E13" s="14">
        <v>0.48453416654690201</v>
      </c>
      <c r="F13" s="14"/>
      <c r="G13" s="14">
        <v>0.287869917533916</v>
      </c>
      <c r="H13" s="14">
        <v>0.36198985399466799</v>
      </c>
      <c r="I13" s="14">
        <v>0.54465413716424305</v>
      </c>
      <c r="J13" s="14">
        <v>0.35359261444992102</v>
      </c>
      <c r="K13" s="14">
        <v>0.37944772557551698</v>
      </c>
      <c r="L13" s="14">
        <v>0.34970605979431202</v>
      </c>
      <c r="M13" s="14">
        <v>0.50146721710696796</v>
      </c>
      <c r="N13" s="14">
        <v>0.44873926996557001</v>
      </c>
      <c r="O13" s="14">
        <v>0.46534141811617602</v>
      </c>
      <c r="P13" s="14"/>
      <c r="Q13" s="14">
        <v>0.39436942942317799</v>
      </c>
      <c r="R13" s="14">
        <v>0.39854782682761403</v>
      </c>
      <c r="S13" s="14"/>
      <c r="T13" s="14">
        <v>0.43355945547575198</v>
      </c>
      <c r="U13" s="14">
        <v>0.25727458280320797</v>
      </c>
      <c r="V13" s="14">
        <v>0.31633013700012402</v>
      </c>
      <c r="W13" s="14"/>
      <c r="X13" s="14">
        <v>0.40285252067439198</v>
      </c>
      <c r="Y13" s="14">
        <v>0.44983586168688799</v>
      </c>
      <c r="Z13" s="14">
        <v>0.378555700032496</v>
      </c>
      <c r="AA13" s="14">
        <v>0.20740857885420499</v>
      </c>
    </row>
    <row r="14" spans="2:27" ht="43.2" x14ac:dyDescent="0.3">
      <c r="B14" s="15" t="s">
        <v>244</v>
      </c>
      <c r="C14" s="14">
        <v>0.336883065566011</v>
      </c>
      <c r="D14" s="14">
        <v>0.35206399411225597</v>
      </c>
      <c r="E14" s="14">
        <v>0.32171718207753403</v>
      </c>
      <c r="F14" s="14"/>
      <c r="G14" s="14">
        <v>0.37896953467986</v>
      </c>
      <c r="H14" s="14">
        <v>0.35549906350285598</v>
      </c>
      <c r="I14" s="14">
        <v>0.26030843044097002</v>
      </c>
      <c r="J14" s="14">
        <v>0.32417141706458402</v>
      </c>
      <c r="K14" s="14">
        <v>0.31869823452701301</v>
      </c>
      <c r="L14" s="14">
        <v>0.37917352374493501</v>
      </c>
      <c r="M14" s="14">
        <v>0.35958591837549497</v>
      </c>
      <c r="N14" s="14">
        <v>0.25684565264980103</v>
      </c>
      <c r="O14" s="14">
        <v>0.30539703276282099</v>
      </c>
      <c r="P14" s="14"/>
      <c r="Q14" s="14">
        <v>0.34674025102919498</v>
      </c>
      <c r="R14" s="14">
        <v>0.32687657626852001</v>
      </c>
      <c r="S14" s="14"/>
      <c r="T14" s="14">
        <v>0.32235561617751701</v>
      </c>
      <c r="U14" s="14">
        <v>0.38657573125465</v>
      </c>
      <c r="V14" s="14">
        <v>0.43213711967554802</v>
      </c>
      <c r="W14" s="14"/>
      <c r="X14" s="14">
        <v>0.32643266510269697</v>
      </c>
      <c r="Y14" s="14">
        <v>0.34160446467428301</v>
      </c>
      <c r="Z14" s="14">
        <v>0.32893821610373303</v>
      </c>
      <c r="AA14" s="14">
        <v>0.364051459738089</v>
      </c>
    </row>
    <row r="15" spans="2:27" ht="28.8" x14ac:dyDescent="0.3">
      <c r="B15" s="15" t="s">
        <v>245</v>
      </c>
      <c r="C15" s="14">
        <v>0.32794364577017199</v>
      </c>
      <c r="D15" s="14">
        <v>0.315140118903871</v>
      </c>
      <c r="E15" s="14">
        <v>0.34270152249202002</v>
      </c>
      <c r="F15" s="14"/>
      <c r="G15" s="14">
        <v>0.33754703412846698</v>
      </c>
      <c r="H15" s="14">
        <v>0.29678020030065899</v>
      </c>
      <c r="I15" s="14">
        <v>0.33249458135120502</v>
      </c>
      <c r="J15" s="14">
        <v>0.36033156337183198</v>
      </c>
      <c r="K15" s="14">
        <v>0.25836905771690599</v>
      </c>
      <c r="L15" s="14">
        <v>0.38949299946521998</v>
      </c>
      <c r="M15" s="14">
        <v>0.29415885736458802</v>
      </c>
      <c r="N15" s="14">
        <v>0.25872364218335803</v>
      </c>
      <c r="O15" s="14">
        <v>0.36195679998049501</v>
      </c>
      <c r="P15" s="14"/>
      <c r="Q15" s="14">
        <v>0.332831208207573</v>
      </c>
      <c r="R15" s="14">
        <v>0.31820370336055098</v>
      </c>
      <c r="S15" s="14"/>
      <c r="T15" s="14">
        <v>0.31777517160700097</v>
      </c>
      <c r="U15" s="14">
        <v>0.33507019220608902</v>
      </c>
      <c r="V15" s="14">
        <v>0.381695015438206</v>
      </c>
      <c r="W15" s="14"/>
      <c r="X15" s="14">
        <v>0.28360409975050399</v>
      </c>
      <c r="Y15" s="14">
        <v>0.33439708321577699</v>
      </c>
      <c r="Z15" s="14">
        <v>0.47889333357678299</v>
      </c>
      <c r="AA15" s="14">
        <v>0.32755310915792402</v>
      </c>
    </row>
    <row r="16" spans="2:27" ht="43.2" x14ac:dyDescent="0.3">
      <c r="B16" s="15" t="s">
        <v>246</v>
      </c>
      <c r="C16" s="14">
        <v>0.32448490353993298</v>
      </c>
      <c r="D16" s="14">
        <v>0.33414697603704002</v>
      </c>
      <c r="E16" s="14">
        <v>0.31447807161067798</v>
      </c>
      <c r="F16" s="14"/>
      <c r="G16" s="14">
        <v>0.382252491715455</v>
      </c>
      <c r="H16" s="14">
        <v>0.30978612926655702</v>
      </c>
      <c r="I16" s="14">
        <v>0.22864519312411499</v>
      </c>
      <c r="J16" s="14">
        <v>0.26331578271050299</v>
      </c>
      <c r="K16" s="14">
        <v>0.43045612126701299</v>
      </c>
      <c r="L16" s="14">
        <v>0.35152198888425601</v>
      </c>
      <c r="M16" s="14">
        <v>0.30035337683048702</v>
      </c>
      <c r="N16" s="14">
        <v>0.16441274588489599</v>
      </c>
      <c r="O16" s="14">
        <v>0.36469082511201001</v>
      </c>
      <c r="P16" s="14"/>
      <c r="Q16" s="14">
        <v>0.36824815362572699</v>
      </c>
      <c r="R16" s="14">
        <v>0.237779966612436</v>
      </c>
      <c r="S16" s="14"/>
      <c r="T16" s="14">
        <v>0.31977637433878398</v>
      </c>
      <c r="U16" s="14">
        <v>0.26556246430859798</v>
      </c>
      <c r="V16" s="14">
        <v>0.42377879940860902</v>
      </c>
      <c r="W16" s="14"/>
      <c r="X16" s="14">
        <v>0.236007285387481</v>
      </c>
      <c r="Y16" s="14">
        <v>0.35842611452016299</v>
      </c>
      <c r="Z16" s="14">
        <v>0.246012762968704</v>
      </c>
      <c r="AA16" s="14">
        <v>0.40135532692952403</v>
      </c>
    </row>
    <row r="17" spans="2:27" ht="43.2" x14ac:dyDescent="0.3">
      <c r="B17" s="15" t="s">
        <v>247</v>
      </c>
      <c r="C17" s="14">
        <v>0.31537320513260397</v>
      </c>
      <c r="D17" s="14">
        <v>0.29903677965258901</v>
      </c>
      <c r="E17" s="14">
        <v>0.330055316388359</v>
      </c>
      <c r="F17" s="14"/>
      <c r="G17" s="14">
        <v>0.38671976941182601</v>
      </c>
      <c r="H17" s="14">
        <v>0.338721117130377</v>
      </c>
      <c r="I17" s="14">
        <v>0.25220959100037399</v>
      </c>
      <c r="J17" s="14">
        <v>0.33549736561820298</v>
      </c>
      <c r="K17" s="14">
        <v>0.350760835526087</v>
      </c>
      <c r="L17" s="14">
        <v>0.25778895743852298</v>
      </c>
      <c r="M17" s="14">
        <v>0.237830111272371</v>
      </c>
      <c r="N17" s="14">
        <v>0.26618280243624498</v>
      </c>
      <c r="O17" s="14">
        <v>0.31913423618270598</v>
      </c>
      <c r="P17" s="14"/>
      <c r="Q17" s="14">
        <v>0.34111793672966201</v>
      </c>
      <c r="R17" s="14">
        <v>0.27195425514816202</v>
      </c>
      <c r="S17" s="14"/>
      <c r="T17" s="14">
        <v>0.328846547428638</v>
      </c>
      <c r="U17" s="14">
        <v>0.17061861553909699</v>
      </c>
      <c r="V17" s="14">
        <v>0.46081835234767499</v>
      </c>
      <c r="W17" s="14"/>
      <c r="X17" s="14">
        <v>0.272627024055556</v>
      </c>
      <c r="Y17" s="14">
        <v>0.364066616532079</v>
      </c>
      <c r="Z17" s="14">
        <v>0.26882973996097997</v>
      </c>
      <c r="AA17" s="14">
        <v>0.26376476076016903</v>
      </c>
    </row>
    <row r="18" spans="2:27" ht="43.2" x14ac:dyDescent="0.3">
      <c r="B18" s="15" t="s">
        <v>248</v>
      </c>
      <c r="C18" s="14">
        <v>0.303002542061583</v>
      </c>
      <c r="D18" s="14">
        <v>0.31320238870452999</v>
      </c>
      <c r="E18" s="14">
        <v>0.29565768405165599</v>
      </c>
      <c r="F18" s="14"/>
      <c r="G18" s="14">
        <v>0.33289108506052001</v>
      </c>
      <c r="H18" s="14">
        <v>0.341629605036882</v>
      </c>
      <c r="I18" s="14">
        <v>0.33404078799140002</v>
      </c>
      <c r="J18" s="14">
        <v>0.29959002674562601</v>
      </c>
      <c r="K18" s="14">
        <v>0.33526699348641797</v>
      </c>
      <c r="L18" s="14">
        <v>0.25320424111846801</v>
      </c>
      <c r="M18" s="14">
        <v>0.31385792268175</v>
      </c>
      <c r="N18" s="14">
        <v>0.26574912923890798</v>
      </c>
      <c r="O18" s="14">
        <v>0.23503674346613199</v>
      </c>
      <c r="P18" s="14"/>
      <c r="Q18" s="14">
        <v>0.28036936241291999</v>
      </c>
      <c r="R18" s="14">
        <v>0.34773189020734901</v>
      </c>
      <c r="S18" s="14"/>
      <c r="T18" s="14">
        <v>0.29025982442014497</v>
      </c>
      <c r="U18" s="14">
        <v>0.340252109595584</v>
      </c>
      <c r="V18" s="14">
        <v>0.47282097171607201</v>
      </c>
      <c r="W18" s="14"/>
      <c r="X18" s="14">
        <v>0.32747898881653897</v>
      </c>
      <c r="Y18" s="14">
        <v>0.26969032664436798</v>
      </c>
      <c r="Z18" s="14">
        <v>0.44179167401220798</v>
      </c>
      <c r="AA18" s="14">
        <v>0.31636521664512601</v>
      </c>
    </row>
    <row r="19" spans="2:27" ht="43.2" x14ac:dyDescent="0.3">
      <c r="B19" s="15" t="s">
        <v>249</v>
      </c>
      <c r="C19" s="14">
        <v>0.26039019912567801</v>
      </c>
      <c r="D19" s="14">
        <v>0.23356847937561201</v>
      </c>
      <c r="E19" s="14">
        <v>0.28462827849052702</v>
      </c>
      <c r="F19" s="14"/>
      <c r="G19" s="14">
        <v>0.29937978240133301</v>
      </c>
      <c r="H19" s="14">
        <v>0.28204818437710499</v>
      </c>
      <c r="I19" s="14">
        <v>0.24387407600974201</v>
      </c>
      <c r="J19" s="14">
        <v>0.28861816378208699</v>
      </c>
      <c r="K19" s="14">
        <v>0.27877663559886601</v>
      </c>
      <c r="L19" s="14">
        <v>0.227406306879328</v>
      </c>
      <c r="M19" s="14">
        <v>0.17489081313892399</v>
      </c>
      <c r="N19" s="14">
        <v>0.24176499725377701</v>
      </c>
      <c r="O19" s="14">
        <v>0.26068209958830102</v>
      </c>
      <c r="P19" s="14"/>
      <c r="Q19" s="14">
        <v>0.30257919933071897</v>
      </c>
      <c r="R19" s="14">
        <v>0.17659497594867801</v>
      </c>
      <c r="S19" s="14"/>
      <c r="T19" s="14">
        <v>0.25560580719769099</v>
      </c>
      <c r="U19" s="14">
        <v>0.222344806765428</v>
      </c>
      <c r="V19" s="14">
        <v>0.56690146115890605</v>
      </c>
      <c r="W19" s="14"/>
      <c r="X19" s="14">
        <v>0.176329690800934</v>
      </c>
      <c r="Y19" s="14">
        <v>0.291235943124245</v>
      </c>
      <c r="Z19" s="14">
        <v>0.17782702972516701</v>
      </c>
      <c r="AA19" s="14">
        <v>0.34081394315742097</v>
      </c>
    </row>
    <row r="20" spans="2:27" ht="43.2" x14ac:dyDescent="0.3">
      <c r="B20" s="15" t="s">
        <v>250</v>
      </c>
      <c r="C20" s="14">
        <v>0.24000054992703501</v>
      </c>
      <c r="D20" s="14">
        <v>0.26037494065365702</v>
      </c>
      <c r="E20" s="14">
        <v>0.219131047405591</v>
      </c>
      <c r="F20" s="14"/>
      <c r="G20" s="14">
        <v>0.36714227435312302</v>
      </c>
      <c r="H20" s="14">
        <v>0.21010250124400001</v>
      </c>
      <c r="I20" s="14">
        <v>0.122452964712274</v>
      </c>
      <c r="J20" s="14">
        <v>0.26053912414596297</v>
      </c>
      <c r="K20" s="14">
        <v>0.28854171952536101</v>
      </c>
      <c r="L20" s="14">
        <v>8.7936401941297093E-2</v>
      </c>
      <c r="M20" s="14">
        <v>0.163136641098971</v>
      </c>
      <c r="N20" s="14">
        <v>0.23942524753868599</v>
      </c>
      <c r="O20" s="14">
        <v>0.30174162588589598</v>
      </c>
      <c r="P20" s="14"/>
      <c r="Q20" s="14">
        <v>0.284613176852481</v>
      </c>
      <c r="R20" s="14">
        <v>0.155375594176831</v>
      </c>
      <c r="S20" s="14"/>
      <c r="T20" s="14">
        <v>0.24176213238411601</v>
      </c>
      <c r="U20" s="14">
        <v>0.25935053607680902</v>
      </c>
      <c r="V20" s="14">
        <v>0.41876894670989701</v>
      </c>
      <c r="W20" s="14"/>
      <c r="X20" s="14">
        <v>0.125341843042381</v>
      </c>
      <c r="Y20" s="14">
        <v>0.28338240658805802</v>
      </c>
      <c r="Z20" s="14">
        <v>0.29486020845720001</v>
      </c>
      <c r="AA20" s="14">
        <v>0.28876173745211597</v>
      </c>
    </row>
    <row r="21" spans="2:27" ht="57.6" x14ac:dyDescent="0.3">
      <c r="B21" s="15" t="s">
        <v>251</v>
      </c>
      <c r="C21" s="14">
        <v>0.17639408117196101</v>
      </c>
      <c r="D21" s="14">
        <v>0.18023860691893701</v>
      </c>
      <c r="E21" s="14">
        <v>0.17411189129045701</v>
      </c>
      <c r="F21" s="14"/>
      <c r="G21" s="14">
        <v>0.22396040847379101</v>
      </c>
      <c r="H21" s="14">
        <v>0.17976135303239299</v>
      </c>
      <c r="I21" s="14">
        <v>0.23720540675623</v>
      </c>
      <c r="J21" s="14">
        <v>7.6008183768940404E-2</v>
      </c>
      <c r="K21" s="14">
        <v>0.173301347108899</v>
      </c>
      <c r="L21" s="14">
        <v>0.15301778633076901</v>
      </c>
      <c r="M21" s="14">
        <v>0.14228826295059999</v>
      </c>
      <c r="N21" s="14">
        <v>0.19946367067811199</v>
      </c>
      <c r="O21" s="14">
        <v>0.169647556966951</v>
      </c>
      <c r="P21" s="14"/>
      <c r="Q21" s="14">
        <v>0.197284541208469</v>
      </c>
      <c r="R21" s="14">
        <v>0.12423099518267899</v>
      </c>
      <c r="S21" s="14"/>
      <c r="T21" s="14">
        <v>0.17656975769130201</v>
      </c>
      <c r="U21" s="14">
        <v>0.11272538544066101</v>
      </c>
      <c r="V21" s="14">
        <v>0.31364725706421198</v>
      </c>
      <c r="W21" s="14"/>
      <c r="X21" s="14">
        <v>0.135313178781341</v>
      </c>
      <c r="Y21" s="14">
        <v>0.20169822133180801</v>
      </c>
      <c r="Z21" s="14">
        <v>7.2762429111007401E-2</v>
      </c>
      <c r="AA21" s="14">
        <v>0.182407337892497</v>
      </c>
    </row>
    <row r="22" spans="2:27" ht="28.8" x14ac:dyDescent="0.3">
      <c r="B22" s="15" t="s">
        <v>252</v>
      </c>
      <c r="C22" s="14">
        <v>5.03856652235464E-2</v>
      </c>
      <c r="D22" s="14">
        <v>5.3188121940765498E-2</v>
      </c>
      <c r="E22" s="14">
        <v>4.8110653975828997E-2</v>
      </c>
      <c r="F22" s="14"/>
      <c r="G22" s="14">
        <v>4.7859671485322199E-2</v>
      </c>
      <c r="H22" s="14">
        <v>5.8594564895798097E-2</v>
      </c>
      <c r="I22" s="14">
        <v>7.1390309607113206E-2</v>
      </c>
      <c r="J22" s="14">
        <v>0</v>
      </c>
      <c r="K22" s="14">
        <v>6.6944260799113697E-2</v>
      </c>
      <c r="L22" s="14">
        <v>2.2332945959002998E-2</v>
      </c>
      <c r="M22" s="14">
        <v>7.6177874349887806E-2</v>
      </c>
      <c r="N22" s="14">
        <v>4.3746603541745602E-2</v>
      </c>
      <c r="O22" s="14">
        <v>6.0806271172631599E-2</v>
      </c>
      <c r="P22" s="14"/>
      <c r="Q22" s="14">
        <v>4.33013858377959E-2</v>
      </c>
      <c r="R22" s="14">
        <v>6.6533425599515694E-2</v>
      </c>
      <c r="S22" s="14"/>
      <c r="T22" s="14">
        <v>4.8472153475279403E-2</v>
      </c>
      <c r="U22" s="14">
        <v>6.7211122446119695E-2</v>
      </c>
      <c r="V22" s="14">
        <v>0</v>
      </c>
      <c r="W22" s="14"/>
      <c r="X22" s="14">
        <v>7.3128420381267503E-2</v>
      </c>
      <c r="Y22" s="14">
        <v>3.91487512715466E-2</v>
      </c>
      <c r="Z22" s="14">
        <v>3.5904540809346602E-2</v>
      </c>
      <c r="AA22" s="14">
        <v>5.7298682201060103E-2</v>
      </c>
    </row>
    <row r="23" spans="2:27" x14ac:dyDescent="0.3">
      <c r="B23" s="15" t="s">
        <v>74</v>
      </c>
      <c r="C23" s="14">
        <v>2.24085472966228E-2</v>
      </c>
      <c r="D23" s="14">
        <v>2.3632786805305801E-2</v>
      </c>
      <c r="E23" s="14">
        <v>2.14178302736115E-2</v>
      </c>
      <c r="F23" s="14"/>
      <c r="G23" s="14">
        <v>2.61337757963611E-2</v>
      </c>
      <c r="H23" s="14">
        <v>1.23211262174773E-2</v>
      </c>
      <c r="I23" s="14">
        <v>0</v>
      </c>
      <c r="J23" s="14">
        <v>0</v>
      </c>
      <c r="K23" s="14">
        <v>0</v>
      </c>
      <c r="L23" s="14">
        <v>7.3857748348052796E-2</v>
      </c>
      <c r="M23" s="14">
        <v>5.0676783677765298E-2</v>
      </c>
      <c r="N23" s="14">
        <v>0</v>
      </c>
      <c r="O23" s="14">
        <v>1.61792069314582E-2</v>
      </c>
      <c r="P23" s="14"/>
      <c r="Q23" s="14">
        <v>1.9287552993177401E-2</v>
      </c>
      <c r="R23" s="14">
        <v>2.9528939136371501E-2</v>
      </c>
      <c r="S23" s="14"/>
      <c r="T23" s="14">
        <v>1.7560636689292801E-2</v>
      </c>
      <c r="U23" s="14">
        <v>1.9224192640222099E-2</v>
      </c>
      <c r="V23" s="14">
        <v>0</v>
      </c>
      <c r="W23" s="14"/>
      <c r="X23" s="14">
        <v>2.40922568292933E-2</v>
      </c>
      <c r="Y23" s="14">
        <v>1.33901385331892E-2</v>
      </c>
      <c r="Z23" s="14">
        <v>5.4778317116928203E-2</v>
      </c>
      <c r="AA23" s="14">
        <v>3.9165983578995402E-2</v>
      </c>
    </row>
    <row r="24" spans="2:27" x14ac:dyDescent="0.3">
      <c r="B24" s="15" t="s">
        <v>101</v>
      </c>
      <c r="C24" s="20">
        <v>4.9641326537494699E-3</v>
      </c>
      <c r="D24" s="20">
        <v>0</v>
      </c>
      <c r="E24" s="20">
        <v>9.73063767488456E-3</v>
      </c>
      <c r="F24" s="20"/>
      <c r="G24" s="20">
        <v>0</v>
      </c>
      <c r="H24" s="20">
        <v>1.86319355845001E-2</v>
      </c>
      <c r="I24" s="20">
        <v>2.4445653214158401E-2</v>
      </c>
      <c r="J24" s="20">
        <v>0</v>
      </c>
      <c r="K24" s="20">
        <v>0</v>
      </c>
      <c r="L24" s="20">
        <v>0</v>
      </c>
      <c r="M24" s="20">
        <v>0</v>
      </c>
      <c r="N24" s="20">
        <v>0</v>
      </c>
      <c r="O24" s="20">
        <v>0</v>
      </c>
      <c r="P24" s="20"/>
      <c r="Q24" s="20">
        <v>7.4457580179786102E-3</v>
      </c>
      <c r="R24" s="20">
        <v>0</v>
      </c>
      <c r="S24" s="20"/>
      <c r="T24" s="20">
        <v>2.7412887700780301E-3</v>
      </c>
      <c r="U24" s="20">
        <v>0</v>
      </c>
      <c r="V24" s="20">
        <v>0</v>
      </c>
      <c r="W24" s="20"/>
      <c r="X24" s="20">
        <v>0</v>
      </c>
      <c r="Y24" s="20">
        <v>9.6547211859325001E-3</v>
      </c>
      <c r="Z24" s="20">
        <v>0</v>
      </c>
      <c r="AA24" s="20">
        <v>0</v>
      </c>
    </row>
    <row r="25" spans="2:27" x14ac:dyDescent="0.3">
      <c r="B25" s="16" t="s">
        <v>254</v>
      </c>
    </row>
    <row r="26" spans="2:27" x14ac:dyDescent="0.3">
      <c r="B26" t="s">
        <v>54</v>
      </c>
    </row>
    <row r="27" spans="2:27" x14ac:dyDescent="0.3">
      <c r="B27" t="s">
        <v>55</v>
      </c>
    </row>
    <row r="29" spans="2:27" x14ac:dyDescent="0.3">
      <c r="B29"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AA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106</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ht="28.8" x14ac:dyDescent="0.3">
      <c r="B9" s="15" t="s">
        <v>255</v>
      </c>
      <c r="C9" s="14">
        <v>0.242457298926187</v>
      </c>
      <c r="D9" s="14">
        <v>0.24638103491969199</v>
      </c>
      <c r="E9" s="14">
        <v>0.238347577667988</v>
      </c>
      <c r="F9" s="14"/>
      <c r="G9" s="14">
        <v>0.29360140862630202</v>
      </c>
      <c r="H9" s="14">
        <v>0.21859300962263101</v>
      </c>
      <c r="I9" s="14">
        <v>0.15504838974500801</v>
      </c>
      <c r="J9" s="14">
        <v>0.20464191509035501</v>
      </c>
      <c r="K9" s="14">
        <v>0.27500126459383301</v>
      </c>
      <c r="L9" s="14">
        <v>0.28546025778204498</v>
      </c>
      <c r="M9" s="14">
        <v>0.226921915805672</v>
      </c>
      <c r="N9" s="14">
        <v>0.219128783540704</v>
      </c>
      <c r="O9" s="14">
        <v>0.21541666411776</v>
      </c>
      <c r="P9" s="14"/>
      <c r="Q9" s="14">
        <v>0.24491556826268199</v>
      </c>
      <c r="R9" s="14">
        <v>0.237068552216566</v>
      </c>
      <c r="S9" s="14"/>
      <c r="T9" s="14">
        <v>0.23498269591882301</v>
      </c>
      <c r="U9" s="14">
        <v>0.232276330900235</v>
      </c>
      <c r="V9" s="14">
        <v>0.37872498495124701</v>
      </c>
      <c r="W9" s="14"/>
      <c r="X9" s="14">
        <v>0.19182163463288501</v>
      </c>
      <c r="Y9" s="14">
        <v>0.24891501816293701</v>
      </c>
      <c r="Z9" s="14">
        <v>0.35702348195614497</v>
      </c>
      <c r="AA9" s="14">
        <v>0.234913989618108</v>
      </c>
    </row>
    <row r="10" spans="2:27" ht="28.8" x14ac:dyDescent="0.3">
      <c r="B10" s="15" t="s">
        <v>256</v>
      </c>
      <c r="C10" s="14">
        <v>0.34080348076844402</v>
      </c>
      <c r="D10" s="14">
        <v>0.34528268981114502</v>
      </c>
      <c r="E10" s="14">
        <v>0.33622498129170098</v>
      </c>
      <c r="F10" s="14"/>
      <c r="G10" s="14">
        <v>0.36588531366146898</v>
      </c>
      <c r="H10" s="14">
        <v>0.30603912808444</v>
      </c>
      <c r="I10" s="14">
        <v>0.350777668296191</v>
      </c>
      <c r="J10" s="14">
        <v>0.36695028029406301</v>
      </c>
      <c r="K10" s="14">
        <v>0.31188476926872999</v>
      </c>
      <c r="L10" s="14">
        <v>0.32731290798797003</v>
      </c>
      <c r="M10" s="14">
        <v>0.305559669538084</v>
      </c>
      <c r="N10" s="14">
        <v>0.37373797089000499</v>
      </c>
      <c r="O10" s="14">
        <v>0.35434209432587199</v>
      </c>
      <c r="P10" s="14"/>
      <c r="Q10" s="14">
        <v>0.35911917709463498</v>
      </c>
      <c r="R10" s="14">
        <v>0.29970946183765501</v>
      </c>
      <c r="S10" s="14"/>
      <c r="T10" s="14">
        <v>0.32650159645510302</v>
      </c>
      <c r="U10" s="14">
        <v>0.40170290879589399</v>
      </c>
      <c r="V10" s="14">
        <v>0.418297485377016</v>
      </c>
      <c r="W10" s="14"/>
      <c r="X10" s="14">
        <v>0.290672152326786</v>
      </c>
      <c r="Y10" s="14">
        <v>0.34567752349959402</v>
      </c>
      <c r="Z10" s="14">
        <v>0.32366843816805801</v>
      </c>
      <c r="AA10" s="14">
        <v>0.39273323875230398</v>
      </c>
    </row>
    <row r="11" spans="2:27" ht="28.8" x14ac:dyDescent="0.3">
      <c r="B11" s="15" t="s">
        <v>257</v>
      </c>
      <c r="C11" s="14">
        <v>0.29025485088556902</v>
      </c>
      <c r="D11" s="14">
        <v>0.278409910706784</v>
      </c>
      <c r="E11" s="14">
        <v>0.30286483615973903</v>
      </c>
      <c r="F11" s="14"/>
      <c r="G11" s="14">
        <v>0.237832604253569</v>
      </c>
      <c r="H11" s="14">
        <v>0.33934046729127199</v>
      </c>
      <c r="I11" s="14">
        <v>0.393214577274768</v>
      </c>
      <c r="J11" s="14">
        <v>0.30337083282314198</v>
      </c>
      <c r="K11" s="14">
        <v>0.26300966537540399</v>
      </c>
      <c r="L11" s="14">
        <v>0.24348695663196299</v>
      </c>
      <c r="M11" s="14">
        <v>0.318995402268901</v>
      </c>
      <c r="N11" s="14">
        <v>0.29209650961714201</v>
      </c>
      <c r="O11" s="14">
        <v>0.299384250304846</v>
      </c>
      <c r="P11" s="14"/>
      <c r="Q11" s="14">
        <v>0.28342615766367002</v>
      </c>
      <c r="R11" s="14">
        <v>0.30337588087672801</v>
      </c>
      <c r="S11" s="14"/>
      <c r="T11" s="14">
        <v>0.31129949954868602</v>
      </c>
      <c r="U11" s="14">
        <v>0.23127697607370901</v>
      </c>
      <c r="V11" s="14">
        <v>0.149295992816043</v>
      </c>
      <c r="W11" s="14"/>
      <c r="X11" s="14">
        <v>0.346052707341997</v>
      </c>
      <c r="Y11" s="14">
        <v>0.30242913211991401</v>
      </c>
      <c r="Z11" s="14">
        <v>0.19023456664948399</v>
      </c>
      <c r="AA11" s="14">
        <v>0.23590468640012399</v>
      </c>
    </row>
    <row r="12" spans="2:27" ht="28.8" x14ac:dyDescent="0.3">
      <c r="B12" s="15" t="s">
        <v>258</v>
      </c>
      <c r="C12" s="14">
        <v>7.6504767255303197E-2</v>
      </c>
      <c r="D12" s="14">
        <v>7.4698594588049005E-2</v>
      </c>
      <c r="E12" s="14">
        <v>7.8773507838271195E-2</v>
      </c>
      <c r="F12" s="14"/>
      <c r="G12" s="14">
        <v>7.0192648344649902E-2</v>
      </c>
      <c r="H12" s="14">
        <v>8.2060807667469898E-2</v>
      </c>
      <c r="I12" s="14">
        <v>5.6111077655993102E-2</v>
      </c>
      <c r="J12" s="14">
        <v>9.2808781192317294E-2</v>
      </c>
      <c r="K12" s="14">
        <v>7.5521743328631305E-2</v>
      </c>
      <c r="L12" s="14">
        <v>5.7453632880033398E-2</v>
      </c>
      <c r="M12" s="14">
        <v>9.4294473565317199E-2</v>
      </c>
      <c r="N12" s="14">
        <v>8.82800027694534E-2</v>
      </c>
      <c r="O12" s="14">
        <v>8.0512132661650096E-2</v>
      </c>
      <c r="P12" s="14"/>
      <c r="Q12" s="14">
        <v>7.0713344918507698E-2</v>
      </c>
      <c r="R12" s="14">
        <v>9.1554159194108295E-2</v>
      </c>
      <c r="S12" s="14"/>
      <c r="T12" s="14">
        <v>7.8811096370799902E-2</v>
      </c>
      <c r="U12" s="14">
        <v>8.6665770635384595E-2</v>
      </c>
      <c r="V12" s="14">
        <v>2.3347462005187399E-2</v>
      </c>
      <c r="W12" s="14"/>
      <c r="X12" s="14">
        <v>9.9617890018293298E-2</v>
      </c>
      <c r="Y12" s="14">
        <v>6.8095297425615903E-2</v>
      </c>
      <c r="Z12" s="14">
        <v>7.0176255104507895E-2</v>
      </c>
      <c r="AA12" s="14">
        <v>7.7260397275312698E-2</v>
      </c>
    </row>
    <row r="13" spans="2:27" ht="28.8" x14ac:dyDescent="0.3">
      <c r="B13" s="15" t="s">
        <v>259</v>
      </c>
      <c r="C13" s="14">
        <v>3.65013530094805E-2</v>
      </c>
      <c r="D13" s="14">
        <v>4.08823053509903E-2</v>
      </c>
      <c r="E13" s="14">
        <v>3.1098042131042399E-2</v>
      </c>
      <c r="F13" s="14"/>
      <c r="G13" s="14">
        <v>1.5859150961680502E-2</v>
      </c>
      <c r="H13" s="14">
        <v>3.8480835998399597E-2</v>
      </c>
      <c r="I13" s="14">
        <v>2.8559892547971699E-2</v>
      </c>
      <c r="J13" s="14">
        <v>3.2228190600123198E-2</v>
      </c>
      <c r="K13" s="14">
        <v>5.8354992303826798E-2</v>
      </c>
      <c r="L13" s="14">
        <v>5.8322663059320198E-2</v>
      </c>
      <c r="M13" s="14">
        <v>4.6483055851123799E-2</v>
      </c>
      <c r="N13" s="14">
        <v>2.6756733182695999E-2</v>
      </c>
      <c r="O13" s="14">
        <v>4.1258855695096498E-2</v>
      </c>
      <c r="P13" s="14"/>
      <c r="Q13" s="14">
        <v>3.2434364352307801E-2</v>
      </c>
      <c r="R13" s="14">
        <v>4.5165692478826597E-2</v>
      </c>
      <c r="S13" s="14"/>
      <c r="T13" s="14">
        <v>3.6789880659233699E-2</v>
      </c>
      <c r="U13" s="14">
        <v>4.04622443641319E-2</v>
      </c>
      <c r="V13" s="14">
        <v>1.0224596600266001E-2</v>
      </c>
      <c r="W13" s="14"/>
      <c r="X13" s="14">
        <v>4.9494685639924998E-2</v>
      </c>
      <c r="Y13" s="14">
        <v>2.8582772656998701E-2</v>
      </c>
      <c r="Z13" s="14">
        <v>3.3689019630951597E-2</v>
      </c>
      <c r="AA13" s="14">
        <v>4.20661882801351E-2</v>
      </c>
    </row>
    <row r="14" spans="2:27" x14ac:dyDescent="0.3">
      <c r="B14" s="15" t="s">
        <v>52</v>
      </c>
      <c r="C14" s="20">
        <v>1.34782491550163E-2</v>
      </c>
      <c r="D14" s="20">
        <v>1.4345464623339899E-2</v>
      </c>
      <c r="E14" s="20">
        <v>1.26910549112575E-2</v>
      </c>
      <c r="F14" s="20"/>
      <c r="G14" s="20">
        <v>1.6628874152329502E-2</v>
      </c>
      <c r="H14" s="20">
        <v>1.5485751335788099E-2</v>
      </c>
      <c r="I14" s="20">
        <v>1.6288394480068399E-2</v>
      </c>
      <c r="J14" s="20">
        <v>0</v>
      </c>
      <c r="K14" s="20">
        <v>1.62275651295751E-2</v>
      </c>
      <c r="L14" s="20">
        <v>2.7963581658668302E-2</v>
      </c>
      <c r="M14" s="20">
        <v>7.74548297090236E-3</v>
      </c>
      <c r="N14" s="20">
        <v>0</v>
      </c>
      <c r="O14" s="20">
        <v>9.0860028947752601E-3</v>
      </c>
      <c r="P14" s="20"/>
      <c r="Q14" s="20">
        <v>9.3913877081968494E-3</v>
      </c>
      <c r="R14" s="20">
        <v>2.3126253396116101E-2</v>
      </c>
      <c r="S14" s="20"/>
      <c r="T14" s="20">
        <v>1.16152310473539E-2</v>
      </c>
      <c r="U14" s="20">
        <v>7.6157692306447599E-3</v>
      </c>
      <c r="V14" s="20">
        <v>2.0109478250240599E-2</v>
      </c>
      <c r="W14" s="20"/>
      <c r="X14" s="20">
        <v>2.2340930040114702E-2</v>
      </c>
      <c r="Y14" s="20">
        <v>6.3002561349400398E-3</v>
      </c>
      <c r="Z14" s="20">
        <v>2.5208238490852599E-2</v>
      </c>
      <c r="AA14" s="20">
        <v>1.71214996740158E-2</v>
      </c>
    </row>
    <row r="15" spans="2:27" x14ac:dyDescent="0.3">
      <c r="B15" s="16"/>
    </row>
    <row r="16" spans="2:27" x14ac:dyDescent="0.3">
      <c r="B16" t="s">
        <v>54</v>
      </c>
    </row>
    <row r="17" spans="2:2" x14ac:dyDescent="0.3">
      <c r="B17" t="s">
        <v>55</v>
      </c>
    </row>
    <row r="19" spans="2:2" x14ac:dyDescent="0.3">
      <c r="B19"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F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6" width="20.6640625" customWidth="1"/>
  </cols>
  <sheetData>
    <row r="2" spans="2:6" ht="40.049999999999997" customHeight="1" x14ac:dyDescent="0.3">
      <c r="D2" s="26" t="s">
        <v>268</v>
      </c>
      <c r="E2" s="23"/>
      <c r="F2" s="23"/>
    </row>
    <row r="6" spans="2:6" ht="49.95" customHeight="1" x14ac:dyDescent="0.3">
      <c r="B6" s="17" t="s">
        <v>14</v>
      </c>
      <c r="C6" s="17" t="s">
        <v>260</v>
      </c>
      <c r="D6" s="17" t="s">
        <v>261</v>
      </c>
      <c r="E6" s="17" t="s">
        <v>262</v>
      </c>
    </row>
    <row r="7" spans="2:6" x14ac:dyDescent="0.3">
      <c r="B7" s="15" t="s">
        <v>263</v>
      </c>
      <c r="C7" s="14">
        <v>0.52513645411854804</v>
      </c>
      <c r="D7" s="14">
        <v>0.62114178864080605</v>
      </c>
      <c r="E7" s="14">
        <v>0.48111908003877002</v>
      </c>
    </row>
    <row r="8" spans="2:6" x14ac:dyDescent="0.3">
      <c r="B8" s="15" t="s">
        <v>264</v>
      </c>
      <c r="C8" s="14">
        <v>0.38325682643472297</v>
      </c>
      <c r="D8" s="14">
        <v>0.331313482720418</v>
      </c>
      <c r="E8" s="14">
        <v>0.416203910183994</v>
      </c>
    </row>
    <row r="9" spans="2:6" x14ac:dyDescent="0.3">
      <c r="B9" s="15" t="s">
        <v>265</v>
      </c>
      <c r="C9" s="14">
        <v>6.9149494931654495E-2</v>
      </c>
      <c r="D9" s="14">
        <v>3.8000946151527999E-2</v>
      </c>
      <c r="E9" s="14">
        <v>7.4542602268195604E-2</v>
      </c>
    </row>
    <row r="10" spans="2:6" x14ac:dyDescent="0.3">
      <c r="B10" s="15" t="s">
        <v>266</v>
      </c>
      <c r="C10" s="14">
        <v>8.2496391060026004E-3</v>
      </c>
      <c r="D10" s="14">
        <v>4.9885963978880902E-3</v>
      </c>
      <c r="E10" s="14">
        <v>9.0084938750938093E-3</v>
      </c>
    </row>
    <row r="11" spans="2:6" x14ac:dyDescent="0.3">
      <c r="B11" s="15" t="s">
        <v>267</v>
      </c>
      <c r="C11" s="14">
        <v>1.42075854090722E-2</v>
      </c>
      <c r="D11" s="14">
        <v>4.5551860893605599E-3</v>
      </c>
      <c r="E11" s="14">
        <v>1.9125913633947299E-2</v>
      </c>
    </row>
    <row r="12" spans="2:6" x14ac:dyDescent="0.3">
      <c r="B12" s="16"/>
      <c r="C12" s="16"/>
      <c r="D12" s="16"/>
      <c r="E12" s="16"/>
    </row>
    <row r="13" spans="2:6" x14ac:dyDescent="0.3">
      <c r="B13" t="s">
        <v>54</v>
      </c>
    </row>
    <row r="14" spans="2:6" x14ac:dyDescent="0.3">
      <c r="B14" t="s">
        <v>55</v>
      </c>
    </row>
    <row r="18" spans="2:2" x14ac:dyDescent="0.3">
      <c r="B18"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269</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x14ac:dyDescent="0.3">
      <c r="B9" s="15" t="s">
        <v>263</v>
      </c>
      <c r="C9" s="14">
        <v>0.52513645411854804</v>
      </c>
      <c r="D9" s="14">
        <v>0.56518141903311903</v>
      </c>
      <c r="E9" s="14">
        <v>0.486561522421399</v>
      </c>
      <c r="F9" s="14"/>
      <c r="G9" s="14">
        <v>0.60123712152676201</v>
      </c>
      <c r="H9" s="14">
        <v>0.51479751159343901</v>
      </c>
      <c r="I9" s="14">
        <v>0.41731059311937302</v>
      </c>
      <c r="J9" s="14">
        <v>0.46250115046610002</v>
      </c>
      <c r="K9" s="14">
        <v>0.50564817966822395</v>
      </c>
      <c r="L9" s="14">
        <v>0.55630244649169602</v>
      </c>
      <c r="M9" s="14">
        <v>0.45936644381006497</v>
      </c>
      <c r="N9" s="14">
        <v>0.52264886165506597</v>
      </c>
      <c r="O9" s="14">
        <v>0.541678448447931</v>
      </c>
      <c r="P9" s="14"/>
      <c r="Q9" s="14">
        <v>0.55272619262682599</v>
      </c>
      <c r="R9" s="14">
        <v>0.45708016936659801</v>
      </c>
      <c r="S9" s="14"/>
      <c r="T9" s="14">
        <v>0.49656827626015898</v>
      </c>
      <c r="U9" s="14">
        <v>0.57349171549650702</v>
      </c>
      <c r="V9" s="14">
        <v>0.67377010440042695</v>
      </c>
      <c r="W9" s="14"/>
      <c r="X9" s="14">
        <v>0.412793957152364</v>
      </c>
      <c r="Y9" s="14">
        <v>0.53372836784840105</v>
      </c>
      <c r="Z9" s="14">
        <v>0.57448815555185995</v>
      </c>
      <c r="AA9" s="14">
        <v>0.60023478589240098</v>
      </c>
    </row>
    <row r="10" spans="2:27" x14ac:dyDescent="0.3">
      <c r="B10" s="15" t="s">
        <v>264</v>
      </c>
      <c r="C10" s="14">
        <v>0.38325682643472297</v>
      </c>
      <c r="D10" s="14">
        <v>0.36521868598071</v>
      </c>
      <c r="E10" s="14">
        <v>0.39924641703063701</v>
      </c>
      <c r="F10" s="14"/>
      <c r="G10" s="14">
        <v>0.33547026055219198</v>
      </c>
      <c r="H10" s="14">
        <v>0.393262154402719</v>
      </c>
      <c r="I10" s="14">
        <v>0.46294601557567</v>
      </c>
      <c r="J10" s="14">
        <v>0.43087567284801498</v>
      </c>
      <c r="K10" s="14">
        <v>0.36086489538231098</v>
      </c>
      <c r="L10" s="14">
        <v>0.35353354645721702</v>
      </c>
      <c r="M10" s="14">
        <v>0.46209946033161498</v>
      </c>
      <c r="N10" s="14">
        <v>0.37313746252436503</v>
      </c>
      <c r="O10" s="14">
        <v>0.36824248400926202</v>
      </c>
      <c r="P10" s="14"/>
      <c r="Q10" s="14">
        <v>0.376285744139704</v>
      </c>
      <c r="R10" s="14">
        <v>0.40318432978966001</v>
      </c>
      <c r="S10" s="14"/>
      <c r="T10" s="14">
        <v>0.39776381533718302</v>
      </c>
      <c r="U10" s="14">
        <v>0.38575833003770199</v>
      </c>
      <c r="V10" s="14">
        <v>0.29422795810277902</v>
      </c>
      <c r="W10" s="14"/>
      <c r="X10" s="14">
        <v>0.42506502959521802</v>
      </c>
      <c r="Y10" s="14">
        <v>0.38483590374138799</v>
      </c>
      <c r="Z10" s="14">
        <v>0.345176006836514</v>
      </c>
      <c r="AA10" s="14">
        <v>0.35490403020088201</v>
      </c>
    </row>
    <row r="11" spans="2:27" x14ac:dyDescent="0.3">
      <c r="B11" s="15" t="s">
        <v>265</v>
      </c>
      <c r="C11" s="14">
        <v>6.9149494931654495E-2</v>
      </c>
      <c r="D11" s="14">
        <v>5.4528859692143397E-2</v>
      </c>
      <c r="E11" s="14">
        <v>8.4204352152475806E-2</v>
      </c>
      <c r="F11" s="14"/>
      <c r="G11" s="14">
        <v>5.2483070385525799E-2</v>
      </c>
      <c r="H11" s="14">
        <v>6.3894510480037095E-2</v>
      </c>
      <c r="I11" s="14">
        <v>8.7554835392183297E-2</v>
      </c>
      <c r="J11" s="14">
        <v>5.1029179016849002E-2</v>
      </c>
      <c r="K11" s="14">
        <v>0.112306030704602</v>
      </c>
      <c r="L11" s="14">
        <v>8.0756164041095493E-2</v>
      </c>
      <c r="M11" s="14">
        <v>6.1034511568760899E-2</v>
      </c>
      <c r="N11" s="14">
        <v>8.7825828970111694E-2</v>
      </c>
      <c r="O11" s="14">
        <v>6.5437599245815103E-2</v>
      </c>
      <c r="P11" s="14"/>
      <c r="Q11" s="14">
        <v>5.4693666336997203E-2</v>
      </c>
      <c r="R11" s="14">
        <v>0.102678294167102</v>
      </c>
      <c r="S11" s="14"/>
      <c r="T11" s="14">
        <v>7.7156285648275605E-2</v>
      </c>
      <c r="U11" s="14">
        <v>3.7396313700505501E-2</v>
      </c>
      <c r="V11" s="14">
        <v>2.6593259609580699E-2</v>
      </c>
      <c r="W11" s="14"/>
      <c r="X11" s="14">
        <v>0.11731504795427899</v>
      </c>
      <c r="Y11" s="14">
        <v>6.0623097096549103E-2</v>
      </c>
      <c r="Z11" s="14">
        <v>6.3874528829736502E-2</v>
      </c>
      <c r="AA11" s="14">
        <v>3.9865710108458199E-2</v>
      </c>
    </row>
    <row r="12" spans="2:27" x14ac:dyDescent="0.3">
      <c r="B12" s="15" t="s">
        <v>266</v>
      </c>
      <c r="C12" s="14">
        <v>8.2496391060026004E-3</v>
      </c>
      <c r="D12" s="14">
        <v>3.2721595242597799E-3</v>
      </c>
      <c r="E12" s="14">
        <v>1.32829363701328E-2</v>
      </c>
      <c r="F12" s="14"/>
      <c r="G12" s="14">
        <v>3.7656135011412601E-3</v>
      </c>
      <c r="H12" s="14">
        <v>1.5202156336621499E-2</v>
      </c>
      <c r="I12" s="14">
        <v>1.8464468779031101E-2</v>
      </c>
      <c r="J12" s="14">
        <v>1.8894686976030299E-2</v>
      </c>
      <c r="K12" s="14">
        <v>1.7057866139743999E-2</v>
      </c>
      <c r="L12" s="14">
        <v>0</v>
      </c>
      <c r="M12" s="14">
        <v>6.3927216542754798E-3</v>
      </c>
      <c r="N12" s="14">
        <v>0</v>
      </c>
      <c r="O12" s="14">
        <v>0</v>
      </c>
      <c r="P12" s="14"/>
      <c r="Q12" s="14">
        <v>7.3086030440972704E-3</v>
      </c>
      <c r="R12" s="14">
        <v>1.05946537602459E-2</v>
      </c>
      <c r="S12" s="14"/>
      <c r="T12" s="14">
        <v>1.0444050016340699E-2</v>
      </c>
      <c r="U12" s="14">
        <v>3.3536407652862499E-3</v>
      </c>
      <c r="V12" s="14">
        <v>0</v>
      </c>
      <c r="W12" s="14"/>
      <c r="X12" s="14">
        <v>1.4590949923798301E-2</v>
      </c>
      <c r="Y12" s="14">
        <v>9.0004289199736992E-3</v>
      </c>
      <c r="Z12" s="14">
        <v>0</v>
      </c>
      <c r="AA12" s="14">
        <v>3.077788814014E-3</v>
      </c>
    </row>
    <row r="13" spans="2:27" x14ac:dyDescent="0.3">
      <c r="B13" s="15" t="s">
        <v>267</v>
      </c>
      <c r="C13" s="20">
        <v>1.42075854090722E-2</v>
      </c>
      <c r="D13" s="20">
        <v>1.1798875769768199E-2</v>
      </c>
      <c r="E13" s="20">
        <v>1.6704772025355301E-2</v>
      </c>
      <c r="F13" s="20"/>
      <c r="G13" s="20">
        <v>7.04393403437935E-3</v>
      </c>
      <c r="H13" s="20">
        <v>1.28436671871825E-2</v>
      </c>
      <c r="I13" s="20">
        <v>1.37240871337423E-2</v>
      </c>
      <c r="J13" s="20">
        <v>3.6699310693005298E-2</v>
      </c>
      <c r="K13" s="20">
        <v>4.1230281051186698E-3</v>
      </c>
      <c r="L13" s="20">
        <v>9.4078430099918103E-3</v>
      </c>
      <c r="M13" s="20">
        <v>1.11068626352836E-2</v>
      </c>
      <c r="N13" s="20">
        <v>1.63878468504579E-2</v>
      </c>
      <c r="O13" s="20">
        <v>2.46414682969914E-2</v>
      </c>
      <c r="P13" s="20"/>
      <c r="Q13" s="20">
        <v>8.9857938523755995E-3</v>
      </c>
      <c r="R13" s="20">
        <v>2.6462552916394599E-2</v>
      </c>
      <c r="S13" s="20"/>
      <c r="T13" s="20">
        <v>1.80675727380427E-2</v>
      </c>
      <c r="U13" s="20">
        <v>0</v>
      </c>
      <c r="V13" s="20">
        <v>5.4086778872133902E-3</v>
      </c>
      <c r="W13" s="20"/>
      <c r="X13" s="20">
        <v>3.02350153743416E-2</v>
      </c>
      <c r="Y13" s="20">
        <v>1.1812202393688499E-2</v>
      </c>
      <c r="Z13" s="20">
        <v>1.6461308781889599E-2</v>
      </c>
      <c r="AA13" s="20">
        <v>1.9176849842448399E-3</v>
      </c>
    </row>
    <row r="14" spans="2:27" x14ac:dyDescent="0.3">
      <c r="B14" s="16"/>
    </row>
    <row r="15" spans="2:27" x14ac:dyDescent="0.3">
      <c r="B15" t="s">
        <v>54</v>
      </c>
    </row>
    <row r="16" spans="2:27" x14ac:dyDescent="0.3">
      <c r="B16" t="s">
        <v>55</v>
      </c>
    </row>
    <row r="18" spans="2:2" x14ac:dyDescent="0.3">
      <c r="B18"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270</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x14ac:dyDescent="0.3">
      <c r="B9" s="15" t="s">
        <v>263</v>
      </c>
      <c r="C9" s="14">
        <v>0.62114178864080605</v>
      </c>
      <c r="D9" s="14">
        <v>0.646834783386531</v>
      </c>
      <c r="E9" s="14">
        <v>0.59751430577209397</v>
      </c>
      <c r="F9" s="14"/>
      <c r="G9" s="14">
        <v>0.69272541540460597</v>
      </c>
      <c r="H9" s="14">
        <v>0.56297900637738196</v>
      </c>
      <c r="I9" s="14">
        <v>0.61062086272396399</v>
      </c>
      <c r="J9" s="14">
        <v>0.55301076945782301</v>
      </c>
      <c r="K9" s="14">
        <v>0.62785503105342899</v>
      </c>
      <c r="L9" s="14">
        <v>0.64628404009778195</v>
      </c>
      <c r="M9" s="14">
        <v>0.63644066039109004</v>
      </c>
      <c r="N9" s="14">
        <v>0.61682055125857704</v>
      </c>
      <c r="O9" s="14">
        <v>0.58138967608584202</v>
      </c>
      <c r="P9" s="14"/>
      <c r="Q9" s="14">
        <v>0.65620574352512595</v>
      </c>
      <c r="R9" s="14">
        <v>0.53925145345515302</v>
      </c>
      <c r="S9" s="14"/>
      <c r="T9" s="14">
        <v>0.60932095021944299</v>
      </c>
      <c r="U9" s="14">
        <v>0.57601855149985304</v>
      </c>
      <c r="V9" s="14">
        <v>0.82755303725660501</v>
      </c>
      <c r="W9" s="14"/>
      <c r="X9" s="14">
        <v>0.52155658560703</v>
      </c>
      <c r="Y9" s="14">
        <v>0.64603504684756996</v>
      </c>
      <c r="Z9" s="14">
        <v>0.58616264084260605</v>
      </c>
      <c r="AA9" s="14">
        <v>0.68163999704189204</v>
      </c>
    </row>
    <row r="10" spans="2:27" x14ac:dyDescent="0.3">
      <c r="B10" s="15" t="s">
        <v>264</v>
      </c>
      <c r="C10" s="14">
        <v>0.331313482720418</v>
      </c>
      <c r="D10" s="14">
        <v>0.308813063203208</v>
      </c>
      <c r="E10" s="14">
        <v>0.352694898201039</v>
      </c>
      <c r="F10" s="14"/>
      <c r="G10" s="14">
        <v>0.26862579814960802</v>
      </c>
      <c r="H10" s="14">
        <v>0.383499868711623</v>
      </c>
      <c r="I10" s="14">
        <v>0.35113934972328997</v>
      </c>
      <c r="J10" s="14">
        <v>0.41577637676291002</v>
      </c>
      <c r="K10" s="14">
        <v>0.313312464297269</v>
      </c>
      <c r="L10" s="14">
        <v>0.30715390575299301</v>
      </c>
      <c r="M10" s="14">
        <v>0.32180547414737798</v>
      </c>
      <c r="N10" s="14">
        <v>0.33983261317164298</v>
      </c>
      <c r="O10" s="14">
        <v>0.34671889579081</v>
      </c>
      <c r="P10" s="14"/>
      <c r="Q10" s="14">
        <v>0.30678296456641002</v>
      </c>
      <c r="R10" s="14">
        <v>0.388029879949988</v>
      </c>
      <c r="S10" s="14"/>
      <c r="T10" s="14">
        <v>0.34656685631478201</v>
      </c>
      <c r="U10" s="14">
        <v>0.372217808541559</v>
      </c>
      <c r="V10" s="14">
        <v>0.151744725318993</v>
      </c>
      <c r="W10" s="14"/>
      <c r="X10" s="14">
        <v>0.40582187169586598</v>
      </c>
      <c r="Y10" s="14">
        <v>0.31986705560649598</v>
      </c>
      <c r="Z10" s="14">
        <v>0.34086120562301803</v>
      </c>
      <c r="AA10" s="14">
        <v>0.27406307338291303</v>
      </c>
    </row>
    <row r="11" spans="2:27" x14ac:dyDescent="0.3">
      <c r="B11" s="15" t="s">
        <v>265</v>
      </c>
      <c r="C11" s="14">
        <v>3.8000946151527999E-2</v>
      </c>
      <c r="D11" s="14">
        <v>3.7045702817535602E-2</v>
      </c>
      <c r="E11" s="14">
        <v>3.9186025314459499E-2</v>
      </c>
      <c r="F11" s="14"/>
      <c r="G11" s="14">
        <v>3.2251650697730699E-2</v>
      </c>
      <c r="H11" s="14">
        <v>4.80674354496443E-2</v>
      </c>
      <c r="I11" s="14">
        <v>3.1850341776210198E-2</v>
      </c>
      <c r="J11" s="14">
        <v>2.6414341312007799E-2</v>
      </c>
      <c r="K11" s="14">
        <v>3.8834379690874402E-2</v>
      </c>
      <c r="L11" s="14">
        <v>3.3031636645326101E-2</v>
      </c>
      <c r="M11" s="14">
        <v>3.53611438072561E-2</v>
      </c>
      <c r="N11" s="14">
        <v>4.3346835569779599E-2</v>
      </c>
      <c r="O11" s="14">
        <v>5.1969381963931999E-2</v>
      </c>
      <c r="P11" s="14"/>
      <c r="Q11" s="14">
        <v>2.89064379874206E-2</v>
      </c>
      <c r="R11" s="14">
        <v>5.9662823268024197E-2</v>
      </c>
      <c r="S11" s="14"/>
      <c r="T11" s="14">
        <v>3.7688731887506703E-2</v>
      </c>
      <c r="U11" s="14">
        <v>3.8459156453817103E-2</v>
      </c>
      <c r="V11" s="14">
        <v>4.3335744150866801E-3</v>
      </c>
      <c r="W11" s="14"/>
      <c r="X11" s="14">
        <v>6.2060919587658699E-2</v>
      </c>
      <c r="Y11" s="14">
        <v>2.8220003766416299E-2</v>
      </c>
      <c r="Z11" s="14">
        <v>5.3305186308589797E-2</v>
      </c>
      <c r="AA11" s="14">
        <v>3.0623030523125198E-2</v>
      </c>
    </row>
    <row r="12" spans="2:27" x14ac:dyDescent="0.3">
      <c r="B12" s="15" t="s">
        <v>266</v>
      </c>
      <c r="C12" s="14">
        <v>4.9885963978880902E-3</v>
      </c>
      <c r="D12" s="14">
        <v>3.2975383404905498E-3</v>
      </c>
      <c r="E12" s="14">
        <v>5.4752242068127803E-3</v>
      </c>
      <c r="F12" s="14"/>
      <c r="G12" s="14">
        <v>3.3840011508237899E-3</v>
      </c>
      <c r="H12" s="14">
        <v>5.4536894613501198E-3</v>
      </c>
      <c r="I12" s="14">
        <v>6.3894457765353097E-3</v>
      </c>
      <c r="J12" s="14">
        <v>4.7985124672587504E-3</v>
      </c>
      <c r="K12" s="14">
        <v>9.7916177471003008E-3</v>
      </c>
      <c r="L12" s="14">
        <v>0</v>
      </c>
      <c r="M12" s="14">
        <v>0</v>
      </c>
      <c r="N12" s="14">
        <v>0</v>
      </c>
      <c r="O12" s="14">
        <v>1.27253036097193E-2</v>
      </c>
      <c r="P12" s="14"/>
      <c r="Q12" s="14">
        <v>5.4352310942585502E-3</v>
      </c>
      <c r="R12" s="14">
        <v>4.0892476696074397E-3</v>
      </c>
      <c r="S12" s="14"/>
      <c r="T12" s="14">
        <v>3.54010912285178E-3</v>
      </c>
      <c r="U12" s="14">
        <v>4.72736552479938E-3</v>
      </c>
      <c r="V12" s="14">
        <v>5.4086778872133902E-3</v>
      </c>
      <c r="W12" s="14"/>
      <c r="X12" s="14">
        <v>5.6317090981429499E-3</v>
      </c>
      <c r="Y12" s="14">
        <v>4.0390589629386402E-3</v>
      </c>
      <c r="Z12" s="14">
        <v>0</v>
      </c>
      <c r="AA12" s="14">
        <v>8.9266926004693496E-3</v>
      </c>
    </row>
    <row r="13" spans="2:27" x14ac:dyDescent="0.3">
      <c r="B13" s="15" t="s">
        <v>267</v>
      </c>
      <c r="C13" s="20">
        <v>4.5551860893605599E-3</v>
      </c>
      <c r="D13" s="20">
        <v>4.0089122522349498E-3</v>
      </c>
      <c r="E13" s="20">
        <v>5.1295465055942197E-3</v>
      </c>
      <c r="F13" s="20"/>
      <c r="G13" s="20">
        <v>3.01313459723155E-3</v>
      </c>
      <c r="H13" s="20">
        <v>0</v>
      </c>
      <c r="I13" s="20">
        <v>0</v>
      </c>
      <c r="J13" s="20">
        <v>0</v>
      </c>
      <c r="K13" s="20">
        <v>1.0206507211327801E-2</v>
      </c>
      <c r="L13" s="20">
        <v>1.3530417503899401E-2</v>
      </c>
      <c r="M13" s="20">
        <v>6.3927216542754798E-3</v>
      </c>
      <c r="N13" s="20">
        <v>0</v>
      </c>
      <c r="O13" s="20">
        <v>7.1967425496969597E-3</v>
      </c>
      <c r="P13" s="20"/>
      <c r="Q13" s="20">
        <v>2.6696228267848502E-3</v>
      </c>
      <c r="R13" s="20">
        <v>8.9665956572271503E-3</v>
      </c>
      <c r="S13" s="20"/>
      <c r="T13" s="20">
        <v>2.8833524554170899E-3</v>
      </c>
      <c r="U13" s="20">
        <v>8.5771179799719599E-3</v>
      </c>
      <c r="V13" s="20">
        <v>1.0959985122101199E-2</v>
      </c>
      <c r="W13" s="20"/>
      <c r="X13" s="20">
        <v>4.9289140113022503E-3</v>
      </c>
      <c r="Y13" s="20">
        <v>1.8388348165792399E-3</v>
      </c>
      <c r="Z13" s="20">
        <v>1.9670967225786502E-2</v>
      </c>
      <c r="AA13" s="20">
        <v>4.7472064516006201E-3</v>
      </c>
    </row>
    <row r="14" spans="2:27" x14ac:dyDescent="0.3">
      <c r="B14" s="16"/>
    </row>
    <row r="15" spans="2:27" x14ac:dyDescent="0.3">
      <c r="B15" t="s">
        <v>54</v>
      </c>
    </row>
    <row r="16" spans="2:27" x14ac:dyDescent="0.3">
      <c r="B16" t="s">
        <v>55</v>
      </c>
    </row>
    <row r="18" spans="2:2" x14ac:dyDescent="0.3">
      <c r="B18"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271</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x14ac:dyDescent="0.3">
      <c r="B9" s="15" t="s">
        <v>263</v>
      </c>
      <c r="C9" s="14">
        <v>0.48111908003877002</v>
      </c>
      <c r="D9" s="14">
        <v>0.53371055782116195</v>
      </c>
      <c r="E9" s="14">
        <v>0.42971720743414599</v>
      </c>
      <c r="F9" s="14"/>
      <c r="G9" s="14">
        <v>0.589018806793835</v>
      </c>
      <c r="H9" s="14">
        <v>0.39094535741942699</v>
      </c>
      <c r="I9" s="14">
        <v>0.40720259467120001</v>
      </c>
      <c r="J9" s="14">
        <v>0.48365221050976398</v>
      </c>
      <c r="K9" s="14">
        <v>0.465048135193315</v>
      </c>
      <c r="L9" s="14">
        <v>0.483185854440776</v>
      </c>
      <c r="M9" s="14">
        <v>0.44803894897070901</v>
      </c>
      <c r="N9" s="14">
        <v>0.473045621620447</v>
      </c>
      <c r="O9" s="14">
        <v>0.46650808220253398</v>
      </c>
      <c r="P9" s="14"/>
      <c r="Q9" s="14">
        <v>0.51045209548737303</v>
      </c>
      <c r="R9" s="14">
        <v>0.41653622140187002</v>
      </c>
      <c r="S9" s="14"/>
      <c r="T9" s="14">
        <v>0.45753503693589798</v>
      </c>
      <c r="U9" s="14">
        <v>0.49432475186999603</v>
      </c>
      <c r="V9" s="14">
        <v>0.69489000942203105</v>
      </c>
      <c r="W9" s="14"/>
      <c r="X9" s="14">
        <v>0.38112340416949703</v>
      </c>
      <c r="Y9" s="14">
        <v>0.48410155309214198</v>
      </c>
      <c r="Z9" s="14">
        <v>0.51041978805883603</v>
      </c>
      <c r="AA9" s="14">
        <v>0.57634791332879198</v>
      </c>
    </row>
    <row r="10" spans="2:27" x14ac:dyDescent="0.3">
      <c r="B10" s="15" t="s">
        <v>264</v>
      </c>
      <c r="C10" s="14">
        <v>0.416203910183994</v>
      </c>
      <c r="D10" s="14">
        <v>0.39426975807014503</v>
      </c>
      <c r="E10" s="14">
        <v>0.437529136667618</v>
      </c>
      <c r="F10" s="14"/>
      <c r="G10" s="14">
        <v>0.35420746625646599</v>
      </c>
      <c r="H10" s="14">
        <v>0.46503356852192701</v>
      </c>
      <c r="I10" s="14">
        <v>0.47449434075393598</v>
      </c>
      <c r="J10" s="14">
        <v>0.45284381141624702</v>
      </c>
      <c r="K10" s="14">
        <v>0.420993740238011</v>
      </c>
      <c r="L10" s="14">
        <v>0.42669061184885199</v>
      </c>
      <c r="M10" s="14">
        <v>0.444650466852756</v>
      </c>
      <c r="N10" s="14">
        <v>0.37793347010886702</v>
      </c>
      <c r="O10" s="14">
        <v>0.39493378860552902</v>
      </c>
      <c r="P10" s="14"/>
      <c r="Q10" s="14">
        <v>0.404087640491121</v>
      </c>
      <c r="R10" s="14">
        <v>0.44157306134955798</v>
      </c>
      <c r="S10" s="14"/>
      <c r="T10" s="14">
        <v>0.43203038298084201</v>
      </c>
      <c r="U10" s="14">
        <v>0.437526942146438</v>
      </c>
      <c r="V10" s="14">
        <v>0.26154606031167998</v>
      </c>
      <c r="W10" s="14"/>
      <c r="X10" s="14">
        <v>0.46536478968959499</v>
      </c>
      <c r="Y10" s="14">
        <v>0.42288076444660699</v>
      </c>
      <c r="Z10" s="14">
        <v>0.37849837573956002</v>
      </c>
      <c r="AA10" s="14">
        <v>0.35709095046981498</v>
      </c>
    </row>
    <row r="11" spans="2:27" x14ac:dyDescent="0.3">
      <c r="B11" s="15" t="s">
        <v>265</v>
      </c>
      <c r="C11" s="14">
        <v>7.4542602268195604E-2</v>
      </c>
      <c r="D11" s="14">
        <v>5.3123626808466398E-2</v>
      </c>
      <c r="E11" s="14">
        <v>9.5200144559281302E-2</v>
      </c>
      <c r="F11" s="14"/>
      <c r="G11" s="14">
        <v>4.5457578329556998E-2</v>
      </c>
      <c r="H11" s="14">
        <v>0.108814474341863</v>
      </c>
      <c r="I11" s="14">
        <v>8.0157672508080299E-2</v>
      </c>
      <c r="J11" s="14">
        <v>4.4459105944343803E-2</v>
      </c>
      <c r="K11" s="14">
        <v>6.8858245282580305E-2</v>
      </c>
      <c r="L11" s="14">
        <v>5.0524782574269102E-2</v>
      </c>
      <c r="M11" s="14">
        <v>8.4688983826594399E-2</v>
      </c>
      <c r="N11" s="14">
        <v>0.12240633212136801</v>
      </c>
      <c r="O11" s="14">
        <v>0.10488764222199</v>
      </c>
      <c r="P11" s="14"/>
      <c r="Q11" s="14">
        <v>6.7610874221168293E-2</v>
      </c>
      <c r="R11" s="14">
        <v>9.2146642911785301E-2</v>
      </c>
      <c r="S11" s="14"/>
      <c r="T11" s="14">
        <v>7.9663674948091803E-2</v>
      </c>
      <c r="U11" s="14">
        <v>5.24906327396963E-2</v>
      </c>
      <c r="V11" s="14">
        <v>3.2746574491862197E-2</v>
      </c>
      <c r="W11" s="14"/>
      <c r="X11" s="14">
        <v>9.5973065601200405E-2</v>
      </c>
      <c r="Y11" s="14">
        <v>7.3668562948657104E-2</v>
      </c>
      <c r="Z11" s="14">
        <v>8.2002343821933998E-2</v>
      </c>
      <c r="AA11" s="14">
        <v>5.2462178344651098E-2</v>
      </c>
    </row>
    <row r="12" spans="2:27" x14ac:dyDescent="0.3">
      <c r="B12" s="15" t="s">
        <v>266</v>
      </c>
      <c r="C12" s="14">
        <v>9.0084938750938093E-3</v>
      </c>
      <c r="D12" s="14">
        <v>5.9782147799243204E-3</v>
      </c>
      <c r="E12" s="14">
        <v>1.20967390095559E-2</v>
      </c>
      <c r="F12" s="14"/>
      <c r="G12" s="14">
        <v>2.23780857926933E-3</v>
      </c>
      <c r="H12" s="14">
        <v>9.0001246931872003E-3</v>
      </c>
      <c r="I12" s="14">
        <v>1.8095784858976099E-2</v>
      </c>
      <c r="J12" s="14">
        <v>4.7985124672587504E-3</v>
      </c>
      <c r="K12" s="14">
        <v>1.0044518742857099E-2</v>
      </c>
      <c r="L12" s="14">
        <v>1.6640301960139801E-2</v>
      </c>
      <c r="M12" s="14">
        <v>1.11068626352836E-2</v>
      </c>
      <c r="N12" s="14">
        <v>1.0226729298859601E-2</v>
      </c>
      <c r="O12" s="14">
        <v>1.00240557934179E-2</v>
      </c>
      <c r="P12" s="14"/>
      <c r="Q12" s="14">
        <v>3.9166497069717896E-3</v>
      </c>
      <c r="R12" s="14">
        <v>2.0842226213386699E-2</v>
      </c>
      <c r="S12" s="14"/>
      <c r="T12" s="14">
        <v>9.6333768653602807E-3</v>
      </c>
      <c r="U12" s="14">
        <v>7.0805552638977002E-3</v>
      </c>
      <c r="V12" s="14">
        <v>0</v>
      </c>
      <c r="W12" s="14"/>
      <c r="X12" s="14">
        <v>2.3388324986957601E-2</v>
      </c>
      <c r="Y12" s="14">
        <v>4.5964967418422303E-3</v>
      </c>
      <c r="Z12" s="14">
        <v>1.40922172447341E-2</v>
      </c>
      <c r="AA12" s="14">
        <v>2.2165300017333699E-3</v>
      </c>
    </row>
    <row r="13" spans="2:27" x14ac:dyDescent="0.3">
      <c r="B13" s="15" t="s">
        <v>267</v>
      </c>
      <c r="C13" s="20">
        <v>1.9125913633947299E-2</v>
      </c>
      <c r="D13" s="20">
        <v>1.29178425203029E-2</v>
      </c>
      <c r="E13" s="20">
        <v>2.5456772329399299E-2</v>
      </c>
      <c r="F13" s="20"/>
      <c r="G13" s="20">
        <v>9.0783400408731892E-3</v>
      </c>
      <c r="H13" s="20">
        <v>2.6206475023595199E-2</v>
      </c>
      <c r="I13" s="20">
        <v>2.0049607207808101E-2</v>
      </c>
      <c r="J13" s="20">
        <v>1.4246359662386601E-2</v>
      </c>
      <c r="K13" s="20">
        <v>3.5055360543237102E-2</v>
      </c>
      <c r="L13" s="20">
        <v>2.29584491759624E-2</v>
      </c>
      <c r="M13" s="20">
        <v>1.1514737714657299E-2</v>
      </c>
      <c r="N13" s="20">
        <v>1.63878468504579E-2</v>
      </c>
      <c r="O13" s="20">
        <v>2.3646431176529401E-2</v>
      </c>
      <c r="P13" s="20"/>
      <c r="Q13" s="20">
        <v>1.3932740093366E-2</v>
      </c>
      <c r="R13" s="20">
        <v>2.8901848123399899E-2</v>
      </c>
      <c r="S13" s="20"/>
      <c r="T13" s="20">
        <v>2.1137528269806999E-2</v>
      </c>
      <c r="U13" s="20">
        <v>8.5771179799719599E-3</v>
      </c>
      <c r="V13" s="20">
        <v>1.0817355774426799E-2</v>
      </c>
      <c r="W13" s="20"/>
      <c r="X13" s="20">
        <v>3.4150415552749801E-2</v>
      </c>
      <c r="Y13" s="20">
        <v>1.4752622770750999E-2</v>
      </c>
      <c r="Z13" s="20">
        <v>1.49872751349367E-2</v>
      </c>
      <c r="AA13" s="20">
        <v>1.1882427855008501E-2</v>
      </c>
    </row>
    <row r="14" spans="2:27" x14ac:dyDescent="0.3">
      <c r="B14" s="16"/>
    </row>
    <row r="15" spans="2:27" x14ac:dyDescent="0.3">
      <c r="B15" t="s">
        <v>54</v>
      </c>
    </row>
    <row r="16" spans="2:27" x14ac:dyDescent="0.3">
      <c r="B16" t="s">
        <v>55</v>
      </c>
    </row>
    <row r="18" spans="2:2" x14ac:dyDescent="0.3">
      <c r="B18"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AA25"/>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282</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ht="28.8" x14ac:dyDescent="0.3">
      <c r="B9" s="15" t="s">
        <v>272</v>
      </c>
      <c r="C9" s="14">
        <v>0.693741476161302</v>
      </c>
      <c r="D9" s="14">
        <v>0.64181831585481497</v>
      </c>
      <c r="E9" s="14">
        <v>0.74611901822094395</v>
      </c>
      <c r="F9" s="14"/>
      <c r="G9" s="14">
        <v>0.66995215916551398</v>
      </c>
      <c r="H9" s="14">
        <v>0.660930253706</v>
      </c>
      <c r="I9" s="14">
        <v>0.79042185253042097</v>
      </c>
      <c r="J9" s="14">
        <v>0.69278296832128194</v>
      </c>
      <c r="K9" s="14">
        <v>0.70821817875054605</v>
      </c>
      <c r="L9" s="14">
        <v>0.74193710075430697</v>
      </c>
      <c r="M9" s="14">
        <v>0.68319344450375397</v>
      </c>
      <c r="N9" s="14">
        <v>0.66773902199133495</v>
      </c>
      <c r="O9" s="14">
        <v>0.68680891404071198</v>
      </c>
      <c r="P9" s="14"/>
      <c r="Q9" s="14">
        <v>0.72299029292652495</v>
      </c>
      <c r="R9" s="14">
        <v>0.62510990694727997</v>
      </c>
      <c r="S9" s="14"/>
      <c r="T9" s="14">
        <v>0.70147237890795899</v>
      </c>
      <c r="U9" s="14">
        <v>0.57134744605200205</v>
      </c>
      <c r="V9" s="14">
        <v>0.760495558913453</v>
      </c>
      <c r="W9" s="14"/>
      <c r="X9" s="14">
        <v>0.63247164631810104</v>
      </c>
      <c r="Y9" s="14">
        <v>0.73000809961820001</v>
      </c>
      <c r="Z9" s="14">
        <v>0.60559306522309597</v>
      </c>
      <c r="AA9" s="14">
        <v>0.70544059302036199</v>
      </c>
    </row>
    <row r="10" spans="2:27" x14ac:dyDescent="0.3">
      <c r="B10" s="15" t="s">
        <v>273</v>
      </c>
      <c r="C10" s="14">
        <v>0.64049594285040101</v>
      </c>
      <c r="D10" s="14">
        <v>0.62253806891619101</v>
      </c>
      <c r="E10" s="14">
        <v>0.65820544953218496</v>
      </c>
      <c r="F10" s="14"/>
      <c r="G10" s="14">
        <v>0.59713170659011405</v>
      </c>
      <c r="H10" s="14">
        <v>0.65445167372767798</v>
      </c>
      <c r="I10" s="14">
        <v>0.74958107237181304</v>
      </c>
      <c r="J10" s="14">
        <v>0.61972748644671305</v>
      </c>
      <c r="K10" s="14">
        <v>0.64373560343548497</v>
      </c>
      <c r="L10" s="14">
        <v>0.61190063615243595</v>
      </c>
      <c r="M10" s="14">
        <v>0.686499818087831</v>
      </c>
      <c r="N10" s="14">
        <v>0.65419909283716904</v>
      </c>
      <c r="O10" s="14">
        <v>0.64120437248605799</v>
      </c>
      <c r="P10" s="14"/>
      <c r="Q10" s="14">
        <v>0.65436066297542195</v>
      </c>
      <c r="R10" s="14">
        <v>0.60448633135980401</v>
      </c>
      <c r="S10" s="14"/>
      <c r="T10" s="14">
        <v>0.66036979559105502</v>
      </c>
      <c r="U10" s="14">
        <v>0.540664856776091</v>
      </c>
      <c r="V10" s="14">
        <v>0.66808633084900804</v>
      </c>
      <c r="W10" s="14"/>
      <c r="X10" s="14">
        <v>0.62428840709015598</v>
      </c>
      <c r="Y10" s="14">
        <v>0.67320575549947004</v>
      </c>
      <c r="Z10" s="14">
        <v>0.55198868666303402</v>
      </c>
      <c r="AA10" s="14">
        <v>0.60723401315002201</v>
      </c>
    </row>
    <row r="11" spans="2:27" x14ac:dyDescent="0.3">
      <c r="B11" s="15" t="s">
        <v>274</v>
      </c>
      <c r="C11" s="14">
        <v>0.62663895681673998</v>
      </c>
      <c r="D11" s="14">
        <v>0.58970505609552804</v>
      </c>
      <c r="E11" s="14">
        <v>0.66564943616401795</v>
      </c>
      <c r="F11" s="14"/>
      <c r="G11" s="14">
        <v>0.5891864064015</v>
      </c>
      <c r="H11" s="14">
        <v>0.66579935109922195</v>
      </c>
      <c r="I11" s="14">
        <v>0.69479832059952595</v>
      </c>
      <c r="J11" s="14">
        <v>0.59269611098693298</v>
      </c>
      <c r="K11" s="14">
        <v>0.60164330496071405</v>
      </c>
      <c r="L11" s="14">
        <v>0.645806045936416</v>
      </c>
      <c r="M11" s="14">
        <v>0.65222046639527498</v>
      </c>
      <c r="N11" s="14">
        <v>0.63407380680561298</v>
      </c>
      <c r="O11" s="14">
        <v>0.61754740504774397</v>
      </c>
      <c r="P11" s="14"/>
      <c r="Q11" s="14">
        <v>0.64843207546992498</v>
      </c>
      <c r="R11" s="14">
        <v>0.57767076961937902</v>
      </c>
      <c r="S11" s="14"/>
      <c r="T11" s="14">
        <v>0.64593940375374903</v>
      </c>
      <c r="U11" s="14">
        <v>0.52041705190957499</v>
      </c>
      <c r="V11" s="14">
        <v>0.61818730180274795</v>
      </c>
      <c r="W11" s="14"/>
      <c r="X11" s="14">
        <v>0.60791937842565602</v>
      </c>
      <c r="Y11" s="14">
        <v>0.66422418063090105</v>
      </c>
      <c r="Z11" s="14">
        <v>0.49747813025634802</v>
      </c>
      <c r="AA11" s="14">
        <v>0.60894014891252002</v>
      </c>
    </row>
    <row r="12" spans="2:27" ht="28.8" x14ac:dyDescent="0.3">
      <c r="B12" s="15" t="s">
        <v>275</v>
      </c>
      <c r="C12" s="14">
        <v>0.48702435994998799</v>
      </c>
      <c r="D12" s="14">
        <v>0.48585851511046202</v>
      </c>
      <c r="E12" s="14">
        <v>0.48938231988650499</v>
      </c>
      <c r="F12" s="14"/>
      <c r="G12" s="14">
        <v>0.53484739503085899</v>
      </c>
      <c r="H12" s="14">
        <v>0.47647387925593798</v>
      </c>
      <c r="I12" s="14">
        <v>0.477364179616661</v>
      </c>
      <c r="J12" s="14">
        <v>0.45288903761191901</v>
      </c>
      <c r="K12" s="14">
        <v>0.41467016120615102</v>
      </c>
      <c r="L12" s="14">
        <v>0.46710321742710997</v>
      </c>
      <c r="M12" s="14">
        <v>0.52463204618937298</v>
      </c>
      <c r="N12" s="14">
        <v>0.465463661107756</v>
      </c>
      <c r="O12" s="14">
        <v>0.49566829721955802</v>
      </c>
      <c r="P12" s="14"/>
      <c r="Q12" s="14">
        <v>0.51346188775638901</v>
      </c>
      <c r="R12" s="14">
        <v>0.42464547528238999</v>
      </c>
      <c r="S12" s="14"/>
      <c r="T12" s="14">
        <v>0.47768330582087798</v>
      </c>
      <c r="U12" s="14">
        <v>0.429064825125756</v>
      </c>
      <c r="V12" s="14">
        <v>0.68045389622423902</v>
      </c>
      <c r="W12" s="14"/>
      <c r="X12" s="14">
        <v>0.39842661529791501</v>
      </c>
      <c r="Y12" s="14">
        <v>0.50118612138750895</v>
      </c>
      <c r="Z12" s="14">
        <v>0.49415477393180302</v>
      </c>
      <c r="AA12" s="14">
        <v>0.544160370253431</v>
      </c>
    </row>
    <row r="13" spans="2:27" ht="43.2" x14ac:dyDescent="0.3">
      <c r="B13" s="15" t="s">
        <v>276</v>
      </c>
      <c r="C13" s="14">
        <v>0.44607159936707802</v>
      </c>
      <c r="D13" s="14">
        <v>0.406527069140797</v>
      </c>
      <c r="E13" s="14">
        <v>0.48446515808365898</v>
      </c>
      <c r="F13" s="14"/>
      <c r="G13" s="14">
        <v>0.43956450972305</v>
      </c>
      <c r="H13" s="14">
        <v>0.43155151163854599</v>
      </c>
      <c r="I13" s="14">
        <v>0.52925054409762196</v>
      </c>
      <c r="J13" s="14">
        <v>0.41655721750841002</v>
      </c>
      <c r="K13" s="14">
        <v>0.44954523614539499</v>
      </c>
      <c r="L13" s="14">
        <v>0.438290781000371</v>
      </c>
      <c r="M13" s="14">
        <v>0.46355917987469403</v>
      </c>
      <c r="N13" s="14">
        <v>0.39177215180854602</v>
      </c>
      <c r="O13" s="14">
        <v>0.46265289032006102</v>
      </c>
      <c r="P13" s="14"/>
      <c r="Q13" s="14">
        <v>0.47597681134458403</v>
      </c>
      <c r="R13" s="14">
        <v>0.37884087898681401</v>
      </c>
      <c r="S13" s="14"/>
      <c r="T13" s="14">
        <v>0.44837815161598599</v>
      </c>
      <c r="U13" s="14">
        <v>0.36423028648217798</v>
      </c>
      <c r="V13" s="14">
        <v>0.477506774156507</v>
      </c>
      <c r="W13" s="14"/>
      <c r="X13" s="14">
        <v>0.37126728915381102</v>
      </c>
      <c r="Y13" s="14">
        <v>0.47834337432766599</v>
      </c>
      <c r="Z13" s="14">
        <v>0.39891936134119999</v>
      </c>
      <c r="AA13" s="14">
        <v>0.47005865600249003</v>
      </c>
    </row>
    <row r="14" spans="2:27" ht="28.8" x14ac:dyDescent="0.3">
      <c r="B14" s="15" t="s">
        <v>277</v>
      </c>
      <c r="C14" s="14">
        <v>0.39792812185492799</v>
      </c>
      <c r="D14" s="14">
        <v>0.36388828579541699</v>
      </c>
      <c r="E14" s="14">
        <v>0.43151658542295801</v>
      </c>
      <c r="F14" s="14"/>
      <c r="G14" s="14">
        <v>0.39934572895961801</v>
      </c>
      <c r="H14" s="14">
        <v>0.41624052898306801</v>
      </c>
      <c r="I14" s="14">
        <v>0.430333587682318</v>
      </c>
      <c r="J14" s="14">
        <v>0.40529021919488301</v>
      </c>
      <c r="K14" s="14">
        <v>0.40707863928846</v>
      </c>
      <c r="L14" s="14">
        <v>0.38880015632880799</v>
      </c>
      <c r="M14" s="14">
        <v>0.38551633737747698</v>
      </c>
      <c r="N14" s="14">
        <v>0.42616905532525901</v>
      </c>
      <c r="O14" s="14">
        <v>0.35044610374753199</v>
      </c>
      <c r="P14" s="14"/>
      <c r="Q14" s="14">
        <v>0.42587134697843299</v>
      </c>
      <c r="R14" s="14">
        <v>0.33062304256577602</v>
      </c>
      <c r="S14" s="14"/>
      <c r="T14" s="14">
        <v>0.39116032353660701</v>
      </c>
      <c r="U14" s="14">
        <v>0.37699657083147797</v>
      </c>
      <c r="V14" s="14">
        <v>0.42392615756523999</v>
      </c>
      <c r="W14" s="14"/>
      <c r="X14" s="14">
        <v>0.317891905875891</v>
      </c>
      <c r="Y14" s="14">
        <v>0.43145965848045897</v>
      </c>
      <c r="Z14" s="14">
        <v>0.36437479160626501</v>
      </c>
      <c r="AA14" s="14">
        <v>0.411896440835883</v>
      </c>
    </row>
    <row r="15" spans="2:27" ht="57.6" x14ac:dyDescent="0.3">
      <c r="B15" s="15" t="s">
        <v>278</v>
      </c>
      <c r="C15" s="14">
        <v>0.38468180562835902</v>
      </c>
      <c r="D15" s="14">
        <v>0.37788707605180599</v>
      </c>
      <c r="E15" s="14">
        <v>0.38967508690335301</v>
      </c>
      <c r="F15" s="14"/>
      <c r="G15" s="14">
        <v>0.362226725824568</v>
      </c>
      <c r="H15" s="14">
        <v>0.402053986038728</v>
      </c>
      <c r="I15" s="14">
        <v>0.44842382159197702</v>
      </c>
      <c r="J15" s="14">
        <v>0.442345003284838</v>
      </c>
      <c r="K15" s="14">
        <v>0.341303988342609</v>
      </c>
      <c r="L15" s="14">
        <v>0.40389525584249503</v>
      </c>
      <c r="M15" s="14">
        <v>0.39242868231507499</v>
      </c>
      <c r="N15" s="14">
        <v>0.35105249972816799</v>
      </c>
      <c r="O15" s="14">
        <v>0.35019294647668198</v>
      </c>
      <c r="P15" s="14"/>
      <c r="Q15" s="14">
        <v>0.41290453259604598</v>
      </c>
      <c r="R15" s="14">
        <v>0.31958923932472999</v>
      </c>
      <c r="S15" s="14"/>
      <c r="T15" s="14">
        <v>0.38794997925073099</v>
      </c>
      <c r="U15" s="14">
        <v>0.352187172519209</v>
      </c>
      <c r="V15" s="14">
        <v>0.40723963895589799</v>
      </c>
      <c r="W15" s="14"/>
      <c r="X15" s="14">
        <v>0.30502061245293</v>
      </c>
      <c r="Y15" s="14">
        <v>0.41576499540980899</v>
      </c>
      <c r="Z15" s="14">
        <v>0.35821239215225298</v>
      </c>
      <c r="AA15" s="14">
        <v>0.40575126289515301</v>
      </c>
    </row>
    <row r="16" spans="2:27" x14ac:dyDescent="0.3">
      <c r="B16" s="15" t="s">
        <v>279</v>
      </c>
      <c r="C16" s="14">
        <v>0.378065490771468</v>
      </c>
      <c r="D16" s="14">
        <v>0.38904934231495902</v>
      </c>
      <c r="E16" s="14">
        <v>0.36611403593837299</v>
      </c>
      <c r="F16" s="14"/>
      <c r="G16" s="14">
        <v>0.37430038563057499</v>
      </c>
      <c r="H16" s="14">
        <v>0.39318518801409402</v>
      </c>
      <c r="I16" s="14">
        <v>0.40335566948587598</v>
      </c>
      <c r="J16" s="14">
        <v>0.31530096905535299</v>
      </c>
      <c r="K16" s="14">
        <v>0.35990603046312403</v>
      </c>
      <c r="L16" s="14">
        <v>0.416275808378896</v>
      </c>
      <c r="M16" s="14">
        <v>0.39248412638465202</v>
      </c>
      <c r="N16" s="14">
        <v>0.41940886210436001</v>
      </c>
      <c r="O16" s="14">
        <v>0.355078966800423</v>
      </c>
      <c r="P16" s="14"/>
      <c r="Q16" s="14">
        <v>0.37826676199944997</v>
      </c>
      <c r="R16" s="14">
        <v>0.37986915866071103</v>
      </c>
      <c r="S16" s="14"/>
      <c r="T16" s="14">
        <v>0.37942404792365603</v>
      </c>
      <c r="U16" s="14">
        <v>0.37382837105407202</v>
      </c>
      <c r="V16" s="14">
        <v>0.39208442284788803</v>
      </c>
      <c r="W16" s="14"/>
      <c r="X16" s="14">
        <v>0.379977224894476</v>
      </c>
      <c r="Y16" s="14">
        <v>0.372941342665498</v>
      </c>
      <c r="Z16" s="14">
        <v>0.37958266229431298</v>
      </c>
      <c r="AA16" s="14">
        <v>0.39158424355621702</v>
      </c>
    </row>
    <row r="17" spans="2:27" ht="28.8" x14ac:dyDescent="0.3">
      <c r="B17" s="15" t="s">
        <v>280</v>
      </c>
      <c r="C17" s="14">
        <v>0.24083089143514899</v>
      </c>
      <c r="D17" s="14">
        <v>0.245585944170223</v>
      </c>
      <c r="E17" s="14">
        <v>0.236522891819644</v>
      </c>
      <c r="F17" s="14"/>
      <c r="G17" s="14">
        <v>0.22253226638555099</v>
      </c>
      <c r="H17" s="14">
        <v>0.253082690481579</v>
      </c>
      <c r="I17" s="14">
        <v>0.22642558377567501</v>
      </c>
      <c r="J17" s="14">
        <v>0.27789628235373798</v>
      </c>
      <c r="K17" s="14">
        <v>0.23274743769859901</v>
      </c>
      <c r="L17" s="14">
        <v>0.23305452524429199</v>
      </c>
      <c r="M17" s="14">
        <v>0.26430218485722501</v>
      </c>
      <c r="N17" s="14">
        <v>0.28633825884844799</v>
      </c>
      <c r="O17" s="14">
        <v>0.21876906660019599</v>
      </c>
      <c r="P17" s="14"/>
      <c r="Q17" s="14">
        <v>0.24812859206162899</v>
      </c>
      <c r="R17" s="14">
        <v>0.22606980852693401</v>
      </c>
      <c r="S17" s="14"/>
      <c r="T17" s="14">
        <v>0.23959419586227201</v>
      </c>
      <c r="U17" s="14">
        <v>0.262579955638297</v>
      </c>
      <c r="V17" s="14">
        <v>0.20838647535565499</v>
      </c>
      <c r="W17" s="14"/>
      <c r="X17" s="14">
        <v>0.20568375991608301</v>
      </c>
      <c r="Y17" s="14">
        <v>0.25322983209458799</v>
      </c>
      <c r="Z17" s="14">
        <v>0.28011563439473303</v>
      </c>
      <c r="AA17" s="14">
        <v>0.23537172433058501</v>
      </c>
    </row>
    <row r="18" spans="2:27" ht="28.8" x14ac:dyDescent="0.3">
      <c r="B18" s="15" t="s">
        <v>281</v>
      </c>
      <c r="C18" s="14">
        <v>1.48308118426394E-2</v>
      </c>
      <c r="D18" s="14">
        <v>1.16739554535427E-2</v>
      </c>
      <c r="E18" s="14">
        <v>1.8080824026488598E-2</v>
      </c>
      <c r="F18" s="14"/>
      <c r="G18" s="14">
        <v>9.4842253901978608E-3</v>
      </c>
      <c r="H18" s="14">
        <v>2.1724517516248001E-2</v>
      </c>
      <c r="I18" s="14">
        <v>5.6855772259605097E-3</v>
      </c>
      <c r="J18" s="14">
        <v>2.2283870197099799E-2</v>
      </c>
      <c r="K18" s="14">
        <v>2.5348227753818901E-2</v>
      </c>
      <c r="L18" s="14">
        <v>8.8894390451492201E-3</v>
      </c>
      <c r="M18" s="14">
        <v>6.3927216542754798E-3</v>
      </c>
      <c r="N18" s="14">
        <v>1.1365005486519799E-2</v>
      </c>
      <c r="O18" s="14">
        <v>2.06441314338052E-2</v>
      </c>
      <c r="P18" s="14"/>
      <c r="Q18" s="14">
        <v>1.2994523479602499E-2</v>
      </c>
      <c r="R18" s="14">
        <v>1.93763476490901E-2</v>
      </c>
      <c r="S18" s="14"/>
      <c r="T18" s="14">
        <v>1.6593976523264001E-2</v>
      </c>
      <c r="U18" s="14">
        <v>3.3536407652862499E-3</v>
      </c>
      <c r="V18" s="14">
        <v>0</v>
      </c>
      <c r="W18" s="14"/>
      <c r="X18" s="14">
        <v>2.6685092750725201E-2</v>
      </c>
      <c r="Y18" s="14">
        <v>1.6073695665236001E-2</v>
      </c>
      <c r="Z18" s="14">
        <v>0</v>
      </c>
      <c r="AA18" s="14">
        <v>5.2943188157473699E-3</v>
      </c>
    </row>
    <row r="19" spans="2:27" x14ac:dyDescent="0.3">
      <c r="B19" s="15" t="s">
        <v>74</v>
      </c>
      <c r="C19" s="14">
        <v>5.2115857809629804E-3</v>
      </c>
      <c r="D19" s="14">
        <v>7.4313716272841101E-3</v>
      </c>
      <c r="E19" s="14">
        <v>3.0204017120127099E-3</v>
      </c>
      <c r="F19" s="14"/>
      <c r="G19" s="14">
        <v>6.3971357480553399E-3</v>
      </c>
      <c r="H19" s="14">
        <v>3.5939597707139699E-3</v>
      </c>
      <c r="I19" s="14">
        <v>0</v>
      </c>
      <c r="J19" s="14">
        <v>0</v>
      </c>
      <c r="K19" s="14">
        <v>4.1230281051186698E-3</v>
      </c>
      <c r="L19" s="14">
        <v>7.5069427654143404E-3</v>
      </c>
      <c r="M19" s="14">
        <v>6.3927216542754798E-3</v>
      </c>
      <c r="N19" s="14">
        <v>0</v>
      </c>
      <c r="O19" s="14">
        <v>1.16696861530231E-2</v>
      </c>
      <c r="P19" s="14"/>
      <c r="Q19" s="14">
        <v>3.13377429824759E-3</v>
      </c>
      <c r="R19" s="14">
        <v>7.5456319079383596E-3</v>
      </c>
      <c r="S19" s="14"/>
      <c r="T19" s="14">
        <v>3.0460145229382501E-3</v>
      </c>
      <c r="U19" s="14">
        <v>0</v>
      </c>
      <c r="V19" s="14">
        <v>9.7422523023000702E-3</v>
      </c>
      <c r="W19" s="14"/>
      <c r="X19" s="14">
        <v>7.2872418951322997E-3</v>
      </c>
      <c r="Y19" s="14">
        <v>3.0056480972853001E-3</v>
      </c>
      <c r="Z19" s="14">
        <v>8.2306543909447805E-3</v>
      </c>
      <c r="AA19" s="14">
        <v>3.4541844314694499E-3</v>
      </c>
    </row>
    <row r="20" spans="2:27" x14ac:dyDescent="0.3">
      <c r="B20" s="15" t="s">
        <v>101</v>
      </c>
      <c r="C20" s="20">
        <v>4.4299539665973E-3</v>
      </c>
      <c r="D20" s="20">
        <v>5.6044582146907197E-3</v>
      </c>
      <c r="E20" s="20">
        <v>3.2806462725824201E-3</v>
      </c>
      <c r="F20" s="20"/>
      <c r="G20" s="20">
        <v>2.4868856931622302E-3</v>
      </c>
      <c r="H20" s="20">
        <v>2.8153593279695902E-3</v>
      </c>
      <c r="I20" s="20">
        <v>0</v>
      </c>
      <c r="J20" s="20">
        <v>1.19779220510563E-2</v>
      </c>
      <c r="K20" s="20">
        <v>1.00937194362279E-2</v>
      </c>
      <c r="L20" s="20">
        <v>4.6776251010784402E-3</v>
      </c>
      <c r="M20" s="20">
        <v>0</v>
      </c>
      <c r="N20" s="20">
        <v>0</v>
      </c>
      <c r="O20" s="20">
        <v>7.0681117968445098E-3</v>
      </c>
      <c r="P20" s="20"/>
      <c r="Q20" s="20">
        <v>4.8495292303438204E-3</v>
      </c>
      <c r="R20" s="20">
        <v>3.5789402085877301E-3</v>
      </c>
      <c r="S20" s="20"/>
      <c r="T20" s="20">
        <v>5.1031241865483502E-3</v>
      </c>
      <c r="U20" s="20">
        <v>4.6515135325699702E-3</v>
      </c>
      <c r="V20" s="20">
        <v>4.3335744150866801E-3</v>
      </c>
      <c r="W20" s="20"/>
      <c r="X20" s="20">
        <v>4.9289140113022503E-3</v>
      </c>
      <c r="Y20" s="20">
        <v>4.9449784540645698E-3</v>
      </c>
      <c r="Z20" s="20">
        <v>0</v>
      </c>
      <c r="AA20" s="20">
        <v>4.6108356746261403E-3</v>
      </c>
    </row>
    <row r="21" spans="2:27" x14ac:dyDescent="0.3">
      <c r="B21" s="16"/>
    </row>
    <row r="22" spans="2:27" x14ac:dyDescent="0.3">
      <c r="B22" t="s">
        <v>54</v>
      </c>
    </row>
    <row r="23" spans="2:27" x14ac:dyDescent="0.3">
      <c r="B23" t="s">
        <v>55</v>
      </c>
    </row>
    <row r="25" spans="2:27" x14ac:dyDescent="0.3">
      <c r="B25"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AA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291</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x14ac:dyDescent="0.3">
      <c r="B9" s="15" t="s">
        <v>283</v>
      </c>
      <c r="C9" s="14">
        <v>0.67960959504143403</v>
      </c>
      <c r="D9" s="14">
        <v>0.64670886832299901</v>
      </c>
      <c r="E9" s="14">
        <v>0.71400427066638805</v>
      </c>
      <c r="F9" s="14"/>
      <c r="G9" s="14">
        <v>0.62878858938426996</v>
      </c>
      <c r="H9" s="14">
        <v>0.67506587622949299</v>
      </c>
      <c r="I9" s="14">
        <v>0.69259130284190895</v>
      </c>
      <c r="J9" s="14">
        <v>0.68819584361142105</v>
      </c>
      <c r="K9" s="14">
        <v>0.68059977424903695</v>
      </c>
      <c r="L9" s="14">
        <v>0.67693530254974499</v>
      </c>
      <c r="M9" s="14">
        <v>0.69751735136831305</v>
      </c>
      <c r="N9" s="14">
        <v>0.71884870283328095</v>
      </c>
      <c r="O9" s="14">
        <v>0.73488488585094702</v>
      </c>
      <c r="P9" s="14"/>
      <c r="Q9" s="14">
        <v>0.70024717420627403</v>
      </c>
      <c r="R9" s="14">
        <v>0.62939560558357999</v>
      </c>
      <c r="S9" s="14"/>
      <c r="T9" s="14">
        <v>0.70728366455895197</v>
      </c>
      <c r="U9" s="14">
        <v>0.541634511363839</v>
      </c>
      <c r="V9" s="14">
        <v>0.67065172886928404</v>
      </c>
      <c r="W9" s="14"/>
      <c r="X9" s="14">
        <v>0.65311545080907596</v>
      </c>
      <c r="Y9" s="14">
        <v>0.71862014772234095</v>
      </c>
      <c r="Z9" s="14">
        <v>0.56651149061164097</v>
      </c>
      <c r="AA9" s="14">
        <v>0.654301170596151</v>
      </c>
    </row>
    <row r="10" spans="2:27" x14ac:dyDescent="0.3">
      <c r="B10" s="15" t="s">
        <v>284</v>
      </c>
      <c r="C10" s="14">
        <v>0.61848290314406096</v>
      </c>
      <c r="D10" s="14">
        <v>0.58619591742973398</v>
      </c>
      <c r="E10" s="14">
        <v>0.65040686119500002</v>
      </c>
      <c r="F10" s="14"/>
      <c r="G10" s="14">
        <v>0.62268560118133198</v>
      </c>
      <c r="H10" s="14">
        <v>0.573694255273136</v>
      </c>
      <c r="I10" s="14">
        <v>0.660274875104359</v>
      </c>
      <c r="J10" s="14">
        <v>0.64193491191256702</v>
      </c>
      <c r="K10" s="14">
        <v>0.58164430395454503</v>
      </c>
      <c r="L10" s="14">
        <v>0.59097432621081902</v>
      </c>
      <c r="M10" s="14">
        <v>0.60495000497765905</v>
      </c>
      <c r="N10" s="14">
        <v>0.755277201723349</v>
      </c>
      <c r="O10" s="14">
        <v>0.62696780313165001</v>
      </c>
      <c r="P10" s="14"/>
      <c r="Q10" s="14">
        <v>0.65311077345186697</v>
      </c>
      <c r="R10" s="14">
        <v>0.54189573956630799</v>
      </c>
      <c r="S10" s="14"/>
      <c r="T10" s="14">
        <v>0.619031581729103</v>
      </c>
      <c r="U10" s="14">
        <v>0.54759636430779202</v>
      </c>
      <c r="V10" s="14">
        <v>0.74887919652132795</v>
      </c>
      <c r="W10" s="14"/>
      <c r="X10" s="14">
        <v>0.54992282279228699</v>
      </c>
      <c r="Y10" s="14">
        <v>0.64387025496539696</v>
      </c>
      <c r="Z10" s="14">
        <v>0.52061499259376198</v>
      </c>
      <c r="AA10" s="14">
        <v>0.676218894484507</v>
      </c>
    </row>
    <row r="11" spans="2:27" x14ac:dyDescent="0.3">
      <c r="B11" s="15" t="s">
        <v>285</v>
      </c>
      <c r="C11" s="14">
        <v>0.310239778787191</v>
      </c>
      <c r="D11" s="14">
        <v>0.31645027848787799</v>
      </c>
      <c r="E11" s="14">
        <v>0.30399581110735302</v>
      </c>
      <c r="F11" s="14"/>
      <c r="G11" s="14">
        <v>0.37569877647747102</v>
      </c>
      <c r="H11" s="14">
        <v>0.302422545999051</v>
      </c>
      <c r="I11" s="14">
        <v>0.26759052047853998</v>
      </c>
      <c r="J11" s="14">
        <v>0.30342211737181501</v>
      </c>
      <c r="K11" s="14">
        <v>0.28070086777846598</v>
      </c>
      <c r="L11" s="14">
        <v>0.32665636627046402</v>
      </c>
      <c r="M11" s="14">
        <v>0.28020152542986598</v>
      </c>
      <c r="N11" s="14">
        <v>0.221560261706298</v>
      </c>
      <c r="O11" s="14">
        <v>0.29430268565744899</v>
      </c>
      <c r="P11" s="14"/>
      <c r="Q11" s="14">
        <v>0.31528496022359098</v>
      </c>
      <c r="R11" s="14">
        <v>0.29606885421538798</v>
      </c>
      <c r="S11" s="14"/>
      <c r="T11" s="14">
        <v>0.29269373696116802</v>
      </c>
      <c r="U11" s="14">
        <v>0.28947306730040201</v>
      </c>
      <c r="V11" s="14">
        <v>0.34205277860607303</v>
      </c>
      <c r="W11" s="14"/>
      <c r="X11" s="14">
        <v>0.28733981566165201</v>
      </c>
      <c r="Y11" s="14">
        <v>0.297504242134911</v>
      </c>
      <c r="Z11" s="14">
        <v>0.31921056778009399</v>
      </c>
      <c r="AA11" s="14">
        <v>0.35974988784016199</v>
      </c>
    </row>
    <row r="12" spans="2:27" x14ac:dyDescent="0.3">
      <c r="B12" s="15" t="s">
        <v>286</v>
      </c>
      <c r="C12" s="14">
        <v>0.27671504749811998</v>
      </c>
      <c r="D12" s="14">
        <v>0.30462311950738002</v>
      </c>
      <c r="E12" s="14">
        <v>0.24954096179954899</v>
      </c>
      <c r="F12" s="14"/>
      <c r="G12" s="14">
        <v>0.29716579781425001</v>
      </c>
      <c r="H12" s="14">
        <v>0.26087107895053901</v>
      </c>
      <c r="I12" s="14">
        <v>0.25435939666483098</v>
      </c>
      <c r="J12" s="14">
        <v>0.28771082607530801</v>
      </c>
      <c r="K12" s="14">
        <v>0.269833055588244</v>
      </c>
      <c r="L12" s="14">
        <v>0.299537235087111</v>
      </c>
      <c r="M12" s="14">
        <v>0.26280263119082398</v>
      </c>
      <c r="N12" s="14">
        <v>0.28597968265620499</v>
      </c>
      <c r="O12" s="14">
        <v>0.25458152743067097</v>
      </c>
      <c r="P12" s="14"/>
      <c r="Q12" s="14">
        <v>0.28157993897911798</v>
      </c>
      <c r="R12" s="14">
        <v>0.26793276627323098</v>
      </c>
      <c r="S12" s="14"/>
      <c r="T12" s="14">
        <v>0.26936678293384803</v>
      </c>
      <c r="U12" s="14">
        <v>0.33464394029320399</v>
      </c>
      <c r="V12" s="14">
        <v>0.34631175590440499</v>
      </c>
      <c r="W12" s="14"/>
      <c r="X12" s="14">
        <v>0.24611914879916899</v>
      </c>
      <c r="Y12" s="14">
        <v>0.27373689213574198</v>
      </c>
      <c r="Z12" s="14">
        <v>0.32576324603194401</v>
      </c>
      <c r="AA12" s="14">
        <v>0.30119334876632298</v>
      </c>
    </row>
    <row r="13" spans="2:27" x14ac:dyDescent="0.3">
      <c r="B13" s="15" t="s">
        <v>287</v>
      </c>
      <c r="C13" s="14">
        <v>0.25668318694745901</v>
      </c>
      <c r="D13" s="14">
        <v>0.28414906443232302</v>
      </c>
      <c r="E13" s="14">
        <v>0.229984034699209</v>
      </c>
      <c r="F13" s="14"/>
      <c r="G13" s="14">
        <v>0.34008384121882701</v>
      </c>
      <c r="H13" s="14">
        <v>0.20564761545147001</v>
      </c>
      <c r="I13" s="14">
        <v>0.206006888305166</v>
      </c>
      <c r="J13" s="14">
        <v>0.19147005568363501</v>
      </c>
      <c r="K13" s="14">
        <v>0.22377490124563601</v>
      </c>
      <c r="L13" s="14">
        <v>0.28432953138435801</v>
      </c>
      <c r="M13" s="14">
        <v>0.25731114372617298</v>
      </c>
      <c r="N13" s="14">
        <v>0.27391367338692701</v>
      </c>
      <c r="O13" s="14">
        <v>0.235962791861383</v>
      </c>
      <c r="P13" s="14"/>
      <c r="Q13" s="14">
        <v>0.27386028033526399</v>
      </c>
      <c r="R13" s="14">
        <v>0.219535797144676</v>
      </c>
      <c r="S13" s="14"/>
      <c r="T13" s="14">
        <v>0.21999610677831499</v>
      </c>
      <c r="U13" s="14">
        <v>0.39156870762663898</v>
      </c>
      <c r="V13" s="14">
        <v>0.29696824942447703</v>
      </c>
      <c r="W13" s="14"/>
      <c r="X13" s="14">
        <v>0.167902201109175</v>
      </c>
      <c r="Y13" s="14">
        <v>0.24886506747756801</v>
      </c>
      <c r="Z13" s="14">
        <v>0.35642256679446399</v>
      </c>
      <c r="AA13" s="14">
        <v>0.336366773320257</v>
      </c>
    </row>
    <row r="14" spans="2:27" x14ac:dyDescent="0.3">
      <c r="B14" s="15" t="s">
        <v>288</v>
      </c>
      <c r="C14" s="14">
        <v>0.184696585832402</v>
      </c>
      <c r="D14" s="14">
        <v>0.196748282159002</v>
      </c>
      <c r="E14" s="14">
        <v>0.17259302021371301</v>
      </c>
      <c r="F14" s="14"/>
      <c r="G14" s="14">
        <v>0.191952840987342</v>
      </c>
      <c r="H14" s="14">
        <v>0.19098947094219501</v>
      </c>
      <c r="I14" s="14">
        <v>0.266599625475546</v>
      </c>
      <c r="J14" s="14">
        <v>0.16687306818412101</v>
      </c>
      <c r="K14" s="14">
        <v>0.19218450516707999</v>
      </c>
      <c r="L14" s="14">
        <v>0.20904172264878601</v>
      </c>
      <c r="M14" s="14">
        <v>0.194202285973616</v>
      </c>
      <c r="N14" s="14">
        <v>0.117835426954947</v>
      </c>
      <c r="O14" s="14">
        <v>0.12658657441658799</v>
      </c>
      <c r="P14" s="14"/>
      <c r="Q14" s="14">
        <v>0.18058374957655801</v>
      </c>
      <c r="R14" s="14">
        <v>0.19463298239999</v>
      </c>
      <c r="S14" s="14"/>
      <c r="T14" s="14">
        <v>0.18967056096506099</v>
      </c>
      <c r="U14" s="14">
        <v>0.18990950245706001</v>
      </c>
      <c r="V14" s="14">
        <v>0.191698510861983</v>
      </c>
      <c r="W14" s="14"/>
      <c r="X14" s="14">
        <v>0.208266157871975</v>
      </c>
      <c r="Y14" s="14">
        <v>0.18513991435223501</v>
      </c>
      <c r="Z14" s="14">
        <v>0.15848982186657201</v>
      </c>
      <c r="AA14" s="14">
        <v>0.16918997256770901</v>
      </c>
    </row>
    <row r="15" spans="2:27" x14ac:dyDescent="0.3">
      <c r="B15" s="15" t="s">
        <v>289</v>
      </c>
      <c r="C15" s="14">
        <v>0.107693759226518</v>
      </c>
      <c r="D15" s="14">
        <v>0.13012410541682401</v>
      </c>
      <c r="E15" s="14">
        <v>8.4887441093975294E-2</v>
      </c>
      <c r="F15" s="14"/>
      <c r="G15" s="14">
        <v>0.127285811763241</v>
      </c>
      <c r="H15" s="14">
        <v>9.3054036605931506E-2</v>
      </c>
      <c r="I15" s="14">
        <v>8.3958392111955896E-2</v>
      </c>
      <c r="J15" s="14">
        <v>0.12205383936267</v>
      </c>
      <c r="K15" s="14">
        <v>0.137891950213852</v>
      </c>
      <c r="L15" s="14">
        <v>9.4725264041997007E-2</v>
      </c>
      <c r="M15" s="14">
        <v>0.111744520386934</v>
      </c>
      <c r="N15" s="14">
        <v>9.8870367855756203E-2</v>
      </c>
      <c r="O15" s="14">
        <v>8.2045948356531298E-2</v>
      </c>
      <c r="P15" s="14"/>
      <c r="Q15" s="14">
        <v>0.10186471552240001</v>
      </c>
      <c r="R15" s="14">
        <v>0.121045585563211</v>
      </c>
      <c r="S15" s="14"/>
      <c r="T15" s="14">
        <v>9.7445128815204299E-2</v>
      </c>
      <c r="U15" s="14">
        <v>0.17450102269637899</v>
      </c>
      <c r="V15" s="14">
        <v>9.2430976009388502E-2</v>
      </c>
      <c r="W15" s="14"/>
      <c r="X15" s="14">
        <v>9.8730858879951505E-2</v>
      </c>
      <c r="Y15" s="14">
        <v>0.10070722754291001</v>
      </c>
      <c r="Z15" s="14">
        <v>0.18020456510027699</v>
      </c>
      <c r="AA15" s="14">
        <v>0.104759290362877</v>
      </c>
    </row>
    <row r="16" spans="2:27" ht="28.8" x14ac:dyDescent="0.3">
      <c r="B16" s="15" t="s">
        <v>290</v>
      </c>
      <c r="C16" s="14">
        <v>1.5710427792009599E-2</v>
      </c>
      <c r="D16" s="14">
        <v>1.4278688868702601E-2</v>
      </c>
      <c r="E16" s="14">
        <v>1.7238473218173501E-2</v>
      </c>
      <c r="F16" s="14"/>
      <c r="G16" s="14">
        <v>6.9973396970356297E-3</v>
      </c>
      <c r="H16" s="14">
        <v>2.5716654560846101E-2</v>
      </c>
      <c r="I16" s="14">
        <v>1.8384598923644E-2</v>
      </c>
      <c r="J16" s="14">
        <v>1.7210345095528001E-2</v>
      </c>
      <c r="K16" s="14">
        <v>9.9480767598887007E-3</v>
      </c>
      <c r="L16" s="14">
        <v>9.3059175789565497E-3</v>
      </c>
      <c r="M16" s="14">
        <v>1.4919233906720199E-2</v>
      </c>
      <c r="N16" s="14">
        <v>9.1059401263543695E-3</v>
      </c>
      <c r="O16" s="14">
        <v>2.9790348488180001E-2</v>
      </c>
      <c r="P16" s="14"/>
      <c r="Q16" s="14">
        <v>9.4841084903068505E-3</v>
      </c>
      <c r="R16" s="14">
        <v>3.0293391127178399E-2</v>
      </c>
      <c r="S16" s="14"/>
      <c r="T16" s="14">
        <v>1.89108159666583E-2</v>
      </c>
      <c r="U16" s="14">
        <v>8.3712708777833895E-3</v>
      </c>
      <c r="V16" s="14">
        <v>0</v>
      </c>
      <c r="W16" s="14"/>
      <c r="X16" s="14">
        <v>3.9236925657460703E-2</v>
      </c>
      <c r="Y16" s="14">
        <v>1.21703893670751E-2</v>
      </c>
      <c r="Z16" s="14">
        <v>6.5830233608129302E-3</v>
      </c>
      <c r="AA16" s="14">
        <v>2.7664222783354599E-3</v>
      </c>
    </row>
    <row r="17" spans="2:27" x14ac:dyDescent="0.3">
      <c r="B17" s="15" t="s">
        <v>52</v>
      </c>
      <c r="C17" s="20">
        <v>9.8036187887629994E-3</v>
      </c>
      <c r="D17" s="20">
        <v>1.0172171918517801E-2</v>
      </c>
      <c r="E17" s="20">
        <v>9.4935959520642595E-3</v>
      </c>
      <c r="F17" s="20"/>
      <c r="G17" s="20">
        <v>5.5000202903937798E-3</v>
      </c>
      <c r="H17" s="20">
        <v>1.3756315071941499E-2</v>
      </c>
      <c r="I17" s="20">
        <v>0</v>
      </c>
      <c r="J17" s="20">
        <v>4.2699029237443197E-3</v>
      </c>
      <c r="K17" s="20">
        <v>1.2888046454351799E-2</v>
      </c>
      <c r="L17" s="20">
        <v>1.1296917272181101E-2</v>
      </c>
      <c r="M17" s="20">
        <v>1.6702941357169199E-2</v>
      </c>
      <c r="N17" s="20">
        <v>0</v>
      </c>
      <c r="O17" s="20">
        <v>1.7979851613711802E-2</v>
      </c>
      <c r="P17" s="20"/>
      <c r="Q17" s="20">
        <v>8.1777809730313004E-3</v>
      </c>
      <c r="R17" s="20">
        <v>1.37483674262138E-2</v>
      </c>
      <c r="S17" s="20"/>
      <c r="T17" s="20">
        <v>1.03727018899268E-2</v>
      </c>
      <c r="U17" s="20">
        <v>0</v>
      </c>
      <c r="V17" s="20">
        <v>1.4075826717386801E-2</v>
      </c>
      <c r="W17" s="20"/>
      <c r="X17" s="20">
        <v>1.58296450152152E-2</v>
      </c>
      <c r="Y17" s="20">
        <v>9.4522432963331203E-3</v>
      </c>
      <c r="Z17" s="20">
        <v>8.2306543909447805E-3</v>
      </c>
      <c r="AA17" s="20">
        <v>4.9906838786940699E-3</v>
      </c>
    </row>
    <row r="18" spans="2:27" x14ac:dyDescent="0.3">
      <c r="B18" s="16"/>
    </row>
    <row r="19" spans="2:27" x14ac:dyDescent="0.3">
      <c r="B19" t="s">
        <v>54</v>
      </c>
    </row>
    <row r="20" spans="2:27" x14ac:dyDescent="0.3">
      <c r="B20" t="s">
        <v>55</v>
      </c>
    </row>
    <row r="22" spans="2:27" x14ac:dyDescent="0.3">
      <c r="B22"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AA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106</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ht="43.2" x14ac:dyDescent="0.3">
      <c r="B9" s="15" t="s">
        <v>292</v>
      </c>
      <c r="C9" s="14">
        <v>0.67502693391414204</v>
      </c>
      <c r="D9" s="14">
        <v>0.68261543381263001</v>
      </c>
      <c r="E9" s="14">
        <v>0.66870243244491701</v>
      </c>
      <c r="F9" s="14"/>
      <c r="G9" s="14">
        <v>0.68733813585338199</v>
      </c>
      <c r="H9" s="14">
        <v>0.66373435813951298</v>
      </c>
      <c r="I9" s="14">
        <v>0.68721900337410902</v>
      </c>
      <c r="J9" s="14">
        <v>0.61072149538404197</v>
      </c>
      <c r="K9" s="14">
        <v>0.67835564218446298</v>
      </c>
      <c r="L9" s="14">
        <v>0.70183758160337095</v>
      </c>
      <c r="M9" s="14">
        <v>0.68227931762571103</v>
      </c>
      <c r="N9" s="14">
        <v>0.69047467359306403</v>
      </c>
      <c r="O9" s="14">
        <v>0.67071023271385899</v>
      </c>
      <c r="P9" s="14"/>
      <c r="Q9" s="14">
        <v>0.70728183917101095</v>
      </c>
      <c r="R9" s="14">
        <v>0.60603557224970805</v>
      </c>
      <c r="S9" s="14"/>
      <c r="T9" s="14">
        <v>0.68013375381770103</v>
      </c>
      <c r="U9" s="14">
        <v>0.65723221482342997</v>
      </c>
      <c r="V9" s="14">
        <v>0.77210052834928899</v>
      </c>
      <c r="W9" s="14"/>
      <c r="X9" s="14">
        <v>0.59993984822837199</v>
      </c>
      <c r="Y9" s="14">
        <v>0.71174785313904299</v>
      </c>
      <c r="Z9" s="14">
        <v>0.62219605755434604</v>
      </c>
      <c r="AA9" s="14">
        <v>0.69611350576441</v>
      </c>
    </row>
    <row r="10" spans="2:27" ht="43.2" x14ac:dyDescent="0.3">
      <c r="B10" s="15" t="s">
        <v>293</v>
      </c>
      <c r="C10" s="14">
        <v>0.17519506617525499</v>
      </c>
      <c r="D10" s="14">
        <v>0.18996584168244399</v>
      </c>
      <c r="E10" s="14">
        <v>0.16022354535406799</v>
      </c>
      <c r="F10" s="14"/>
      <c r="G10" s="14">
        <v>0.160511391594756</v>
      </c>
      <c r="H10" s="14">
        <v>0.16458320498694201</v>
      </c>
      <c r="I10" s="14">
        <v>0.162990162758507</v>
      </c>
      <c r="J10" s="14">
        <v>0.21906174443501999</v>
      </c>
      <c r="K10" s="14">
        <v>0.169054394139937</v>
      </c>
      <c r="L10" s="14">
        <v>0.16259786815317101</v>
      </c>
      <c r="M10" s="14">
        <v>0.20480991097881401</v>
      </c>
      <c r="N10" s="14">
        <v>0.18188046062126001</v>
      </c>
      <c r="O10" s="14">
        <v>0.17958848447352199</v>
      </c>
      <c r="P10" s="14"/>
      <c r="Q10" s="14">
        <v>0.15429271078509099</v>
      </c>
      <c r="R10" s="14">
        <v>0.22411617747839099</v>
      </c>
      <c r="S10" s="14"/>
      <c r="T10" s="14">
        <v>0.173097060928977</v>
      </c>
      <c r="U10" s="14">
        <v>0.25183397397132901</v>
      </c>
      <c r="V10" s="14">
        <v>8.5710196049057302E-2</v>
      </c>
      <c r="W10" s="14"/>
      <c r="X10" s="14">
        <v>0.221733499116264</v>
      </c>
      <c r="Y10" s="14">
        <v>0.149743923905477</v>
      </c>
      <c r="Z10" s="14">
        <v>0.23043293960903299</v>
      </c>
      <c r="AA10" s="14">
        <v>0.16566803760465201</v>
      </c>
    </row>
    <row r="11" spans="2:27" ht="57.6" x14ac:dyDescent="0.3">
      <c r="B11" s="15" t="s">
        <v>294</v>
      </c>
      <c r="C11" s="14">
        <v>0.10870980019903</v>
      </c>
      <c r="D11" s="14">
        <v>9.5885903375892895E-2</v>
      </c>
      <c r="E11" s="14">
        <v>0.12120761004198601</v>
      </c>
      <c r="F11" s="14"/>
      <c r="G11" s="14">
        <v>0.123723241710089</v>
      </c>
      <c r="H11" s="14">
        <v>0.142383068430495</v>
      </c>
      <c r="I11" s="14">
        <v>0.10169990565274099</v>
      </c>
      <c r="J11" s="14">
        <v>0.11447896366866001</v>
      </c>
      <c r="K11" s="14">
        <v>7.8875732459000494E-2</v>
      </c>
      <c r="L11" s="14">
        <v>8.6530498137679407E-2</v>
      </c>
      <c r="M11" s="14">
        <v>7.8830321836017E-2</v>
      </c>
      <c r="N11" s="14">
        <v>8.9735565665773204E-2</v>
      </c>
      <c r="O11" s="14">
        <v>0.111680931940436</v>
      </c>
      <c r="P11" s="14"/>
      <c r="Q11" s="14">
        <v>0.101944331336004</v>
      </c>
      <c r="R11" s="14">
        <v>0.120475684876741</v>
      </c>
      <c r="S11" s="14"/>
      <c r="T11" s="14">
        <v>0.110259673140348</v>
      </c>
      <c r="U11" s="14">
        <v>5.7761660129519998E-2</v>
      </c>
      <c r="V11" s="14">
        <v>9.8792245366901801E-2</v>
      </c>
      <c r="W11" s="14"/>
      <c r="X11" s="14">
        <v>0.12640265969682199</v>
      </c>
      <c r="Y11" s="14">
        <v>0.106750302642839</v>
      </c>
      <c r="Z11" s="14">
        <v>0.10476257366212199</v>
      </c>
      <c r="AA11" s="14">
        <v>8.9925853498387998E-2</v>
      </c>
    </row>
    <row r="12" spans="2:27" x14ac:dyDescent="0.3">
      <c r="B12" s="15" t="s">
        <v>52</v>
      </c>
      <c r="C12" s="20">
        <v>4.1068199711573598E-2</v>
      </c>
      <c r="D12" s="20">
        <v>3.1532821129032301E-2</v>
      </c>
      <c r="E12" s="20">
        <v>4.9866412159028699E-2</v>
      </c>
      <c r="F12" s="20"/>
      <c r="G12" s="20">
        <v>2.84272308417736E-2</v>
      </c>
      <c r="H12" s="20">
        <v>2.92993684430497E-2</v>
      </c>
      <c r="I12" s="20">
        <v>4.80909282146431E-2</v>
      </c>
      <c r="J12" s="20">
        <v>5.5737796512278198E-2</v>
      </c>
      <c r="K12" s="20">
        <v>7.3714231216599299E-2</v>
      </c>
      <c r="L12" s="20">
        <v>4.9034052105779297E-2</v>
      </c>
      <c r="M12" s="20">
        <v>3.4080449559457403E-2</v>
      </c>
      <c r="N12" s="20">
        <v>3.79093001199029E-2</v>
      </c>
      <c r="O12" s="20">
        <v>3.8020350872183702E-2</v>
      </c>
      <c r="P12" s="20"/>
      <c r="Q12" s="20">
        <v>3.6481118707894299E-2</v>
      </c>
      <c r="R12" s="20">
        <v>4.9372565395160203E-2</v>
      </c>
      <c r="S12" s="20"/>
      <c r="T12" s="20">
        <v>3.6509512112974103E-2</v>
      </c>
      <c r="U12" s="20">
        <v>3.3172151075721502E-2</v>
      </c>
      <c r="V12" s="20">
        <v>4.3397030234751499E-2</v>
      </c>
      <c r="W12" s="20"/>
      <c r="X12" s="20">
        <v>5.1923992958541401E-2</v>
      </c>
      <c r="Y12" s="20">
        <v>3.1757920312640901E-2</v>
      </c>
      <c r="Z12" s="20">
        <v>4.2608429174499599E-2</v>
      </c>
      <c r="AA12" s="20">
        <v>4.8292603132550398E-2</v>
      </c>
    </row>
    <row r="13" spans="2:27" x14ac:dyDescent="0.3">
      <c r="B13" s="16"/>
    </row>
    <row r="14" spans="2:27" x14ac:dyDescent="0.3">
      <c r="B14" t="s">
        <v>54</v>
      </c>
    </row>
    <row r="15" spans="2:27" x14ac:dyDescent="0.3">
      <c r="B15" t="s">
        <v>55</v>
      </c>
    </row>
    <row r="17" spans="2:2" x14ac:dyDescent="0.3">
      <c r="B17"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H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8" width="20.6640625" customWidth="1"/>
  </cols>
  <sheetData>
    <row r="2" spans="2:8" ht="40.049999999999997" customHeight="1" x14ac:dyDescent="0.3">
      <c r="D2" s="26" t="s">
        <v>304</v>
      </c>
      <c r="E2" s="23"/>
      <c r="F2" s="23"/>
      <c r="G2" s="23"/>
      <c r="H2" s="23"/>
    </row>
    <row r="6" spans="2:8" ht="49.95" customHeight="1" x14ac:dyDescent="0.3">
      <c r="B6" s="17" t="s">
        <v>14</v>
      </c>
      <c r="C6" s="17" t="s">
        <v>295</v>
      </c>
      <c r="D6" s="17" t="s">
        <v>296</v>
      </c>
      <c r="E6" s="17" t="s">
        <v>297</v>
      </c>
      <c r="F6" s="17" t="s">
        <v>298</v>
      </c>
      <c r="G6" s="17" t="s">
        <v>299</v>
      </c>
    </row>
    <row r="7" spans="2:8" x14ac:dyDescent="0.3">
      <c r="B7" s="15" t="s">
        <v>300</v>
      </c>
      <c r="C7" s="14">
        <v>0.43367745417523901</v>
      </c>
      <c r="D7" s="14">
        <v>0.46318434745391401</v>
      </c>
      <c r="E7" s="14">
        <v>0.44921324679261998</v>
      </c>
      <c r="F7" s="14">
        <v>0.36490085642143699</v>
      </c>
      <c r="G7" s="14">
        <v>0.34764770842698001</v>
      </c>
    </row>
    <row r="8" spans="2:8" x14ac:dyDescent="0.3">
      <c r="B8" s="15" t="s">
        <v>301</v>
      </c>
      <c r="C8" s="14">
        <v>0.45303983613788501</v>
      </c>
      <c r="D8" s="14">
        <v>0.441734299089375</v>
      </c>
      <c r="E8" s="14">
        <v>0.455363712403483</v>
      </c>
      <c r="F8" s="14">
        <v>0.49075822130353502</v>
      </c>
      <c r="G8" s="14">
        <v>0.46451863029667301</v>
      </c>
    </row>
    <row r="9" spans="2:8" x14ac:dyDescent="0.3">
      <c r="B9" s="15" t="s">
        <v>302</v>
      </c>
      <c r="C9" s="14">
        <v>6.9198057780898201E-2</v>
      </c>
      <c r="D9" s="14">
        <v>7.0322587889141003E-2</v>
      </c>
      <c r="E9" s="14">
        <v>6.6685248885096707E-2</v>
      </c>
      <c r="F9" s="14">
        <v>8.5888436954829506E-2</v>
      </c>
      <c r="G9" s="14">
        <v>0.122306719199751</v>
      </c>
    </row>
    <row r="10" spans="2:8" x14ac:dyDescent="0.3">
      <c r="B10" s="15" t="s">
        <v>303</v>
      </c>
      <c r="C10" s="14">
        <v>1.0829165667889299E-2</v>
      </c>
      <c r="D10" s="14">
        <v>8.6490532471521896E-3</v>
      </c>
      <c r="E10" s="14">
        <v>6.2536810210355601E-3</v>
      </c>
      <c r="F10" s="14">
        <v>1.10653848396994E-2</v>
      </c>
      <c r="G10" s="14">
        <v>1.51206420779527E-2</v>
      </c>
    </row>
    <row r="11" spans="2:8" x14ac:dyDescent="0.3">
      <c r="B11" s="15" t="s">
        <v>52</v>
      </c>
      <c r="C11" s="14">
        <v>3.3255486238088702E-2</v>
      </c>
      <c r="D11" s="14">
        <v>1.6109712320417802E-2</v>
      </c>
      <c r="E11" s="14">
        <v>2.24841108977646E-2</v>
      </c>
      <c r="F11" s="14">
        <v>4.7387100480499197E-2</v>
      </c>
      <c r="G11" s="14">
        <v>5.0406299998643801E-2</v>
      </c>
    </row>
    <row r="12" spans="2:8" x14ac:dyDescent="0.3">
      <c r="B12" s="16"/>
      <c r="C12" s="16"/>
      <c r="D12" s="16"/>
      <c r="E12" s="16"/>
      <c r="F12" s="16"/>
      <c r="G12" s="16"/>
    </row>
    <row r="13" spans="2:8" x14ac:dyDescent="0.3">
      <c r="B13" t="s">
        <v>54</v>
      </c>
    </row>
    <row r="14" spans="2:8" x14ac:dyDescent="0.3">
      <c r="B14" t="s">
        <v>55</v>
      </c>
    </row>
    <row r="18" spans="2:2" x14ac:dyDescent="0.3">
      <c r="B18"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305</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x14ac:dyDescent="0.3">
      <c r="B9" s="15" t="s">
        <v>300</v>
      </c>
      <c r="C9" s="14">
        <v>0.43367745417523901</v>
      </c>
      <c r="D9" s="14">
        <v>0.47865868829531</v>
      </c>
      <c r="E9" s="14">
        <v>0.39050616401697502</v>
      </c>
      <c r="F9" s="14"/>
      <c r="G9" s="14">
        <v>0.57238736262447898</v>
      </c>
      <c r="H9" s="14">
        <v>0.36185098149411998</v>
      </c>
      <c r="I9" s="14">
        <v>0.34568184046008799</v>
      </c>
      <c r="J9" s="14">
        <v>0.33130627348128799</v>
      </c>
      <c r="K9" s="14">
        <v>0.39475124939016498</v>
      </c>
      <c r="L9" s="14">
        <v>0.44336299117702999</v>
      </c>
      <c r="M9" s="14">
        <v>0.44168630955636001</v>
      </c>
      <c r="N9" s="14">
        <v>0.41749133171457198</v>
      </c>
      <c r="O9" s="14">
        <v>0.41361821893047901</v>
      </c>
      <c r="P9" s="14"/>
      <c r="Q9" s="14">
        <v>0.46067107079069802</v>
      </c>
      <c r="R9" s="14">
        <v>0.36967511062625202</v>
      </c>
      <c r="S9" s="14"/>
      <c r="T9" s="14">
        <v>0.40275065942267901</v>
      </c>
      <c r="U9" s="14">
        <v>0.44761482613770198</v>
      </c>
      <c r="V9" s="14">
        <v>0.76606184431781599</v>
      </c>
      <c r="W9" s="14"/>
      <c r="X9" s="14">
        <v>0.29278375850298699</v>
      </c>
      <c r="Y9" s="14">
        <v>0.439249954764179</v>
      </c>
      <c r="Z9" s="14">
        <v>0.57352317882822901</v>
      </c>
      <c r="AA9" s="14">
        <v>0.51423968195897796</v>
      </c>
    </row>
    <row r="10" spans="2:27" x14ac:dyDescent="0.3">
      <c r="B10" s="15" t="s">
        <v>301</v>
      </c>
      <c r="C10" s="14">
        <v>0.45303983613788501</v>
      </c>
      <c r="D10" s="14">
        <v>0.41362898251046798</v>
      </c>
      <c r="E10" s="14">
        <v>0.49218486973900999</v>
      </c>
      <c r="F10" s="14"/>
      <c r="G10" s="14">
        <v>0.340163329735579</v>
      </c>
      <c r="H10" s="14">
        <v>0.50181108351061499</v>
      </c>
      <c r="I10" s="14">
        <v>0.49778802717540399</v>
      </c>
      <c r="J10" s="14">
        <v>0.49616780313840902</v>
      </c>
      <c r="K10" s="14">
        <v>0.50808312201811501</v>
      </c>
      <c r="L10" s="14">
        <v>0.45655620426195298</v>
      </c>
      <c r="M10" s="14">
        <v>0.44392173947672198</v>
      </c>
      <c r="N10" s="14">
        <v>0.50531737912075803</v>
      </c>
      <c r="O10" s="14">
        <v>0.48487964135070299</v>
      </c>
      <c r="P10" s="14"/>
      <c r="Q10" s="14">
        <v>0.450767301206624</v>
      </c>
      <c r="R10" s="14">
        <v>0.45792031260688898</v>
      </c>
      <c r="S10" s="14"/>
      <c r="T10" s="14">
        <v>0.47178811261576797</v>
      </c>
      <c r="U10" s="14">
        <v>0.464370088151632</v>
      </c>
      <c r="V10" s="14">
        <v>0.21012007666249699</v>
      </c>
      <c r="W10" s="14"/>
      <c r="X10" s="14">
        <v>0.50377951199201298</v>
      </c>
      <c r="Y10" s="14">
        <v>0.47204825085383501</v>
      </c>
      <c r="Z10" s="14">
        <v>0.33634215139884399</v>
      </c>
      <c r="AA10" s="14">
        <v>0.397549209510003</v>
      </c>
    </row>
    <row r="11" spans="2:27" x14ac:dyDescent="0.3">
      <c r="B11" s="15" t="s">
        <v>302</v>
      </c>
      <c r="C11" s="14">
        <v>6.9198057780898201E-2</v>
      </c>
      <c r="D11" s="14">
        <v>6.5724707524506806E-2</v>
      </c>
      <c r="E11" s="14">
        <v>7.2095971275113899E-2</v>
      </c>
      <c r="F11" s="14"/>
      <c r="G11" s="14">
        <v>6.3657338355942394E-2</v>
      </c>
      <c r="H11" s="14">
        <v>8.4101469919785496E-2</v>
      </c>
      <c r="I11" s="14">
        <v>6.7310009024402595E-2</v>
      </c>
      <c r="J11" s="14">
        <v>0.10757067185005401</v>
      </c>
      <c r="K11" s="14">
        <v>5.8868113527956199E-2</v>
      </c>
      <c r="L11" s="14">
        <v>5.8242849302025203E-2</v>
      </c>
      <c r="M11" s="14">
        <v>6.31447964657771E-2</v>
      </c>
      <c r="N11" s="14">
        <v>5.9891425613087301E-2</v>
      </c>
      <c r="O11" s="14">
        <v>5.9455943966385899E-2</v>
      </c>
      <c r="P11" s="14"/>
      <c r="Q11" s="14">
        <v>5.5513245583282703E-2</v>
      </c>
      <c r="R11" s="14">
        <v>0.102081741209072</v>
      </c>
      <c r="S11" s="14"/>
      <c r="T11" s="14">
        <v>7.2678073148202293E-2</v>
      </c>
      <c r="U11" s="14">
        <v>6.7725516893854296E-2</v>
      </c>
      <c r="V11" s="14">
        <v>9.7422523023000702E-3</v>
      </c>
      <c r="W11" s="14"/>
      <c r="X11" s="14">
        <v>0.11561003861274299</v>
      </c>
      <c r="Y11" s="14">
        <v>5.0549878837353499E-2</v>
      </c>
      <c r="Z11" s="14">
        <v>6.6216624838386903E-2</v>
      </c>
      <c r="AA11" s="14">
        <v>6.7925328266981305E-2</v>
      </c>
    </row>
    <row r="12" spans="2:27" x14ac:dyDescent="0.3">
      <c r="B12" s="15" t="s">
        <v>303</v>
      </c>
      <c r="C12" s="14">
        <v>1.0829165667889299E-2</v>
      </c>
      <c r="D12" s="14">
        <v>1.15609399903033E-2</v>
      </c>
      <c r="E12" s="14">
        <v>8.9250953351794702E-3</v>
      </c>
      <c r="F12" s="14"/>
      <c r="G12" s="14">
        <v>5.1044405478225799E-3</v>
      </c>
      <c r="H12" s="14">
        <v>1.12912539773443E-2</v>
      </c>
      <c r="I12" s="14">
        <v>7.1758798564085496E-3</v>
      </c>
      <c r="J12" s="14">
        <v>2.2105644844969099E-2</v>
      </c>
      <c r="K12" s="14">
        <v>8.3517683598188803E-3</v>
      </c>
      <c r="L12" s="14">
        <v>2.11023274641178E-2</v>
      </c>
      <c r="M12" s="14">
        <v>1.09504906505877E-2</v>
      </c>
      <c r="N12" s="14">
        <v>9.1059401263543695E-3</v>
      </c>
      <c r="O12" s="14">
        <v>7.9446913104245492E-3</v>
      </c>
      <c r="P12" s="14"/>
      <c r="Q12" s="14">
        <v>9.7515119248797692E-3</v>
      </c>
      <c r="R12" s="14">
        <v>1.3547780937909501E-2</v>
      </c>
      <c r="S12" s="14"/>
      <c r="T12" s="14">
        <v>1.2374172270082201E-2</v>
      </c>
      <c r="U12" s="14">
        <v>4.72736552479938E-3</v>
      </c>
      <c r="V12" s="14">
        <v>4.3335744150866801E-3</v>
      </c>
      <c r="W12" s="14"/>
      <c r="X12" s="14">
        <v>1.8657994656263301E-2</v>
      </c>
      <c r="Y12" s="14">
        <v>9.6417329705199596E-3</v>
      </c>
      <c r="Z12" s="14">
        <v>0</v>
      </c>
      <c r="AA12" s="14">
        <v>1.0026040390776699E-2</v>
      </c>
    </row>
    <row r="13" spans="2:27" x14ac:dyDescent="0.3">
      <c r="B13" s="15" t="s">
        <v>52</v>
      </c>
      <c r="C13" s="20">
        <v>3.3255486238088702E-2</v>
      </c>
      <c r="D13" s="20">
        <v>3.04266816794116E-2</v>
      </c>
      <c r="E13" s="20">
        <v>3.6287899633721699E-2</v>
      </c>
      <c r="F13" s="20"/>
      <c r="G13" s="20">
        <v>1.8687528736176601E-2</v>
      </c>
      <c r="H13" s="20">
        <v>4.0945211098136203E-2</v>
      </c>
      <c r="I13" s="20">
        <v>8.2044243483697404E-2</v>
      </c>
      <c r="J13" s="20">
        <v>4.2849606685279401E-2</v>
      </c>
      <c r="K13" s="20">
        <v>2.9945746703944901E-2</v>
      </c>
      <c r="L13" s="20">
        <v>2.0735627794873999E-2</v>
      </c>
      <c r="M13" s="20">
        <v>4.0296663850553298E-2</v>
      </c>
      <c r="N13" s="20">
        <v>8.1939234252289394E-3</v>
      </c>
      <c r="O13" s="20">
        <v>3.4101504442007602E-2</v>
      </c>
      <c r="P13" s="20"/>
      <c r="Q13" s="20">
        <v>2.32968704945157E-2</v>
      </c>
      <c r="R13" s="20">
        <v>5.6775054619878203E-2</v>
      </c>
      <c r="S13" s="20"/>
      <c r="T13" s="20">
        <v>4.04089825432686E-2</v>
      </c>
      <c r="U13" s="20">
        <v>1.5562203292012701E-2</v>
      </c>
      <c r="V13" s="20">
        <v>9.7422523023000702E-3</v>
      </c>
      <c r="W13" s="20"/>
      <c r="X13" s="20">
        <v>6.9168696235994004E-2</v>
      </c>
      <c r="Y13" s="20">
        <v>2.8510182574111802E-2</v>
      </c>
      <c r="Z13" s="20">
        <v>2.3918044934540399E-2</v>
      </c>
      <c r="AA13" s="20">
        <v>1.0259739873260801E-2</v>
      </c>
    </row>
    <row r="14" spans="2:27" x14ac:dyDescent="0.3">
      <c r="B14" s="16"/>
    </row>
    <row r="15" spans="2:27" x14ac:dyDescent="0.3">
      <c r="B15" t="s">
        <v>54</v>
      </c>
    </row>
    <row r="16" spans="2:27" x14ac:dyDescent="0.3">
      <c r="B16" t="s">
        <v>55</v>
      </c>
    </row>
    <row r="18" spans="2:2" x14ac:dyDescent="0.3">
      <c r="B18"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306</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x14ac:dyDescent="0.3">
      <c r="B9" s="15" t="s">
        <v>300</v>
      </c>
      <c r="C9" s="14">
        <v>0.46318434745391401</v>
      </c>
      <c r="D9" s="14">
        <v>0.49965289426346299</v>
      </c>
      <c r="E9" s="14">
        <v>0.42871385542643398</v>
      </c>
      <c r="F9" s="14"/>
      <c r="G9" s="14">
        <v>0.55567196383493</v>
      </c>
      <c r="H9" s="14">
        <v>0.43228533091672899</v>
      </c>
      <c r="I9" s="14">
        <v>0.422862361527992</v>
      </c>
      <c r="J9" s="14">
        <v>0.39158126211612299</v>
      </c>
      <c r="K9" s="14">
        <v>0.42381521726316701</v>
      </c>
      <c r="L9" s="14">
        <v>0.46150799492911299</v>
      </c>
      <c r="M9" s="14">
        <v>0.46247220908122799</v>
      </c>
      <c r="N9" s="14">
        <v>0.42020293627830602</v>
      </c>
      <c r="O9" s="14">
        <v>0.45601373171022502</v>
      </c>
      <c r="P9" s="14"/>
      <c r="Q9" s="14">
        <v>0.49976963933309798</v>
      </c>
      <c r="R9" s="14">
        <v>0.37985612439829403</v>
      </c>
      <c r="S9" s="14"/>
      <c r="T9" s="14">
        <v>0.43749260642441801</v>
      </c>
      <c r="U9" s="14">
        <v>0.41739473358894202</v>
      </c>
      <c r="V9" s="14">
        <v>0.72837163617206602</v>
      </c>
      <c r="W9" s="14"/>
      <c r="X9" s="14">
        <v>0.339934589337477</v>
      </c>
      <c r="Y9" s="14">
        <v>0.47528434239542899</v>
      </c>
      <c r="Z9" s="14">
        <v>0.48569283525179902</v>
      </c>
      <c r="AA9" s="14">
        <v>0.56100096590684401</v>
      </c>
    </row>
    <row r="10" spans="2:27" x14ac:dyDescent="0.3">
      <c r="B10" s="15" t="s">
        <v>301</v>
      </c>
      <c r="C10" s="14">
        <v>0.441734299089375</v>
      </c>
      <c r="D10" s="14">
        <v>0.42123567730242201</v>
      </c>
      <c r="E10" s="14">
        <v>0.461775827979375</v>
      </c>
      <c r="F10" s="14"/>
      <c r="G10" s="14">
        <v>0.37872850531955099</v>
      </c>
      <c r="H10" s="14">
        <v>0.44213626243364901</v>
      </c>
      <c r="I10" s="14">
        <v>0.48514313400525</v>
      </c>
      <c r="J10" s="14">
        <v>0.43682048820746</v>
      </c>
      <c r="K10" s="14">
        <v>0.50581158454964403</v>
      </c>
      <c r="L10" s="14">
        <v>0.42305731063667001</v>
      </c>
      <c r="M10" s="14">
        <v>0.47361850445471199</v>
      </c>
      <c r="N10" s="14">
        <v>0.51445227468110699</v>
      </c>
      <c r="O10" s="14">
        <v>0.45195845365272902</v>
      </c>
      <c r="P10" s="14"/>
      <c r="Q10" s="14">
        <v>0.42675601023222798</v>
      </c>
      <c r="R10" s="14">
        <v>0.47348247767958901</v>
      </c>
      <c r="S10" s="14"/>
      <c r="T10" s="14">
        <v>0.45485365860055299</v>
      </c>
      <c r="U10" s="14">
        <v>0.50517749818082203</v>
      </c>
      <c r="V10" s="14">
        <v>0.23636795538818001</v>
      </c>
      <c r="W10" s="14"/>
      <c r="X10" s="14">
        <v>0.48719661799803399</v>
      </c>
      <c r="Y10" s="14">
        <v>0.44453877151379501</v>
      </c>
      <c r="Z10" s="14">
        <v>0.43712466976272302</v>
      </c>
      <c r="AA10" s="14">
        <v>0.382285973124389</v>
      </c>
    </row>
    <row r="11" spans="2:27" x14ac:dyDescent="0.3">
      <c r="B11" s="15" t="s">
        <v>302</v>
      </c>
      <c r="C11" s="14">
        <v>7.0322587889141003E-2</v>
      </c>
      <c r="D11" s="14">
        <v>5.7787200890203901E-2</v>
      </c>
      <c r="E11" s="14">
        <v>8.1163776436132304E-2</v>
      </c>
      <c r="F11" s="14"/>
      <c r="G11" s="14">
        <v>4.2223602246290501E-2</v>
      </c>
      <c r="H11" s="14">
        <v>9.4676505538790104E-2</v>
      </c>
      <c r="I11" s="14">
        <v>7.5437093864237303E-2</v>
      </c>
      <c r="J11" s="14">
        <v>0.13414611370952101</v>
      </c>
      <c r="K11" s="14">
        <v>5.58709652872647E-2</v>
      </c>
      <c r="L11" s="14">
        <v>7.7148878224865394E-2</v>
      </c>
      <c r="M11" s="14">
        <v>3.5858878305835597E-2</v>
      </c>
      <c r="N11" s="14">
        <v>6.5344789040587103E-2</v>
      </c>
      <c r="O11" s="14">
        <v>7.3162634598698095E-2</v>
      </c>
      <c r="P11" s="14"/>
      <c r="Q11" s="14">
        <v>6.1525028059357501E-2</v>
      </c>
      <c r="R11" s="14">
        <v>9.2082467502222196E-2</v>
      </c>
      <c r="S11" s="14"/>
      <c r="T11" s="14">
        <v>7.8194115403025496E-2</v>
      </c>
      <c r="U11" s="14">
        <v>6.6461761480221093E-2</v>
      </c>
      <c r="V11" s="14">
        <v>1.0817355774426799E-2</v>
      </c>
      <c r="W11" s="14"/>
      <c r="X11" s="14">
        <v>0.110001812503362</v>
      </c>
      <c r="Y11" s="14">
        <v>6.5716862275197699E-2</v>
      </c>
      <c r="Z11" s="14">
        <v>4.4576164633843202E-2</v>
      </c>
      <c r="AA11" s="14">
        <v>5.1042346535563603E-2</v>
      </c>
    </row>
    <row r="12" spans="2:27" x14ac:dyDescent="0.3">
      <c r="B12" s="15" t="s">
        <v>303</v>
      </c>
      <c r="C12" s="14">
        <v>8.6490532471521896E-3</v>
      </c>
      <c r="D12" s="14">
        <v>6.9120884660892603E-3</v>
      </c>
      <c r="E12" s="14">
        <v>1.04402155584552E-2</v>
      </c>
      <c r="F12" s="14"/>
      <c r="G12" s="14">
        <v>1.2490577863659799E-2</v>
      </c>
      <c r="H12" s="14">
        <v>1.3424166225653801E-2</v>
      </c>
      <c r="I12" s="14">
        <v>0</v>
      </c>
      <c r="J12" s="14">
        <v>4.7985124672587504E-3</v>
      </c>
      <c r="K12" s="14">
        <v>0</v>
      </c>
      <c r="L12" s="14">
        <v>1.3639356418407101E-2</v>
      </c>
      <c r="M12" s="14">
        <v>1.6535670443567501E-2</v>
      </c>
      <c r="N12" s="14">
        <v>0</v>
      </c>
      <c r="O12" s="14">
        <v>4.0416598193526001E-3</v>
      </c>
      <c r="P12" s="14"/>
      <c r="Q12" s="14">
        <v>3.6990697033454901E-3</v>
      </c>
      <c r="R12" s="14">
        <v>2.0150491118917299E-2</v>
      </c>
      <c r="S12" s="14"/>
      <c r="T12" s="14">
        <v>1.19025037076207E-2</v>
      </c>
      <c r="U12" s="14">
        <v>3.3536407652862499E-3</v>
      </c>
      <c r="V12" s="14">
        <v>0</v>
      </c>
      <c r="W12" s="14"/>
      <c r="X12" s="14">
        <v>2.7751242608729E-2</v>
      </c>
      <c r="Y12" s="14">
        <v>4.2919104410377596E-3</v>
      </c>
      <c r="Z12" s="14">
        <v>0</v>
      </c>
      <c r="AA12" s="14">
        <v>2.2165300017333699E-3</v>
      </c>
    </row>
    <row r="13" spans="2:27" x14ac:dyDescent="0.3">
      <c r="B13" s="15" t="s">
        <v>52</v>
      </c>
      <c r="C13" s="20">
        <v>1.6109712320417802E-2</v>
      </c>
      <c r="D13" s="20">
        <v>1.44121390778217E-2</v>
      </c>
      <c r="E13" s="20">
        <v>1.7906324599603601E-2</v>
      </c>
      <c r="F13" s="20"/>
      <c r="G13" s="20">
        <v>1.08853507355687E-2</v>
      </c>
      <c r="H13" s="20">
        <v>1.7477734885177499E-2</v>
      </c>
      <c r="I13" s="20">
        <v>1.6557410602520799E-2</v>
      </c>
      <c r="J13" s="20">
        <v>3.2653623499637498E-2</v>
      </c>
      <c r="K13" s="20">
        <v>1.45022328999246E-2</v>
      </c>
      <c r="L13" s="20">
        <v>2.4646459790945E-2</v>
      </c>
      <c r="M13" s="20">
        <v>1.1514737714657299E-2</v>
      </c>
      <c r="N13" s="20">
        <v>0</v>
      </c>
      <c r="O13" s="20">
        <v>1.48235202189952E-2</v>
      </c>
      <c r="P13" s="20"/>
      <c r="Q13" s="20">
        <v>8.2502526719714295E-3</v>
      </c>
      <c r="R13" s="20">
        <v>3.4428439300977297E-2</v>
      </c>
      <c r="S13" s="20"/>
      <c r="T13" s="20">
        <v>1.75571158643829E-2</v>
      </c>
      <c r="U13" s="20">
        <v>7.6123659847281804E-3</v>
      </c>
      <c r="V13" s="20">
        <v>2.4443052665327199E-2</v>
      </c>
      <c r="W13" s="20"/>
      <c r="X13" s="20">
        <v>3.51157375523986E-2</v>
      </c>
      <c r="Y13" s="20">
        <v>1.0168113374541401E-2</v>
      </c>
      <c r="Z13" s="20">
        <v>3.2606330351634898E-2</v>
      </c>
      <c r="AA13" s="20">
        <v>3.4541844314694499E-3</v>
      </c>
    </row>
    <row r="14" spans="2:27" x14ac:dyDescent="0.3">
      <c r="B14" s="16"/>
    </row>
    <row r="15" spans="2:27" x14ac:dyDescent="0.3">
      <c r="B15" t="s">
        <v>54</v>
      </c>
    </row>
    <row r="16" spans="2:27" x14ac:dyDescent="0.3">
      <c r="B16" t="s">
        <v>55</v>
      </c>
    </row>
    <row r="18" spans="2:2" x14ac:dyDescent="0.3">
      <c r="B18"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307</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x14ac:dyDescent="0.3">
      <c r="B9" s="15" t="s">
        <v>300</v>
      </c>
      <c r="C9" s="14">
        <v>0.44921324679261998</v>
      </c>
      <c r="D9" s="14">
        <v>0.48013969285772001</v>
      </c>
      <c r="E9" s="14">
        <v>0.41897112714219997</v>
      </c>
      <c r="F9" s="14"/>
      <c r="G9" s="14">
        <v>0.52749133236129297</v>
      </c>
      <c r="H9" s="14">
        <v>0.423849946665385</v>
      </c>
      <c r="I9" s="14">
        <v>0.41384249521567501</v>
      </c>
      <c r="J9" s="14">
        <v>0.35975637053263898</v>
      </c>
      <c r="K9" s="14">
        <v>0.42904823725591901</v>
      </c>
      <c r="L9" s="14">
        <v>0.47369676188305898</v>
      </c>
      <c r="M9" s="14">
        <v>0.42022537073579602</v>
      </c>
      <c r="N9" s="14">
        <v>0.44243713320337102</v>
      </c>
      <c r="O9" s="14">
        <v>0.44111692983154499</v>
      </c>
      <c r="P9" s="14"/>
      <c r="Q9" s="14">
        <v>0.45887864439770598</v>
      </c>
      <c r="R9" s="14">
        <v>0.42808327725177497</v>
      </c>
      <c r="S9" s="14"/>
      <c r="T9" s="14">
        <v>0.41341087262444598</v>
      </c>
      <c r="U9" s="14">
        <v>0.51475062497837598</v>
      </c>
      <c r="V9" s="14">
        <v>0.68896903058048098</v>
      </c>
      <c r="W9" s="14"/>
      <c r="X9" s="14">
        <v>0.36539670300768101</v>
      </c>
      <c r="Y9" s="14">
        <v>0.43210514592987498</v>
      </c>
      <c r="Z9" s="14">
        <v>0.59427279933708199</v>
      </c>
      <c r="AA9" s="14">
        <v>0.52583216480543304</v>
      </c>
    </row>
    <row r="10" spans="2:27" x14ac:dyDescent="0.3">
      <c r="B10" s="15" t="s">
        <v>301</v>
      </c>
      <c r="C10" s="14">
        <v>0.455363712403483</v>
      </c>
      <c r="D10" s="14">
        <v>0.43380409741894299</v>
      </c>
      <c r="E10" s="14">
        <v>0.47565321547017902</v>
      </c>
      <c r="F10" s="14"/>
      <c r="G10" s="14">
        <v>0.38533113791180901</v>
      </c>
      <c r="H10" s="14">
        <v>0.48349823570122602</v>
      </c>
      <c r="I10" s="14">
        <v>0.45762268670803602</v>
      </c>
      <c r="J10" s="14">
        <v>0.49721052833326501</v>
      </c>
      <c r="K10" s="14">
        <v>0.462966342957011</v>
      </c>
      <c r="L10" s="14">
        <v>0.44514901342761398</v>
      </c>
      <c r="M10" s="14">
        <v>0.47409679173766101</v>
      </c>
      <c r="N10" s="14">
        <v>0.48472490890833098</v>
      </c>
      <c r="O10" s="14">
        <v>0.49420563651949301</v>
      </c>
      <c r="P10" s="14"/>
      <c r="Q10" s="14">
        <v>0.45729992144644499</v>
      </c>
      <c r="R10" s="14">
        <v>0.44773381420020503</v>
      </c>
      <c r="S10" s="14"/>
      <c r="T10" s="14">
        <v>0.48746145682088898</v>
      </c>
      <c r="U10" s="14">
        <v>0.41905259386528299</v>
      </c>
      <c r="V10" s="14">
        <v>0.26251773956573599</v>
      </c>
      <c r="W10" s="14"/>
      <c r="X10" s="14">
        <v>0.505652117797877</v>
      </c>
      <c r="Y10" s="14">
        <v>0.47827679287397401</v>
      </c>
      <c r="Z10" s="14">
        <v>0.29418554152847598</v>
      </c>
      <c r="AA10" s="14">
        <v>0.404842249883618</v>
      </c>
    </row>
    <row r="11" spans="2:27" x14ac:dyDescent="0.3">
      <c r="B11" s="15" t="s">
        <v>302</v>
      </c>
      <c r="C11" s="14">
        <v>6.6685248885096707E-2</v>
      </c>
      <c r="D11" s="14">
        <v>5.99937304629009E-2</v>
      </c>
      <c r="E11" s="14">
        <v>7.3786317290379294E-2</v>
      </c>
      <c r="F11" s="14"/>
      <c r="G11" s="14">
        <v>6.1143036614664303E-2</v>
      </c>
      <c r="H11" s="14">
        <v>5.9055584813553698E-2</v>
      </c>
      <c r="I11" s="14">
        <v>8.1949066724265301E-2</v>
      </c>
      <c r="J11" s="14">
        <v>9.1591298232082993E-2</v>
      </c>
      <c r="K11" s="14">
        <v>7.5293949206552899E-2</v>
      </c>
      <c r="L11" s="14">
        <v>5.8988556643140802E-2</v>
      </c>
      <c r="M11" s="14">
        <v>8.9041083751503797E-2</v>
      </c>
      <c r="N11" s="14">
        <v>5.1543597985421997E-2</v>
      </c>
      <c r="O11" s="14">
        <v>4.9209301167436E-2</v>
      </c>
      <c r="P11" s="14"/>
      <c r="Q11" s="14">
        <v>6.6167946567638497E-2</v>
      </c>
      <c r="R11" s="14">
        <v>6.9465567133560904E-2</v>
      </c>
      <c r="S11" s="14"/>
      <c r="T11" s="14">
        <v>6.5323657006533795E-2</v>
      </c>
      <c r="U11" s="14">
        <v>5.7715133128226501E-2</v>
      </c>
      <c r="V11" s="14">
        <v>3.7553244731681902E-2</v>
      </c>
      <c r="W11" s="14"/>
      <c r="X11" s="14">
        <v>6.6976339304430907E-2</v>
      </c>
      <c r="Y11" s="14">
        <v>6.9214481121062293E-2</v>
      </c>
      <c r="Z11" s="14">
        <v>7.6064804502534403E-2</v>
      </c>
      <c r="AA11" s="14">
        <v>5.8549360089648603E-2</v>
      </c>
    </row>
    <row r="12" spans="2:27" x14ac:dyDescent="0.3">
      <c r="B12" s="15" t="s">
        <v>303</v>
      </c>
      <c r="C12" s="14">
        <v>6.2536810210355601E-3</v>
      </c>
      <c r="D12" s="14">
        <v>7.2366937230420201E-3</v>
      </c>
      <c r="E12" s="14">
        <v>5.3070759030739304E-3</v>
      </c>
      <c r="F12" s="14"/>
      <c r="G12" s="14">
        <v>7.59132624098481E-3</v>
      </c>
      <c r="H12" s="14">
        <v>9.5192512602073308E-3</v>
      </c>
      <c r="I12" s="14">
        <v>7.9745842053122497E-3</v>
      </c>
      <c r="J12" s="14">
        <v>5.98896102552817E-3</v>
      </c>
      <c r="K12" s="14">
        <v>8.3517683598188803E-3</v>
      </c>
      <c r="L12" s="14">
        <v>8.0017884508375298E-3</v>
      </c>
      <c r="M12" s="14">
        <v>0</v>
      </c>
      <c r="N12" s="14">
        <v>0</v>
      </c>
      <c r="O12" s="14">
        <v>3.2270468564056199E-3</v>
      </c>
      <c r="P12" s="14"/>
      <c r="Q12" s="14">
        <v>4.5540801629638302E-3</v>
      </c>
      <c r="R12" s="14">
        <v>1.02815510883745E-2</v>
      </c>
      <c r="S12" s="14"/>
      <c r="T12" s="14">
        <v>7.9539861875654299E-3</v>
      </c>
      <c r="U12" s="14">
        <v>0</v>
      </c>
      <c r="V12" s="14">
        <v>0</v>
      </c>
      <c r="W12" s="14"/>
      <c r="X12" s="14">
        <v>1.41597451379067E-2</v>
      </c>
      <c r="Y12" s="14">
        <v>6.3751742222901203E-3</v>
      </c>
      <c r="Z12" s="14">
        <v>0</v>
      </c>
      <c r="AA12" s="14">
        <v>0</v>
      </c>
    </row>
    <row r="13" spans="2:27" x14ac:dyDescent="0.3">
      <c r="B13" s="15" t="s">
        <v>52</v>
      </c>
      <c r="C13" s="20">
        <v>2.24841108977646E-2</v>
      </c>
      <c r="D13" s="20">
        <v>1.88257855373942E-2</v>
      </c>
      <c r="E13" s="20">
        <v>2.62822641941678E-2</v>
      </c>
      <c r="F13" s="20"/>
      <c r="G13" s="20">
        <v>1.84431668712489E-2</v>
      </c>
      <c r="H13" s="20">
        <v>2.4076981559628299E-2</v>
      </c>
      <c r="I13" s="20">
        <v>3.8611167146711901E-2</v>
      </c>
      <c r="J13" s="20">
        <v>4.5452841876484802E-2</v>
      </c>
      <c r="K13" s="20">
        <v>2.4339702220698499E-2</v>
      </c>
      <c r="L13" s="20">
        <v>1.4163879595349E-2</v>
      </c>
      <c r="M13" s="20">
        <v>1.6636753775038999E-2</v>
      </c>
      <c r="N13" s="20">
        <v>2.1294359902875901E-2</v>
      </c>
      <c r="O13" s="20">
        <v>1.2241085625119601E-2</v>
      </c>
      <c r="P13" s="20"/>
      <c r="Q13" s="20">
        <v>1.30994074252466E-2</v>
      </c>
      <c r="R13" s="20">
        <v>4.4435790326084697E-2</v>
      </c>
      <c r="S13" s="20"/>
      <c r="T13" s="20">
        <v>2.5850027360565499E-2</v>
      </c>
      <c r="U13" s="20">
        <v>8.4816480281149804E-3</v>
      </c>
      <c r="V13" s="20">
        <v>1.0959985122101199E-2</v>
      </c>
      <c r="W13" s="20"/>
      <c r="X13" s="20">
        <v>4.78150947521052E-2</v>
      </c>
      <c r="Y13" s="20">
        <v>1.40284058527986E-2</v>
      </c>
      <c r="Z13" s="20">
        <v>3.5476854631907501E-2</v>
      </c>
      <c r="AA13" s="20">
        <v>1.0776225221300201E-2</v>
      </c>
    </row>
    <row r="14" spans="2:27" x14ac:dyDescent="0.3">
      <c r="B14" s="16"/>
    </row>
    <row r="15" spans="2:27" x14ac:dyDescent="0.3">
      <c r="B15" t="s">
        <v>54</v>
      </c>
    </row>
    <row r="16" spans="2:27" x14ac:dyDescent="0.3">
      <c r="B16" t="s">
        <v>55</v>
      </c>
    </row>
    <row r="18" spans="2:2" x14ac:dyDescent="0.3">
      <c r="B18"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308</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x14ac:dyDescent="0.3">
      <c r="B9" s="15" t="s">
        <v>300</v>
      </c>
      <c r="C9" s="14">
        <v>0.36490085642143699</v>
      </c>
      <c r="D9" s="14">
        <v>0.39306606958722201</v>
      </c>
      <c r="E9" s="14">
        <v>0.33815264053702698</v>
      </c>
      <c r="F9" s="14"/>
      <c r="G9" s="14">
        <v>0.44735360721645401</v>
      </c>
      <c r="H9" s="14">
        <v>0.30632461433563002</v>
      </c>
      <c r="I9" s="14">
        <v>0.32993920455405001</v>
      </c>
      <c r="J9" s="14">
        <v>0.26276101921047001</v>
      </c>
      <c r="K9" s="14">
        <v>0.41305483554246403</v>
      </c>
      <c r="L9" s="14">
        <v>0.40465995833869001</v>
      </c>
      <c r="M9" s="14">
        <v>0.28889499685506598</v>
      </c>
      <c r="N9" s="14">
        <v>0.332703306454875</v>
      </c>
      <c r="O9" s="14">
        <v>0.37626905634382202</v>
      </c>
      <c r="P9" s="14"/>
      <c r="Q9" s="14">
        <v>0.38693810359766101</v>
      </c>
      <c r="R9" s="14">
        <v>0.31561644871837502</v>
      </c>
      <c r="S9" s="14"/>
      <c r="T9" s="14">
        <v>0.33763834686067101</v>
      </c>
      <c r="U9" s="14">
        <v>0.385844883486052</v>
      </c>
      <c r="V9" s="14">
        <v>0.60460191328489998</v>
      </c>
      <c r="W9" s="14"/>
      <c r="X9" s="14">
        <v>0.26177891798361003</v>
      </c>
      <c r="Y9" s="14">
        <v>0.36643104874717403</v>
      </c>
      <c r="Z9" s="14">
        <v>0.458346109909049</v>
      </c>
      <c r="AA9" s="14">
        <v>0.43822088672307802</v>
      </c>
    </row>
    <row r="10" spans="2:27" x14ac:dyDescent="0.3">
      <c r="B10" s="15" t="s">
        <v>301</v>
      </c>
      <c r="C10" s="14">
        <v>0.49075822130353502</v>
      </c>
      <c r="D10" s="14">
        <v>0.46962759446361102</v>
      </c>
      <c r="E10" s="14">
        <v>0.51059073513169095</v>
      </c>
      <c r="F10" s="14"/>
      <c r="G10" s="14">
        <v>0.43591080042899599</v>
      </c>
      <c r="H10" s="14">
        <v>0.51661200399677498</v>
      </c>
      <c r="I10" s="14">
        <v>0.46288575392870601</v>
      </c>
      <c r="J10" s="14">
        <v>0.55955270255701095</v>
      </c>
      <c r="K10" s="14">
        <v>0.440128175578124</v>
      </c>
      <c r="L10" s="14">
        <v>0.46705393303147302</v>
      </c>
      <c r="M10" s="14">
        <v>0.60564839610223298</v>
      </c>
      <c r="N10" s="14">
        <v>0.52545526627185701</v>
      </c>
      <c r="O10" s="14">
        <v>0.48715016803886102</v>
      </c>
      <c r="P10" s="14"/>
      <c r="Q10" s="14">
        <v>0.48370542728521498</v>
      </c>
      <c r="R10" s="14">
        <v>0.50464499068943502</v>
      </c>
      <c r="S10" s="14"/>
      <c r="T10" s="14">
        <v>0.50496930695898201</v>
      </c>
      <c r="U10" s="14">
        <v>0.51721807497429895</v>
      </c>
      <c r="V10" s="14">
        <v>0.337465474523655</v>
      </c>
      <c r="W10" s="14"/>
      <c r="X10" s="14">
        <v>0.52959037979385903</v>
      </c>
      <c r="Y10" s="14">
        <v>0.50263209843603096</v>
      </c>
      <c r="Z10" s="14">
        <v>0.438511813952844</v>
      </c>
      <c r="AA10" s="14">
        <v>0.43637477064095498</v>
      </c>
    </row>
    <row r="11" spans="2:27" x14ac:dyDescent="0.3">
      <c r="B11" s="15" t="s">
        <v>302</v>
      </c>
      <c r="C11" s="14">
        <v>8.5888436954829506E-2</v>
      </c>
      <c r="D11" s="14">
        <v>7.7191219712379799E-2</v>
      </c>
      <c r="E11" s="14">
        <v>9.4117128544178502E-2</v>
      </c>
      <c r="F11" s="14"/>
      <c r="G11" s="14">
        <v>6.8470073930150893E-2</v>
      </c>
      <c r="H11" s="14">
        <v>0.105119759619035</v>
      </c>
      <c r="I11" s="14">
        <v>0.111784480969535</v>
      </c>
      <c r="J11" s="14">
        <v>9.53470045836078E-2</v>
      </c>
      <c r="K11" s="14">
        <v>9.1123675062006304E-2</v>
      </c>
      <c r="L11" s="14">
        <v>7.7465872793191101E-2</v>
      </c>
      <c r="M11" s="14">
        <v>6.3786560961843999E-2</v>
      </c>
      <c r="N11" s="14">
        <v>8.3779378836818699E-2</v>
      </c>
      <c r="O11" s="14">
        <v>9.3085987110337207E-2</v>
      </c>
      <c r="P11" s="14"/>
      <c r="Q11" s="14">
        <v>8.1388471257320003E-2</v>
      </c>
      <c r="R11" s="14">
        <v>9.8216383994140899E-2</v>
      </c>
      <c r="S11" s="14"/>
      <c r="T11" s="14">
        <v>9.2868470645498705E-2</v>
      </c>
      <c r="U11" s="14">
        <v>7.4294282983738899E-2</v>
      </c>
      <c r="V11" s="14">
        <v>3.18216968798294E-2</v>
      </c>
      <c r="W11" s="14"/>
      <c r="X11" s="14">
        <v>0.11420675031503701</v>
      </c>
      <c r="Y11" s="14">
        <v>7.9916620699298405E-2</v>
      </c>
      <c r="Z11" s="14">
        <v>5.5824031741951802E-2</v>
      </c>
      <c r="AA11" s="14">
        <v>8.5069184724483396E-2</v>
      </c>
    </row>
    <row r="12" spans="2:27" x14ac:dyDescent="0.3">
      <c r="B12" s="15" t="s">
        <v>303</v>
      </c>
      <c r="C12" s="14">
        <v>1.10653848396994E-2</v>
      </c>
      <c r="D12" s="14">
        <v>1.22867714344452E-2</v>
      </c>
      <c r="E12" s="14">
        <v>9.9090616477822899E-3</v>
      </c>
      <c r="F12" s="14"/>
      <c r="G12" s="14">
        <v>1.8107560549094001E-2</v>
      </c>
      <c r="H12" s="14">
        <v>1.7956662370531999E-2</v>
      </c>
      <c r="I12" s="14">
        <v>1.2075023002495799E-2</v>
      </c>
      <c r="J12" s="14">
        <v>5.98896102552817E-3</v>
      </c>
      <c r="K12" s="14">
        <v>1.4969022959012901E-2</v>
      </c>
      <c r="L12" s="14">
        <v>3.7899745067667499E-3</v>
      </c>
      <c r="M12" s="14">
        <v>8.8521278022339195E-3</v>
      </c>
      <c r="N12" s="14">
        <v>0</v>
      </c>
      <c r="O12" s="14">
        <v>3.1550827303443501E-3</v>
      </c>
      <c r="P12" s="14"/>
      <c r="Q12" s="14">
        <v>1.10469114049997E-2</v>
      </c>
      <c r="R12" s="14">
        <v>1.1373035489484099E-2</v>
      </c>
      <c r="S12" s="14"/>
      <c r="T12" s="14">
        <v>1.17693322620455E-2</v>
      </c>
      <c r="U12" s="14">
        <v>3.3536407652862499E-3</v>
      </c>
      <c r="V12" s="14">
        <v>5.4086778872133902E-3</v>
      </c>
      <c r="W12" s="14"/>
      <c r="X12" s="14">
        <v>1.56629367097686E-2</v>
      </c>
      <c r="Y12" s="14">
        <v>1.10443359259464E-2</v>
      </c>
      <c r="Z12" s="14">
        <v>0</v>
      </c>
      <c r="AA12" s="14">
        <v>1.10533520048176E-2</v>
      </c>
    </row>
    <row r="13" spans="2:27" x14ac:dyDescent="0.3">
      <c r="B13" s="15" t="s">
        <v>52</v>
      </c>
      <c r="C13" s="20">
        <v>4.7387100480499197E-2</v>
      </c>
      <c r="D13" s="20">
        <v>4.7828344802342097E-2</v>
      </c>
      <c r="E13" s="20">
        <v>4.7230434139322E-2</v>
      </c>
      <c r="F13" s="20"/>
      <c r="G13" s="20">
        <v>3.0157957875304901E-2</v>
      </c>
      <c r="H13" s="20">
        <v>5.39869596780293E-2</v>
      </c>
      <c r="I13" s="20">
        <v>8.3315537545212898E-2</v>
      </c>
      <c r="J13" s="20">
        <v>7.6350312623382696E-2</v>
      </c>
      <c r="K13" s="20">
        <v>4.0724290858392E-2</v>
      </c>
      <c r="L13" s="20">
        <v>4.7030261329879003E-2</v>
      </c>
      <c r="M13" s="20">
        <v>3.2817918278622703E-2</v>
      </c>
      <c r="N13" s="20">
        <v>5.8062048436449298E-2</v>
      </c>
      <c r="O13" s="20">
        <v>4.0339705776635003E-2</v>
      </c>
      <c r="P13" s="20"/>
      <c r="Q13" s="20">
        <v>3.6921086454804297E-2</v>
      </c>
      <c r="R13" s="20">
        <v>7.0149141108564503E-2</v>
      </c>
      <c r="S13" s="20"/>
      <c r="T13" s="20">
        <v>5.2754543272803399E-2</v>
      </c>
      <c r="U13" s="20">
        <v>1.9289117790624099E-2</v>
      </c>
      <c r="V13" s="20">
        <v>2.0702237424401301E-2</v>
      </c>
      <c r="W13" s="20"/>
      <c r="X13" s="20">
        <v>7.8761015197725895E-2</v>
      </c>
      <c r="Y13" s="20">
        <v>3.9975896191550002E-2</v>
      </c>
      <c r="Z13" s="20">
        <v>4.7318044396155001E-2</v>
      </c>
      <c r="AA13" s="20">
        <v>2.9281805906665698E-2</v>
      </c>
    </row>
    <row r="14" spans="2:27" x14ac:dyDescent="0.3">
      <c r="B14" s="16"/>
    </row>
    <row r="15" spans="2:27" x14ac:dyDescent="0.3">
      <c r="B15" t="s">
        <v>54</v>
      </c>
    </row>
    <row r="16" spans="2:27" x14ac:dyDescent="0.3">
      <c r="B16" t="s">
        <v>55</v>
      </c>
    </row>
    <row r="18" spans="2:2" x14ac:dyDescent="0.3">
      <c r="B18"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309</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x14ac:dyDescent="0.3">
      <c r="B9" s="15" t="s">
        <v>300</v>
      </c>
      <c r="C9" s="14">
        <v>0.34764770842698001</v>
      </c>
      <c r="D9" s="14">
        <v>0.39774770501641199</v>
      </c>
      <c r="E9" s="14">
        <v>0.29883366366650299</v>
      </c>
      <c r="F9" s="14"/>
      <c r="G9" s="14">
        <v>0.46587936776537497</v>
      </c>
      <c r="H9" s="14">
        <v>0.29147025176643898</v>
      </c>
      <c r="I9" s="14">
        <v>0.24105409761473301</v>
      </c>
      <c r="J9" s="14">
        <v>0.23808099706139599</v>
      </c>
      <c r="K9" s="14">
        <v>0.42145622963602603</v>
      </c>
      <c r="L9" s="14">
        <v>0.35881256236350001</v>
      </c>
      <c r="M9" s="14">
        <v>0.32508949808535498</v>
      </c>
      <c r="N9" s="14">
        <v>0.34489515658032299</v>
      </c>
      <c r="O9" s="14">
        <v>0.29569121592358699</v>
      </c>
      <c r="P9" s="14"/>
      <c r="Q9" s="14">
        <v>0.37263157191115098</v>
      </c>
      <c r="R9" s="14">
        <v>0.28937575045846498</v>
      </c>
      <c r="S9" s="14"/>
      <c r="T9" s="14">
        <v>0.3070989143599</v>
      </c>
      <c r="U9" s="14">
        <v>0.43031212418131498</v>
      </c>
      <c r="V9" s="14">
        <v>0.62991241235181805</v>
      </c>
      <c r="W9" s="14"/>
      <c r="X9" s="14">
        <v>0.22631170374628101</v>
      </c>
      <c r="Y9" s="14">
        <v>0.33875594333881198</v>
      </c>
      <c r="Z9" s="14">
        <v>0.456565996699281</v>
      </c>
      <c r="AA9" s="14">
        <v>0.45734566303629098</v>
      </c>
    </row>
    <row r="10" spans="2:27" x14ac:dyDescent="0.3">
      <c r="B10" s="15" t="s">
        <v>301</v>
      </c>
      <c r="C10" s="14">
        <v>0.46451863029667301</v>
      </c>
      <c r="D10" s="14">
        <v>0.446207271762665</v>
      </c>
      <c r="E10" s="14">
        <v>0.48260703910918001</v>
      </c>
      <c r="F10" s="14"/>
      <c r="G10" s="14">
        <v>0.386992176627527</v>
      </c>
      <c r="H10" s="14">
        <v>0.45672835492630998</v>
      </c>
      <c r="I10" s="14">
        <v>0.52034036585495602</v>
      </c>
      <c r="J10" s="14">
        <v>0.51666326947274299</v>
      </c>
      <c r="K10" s="14">
        <v>0.407151768689265</v>
      </c>
      <c r="L10" s="14">
        <v>0.45372198952746901</v>
      </c>
      <c r="M10" s="14">
        <v>0.50032806444606504</v>
      </c>
      <c r="N10" s="14">
        <v>0.48862880441128698</v>
      </c>
      <c r="O10" s="14">
        <v>0.557029125589105</v>
      </c>
      <c r="P10" s="14"/>
      <c r="Q10" s="14">
        <v>0.46445560055673901</v>
      </c>
      <c r="R10" s="14">
        <v>0.46570698463131099</v>
      </c>
      <c r="S10" s="14"/>
      <c r="T10" s="14">
        <v>0.49234579350914898</v>
      </c>
      <c r="U10" s="14">
        <v>0.46088865503038701</v>
      </c>
      <c r="V10" s="14">
        <v>0.29319934592650099</v>
      </c>
      <c r="W10" s="14"/>
      <c r="X10" s="14">
        <v>0.48125870356273598</v>
      </c>
      <c r="Y10" s="14">
        <v>0.48997366473936399</v>
      </c>
      <c r="Z10" s="14">
        <v>0.42447753848619701</v>
      </c>
      <c r="AA10" s="14">
        <v>0.400641593094476</v>
      </c>
    </row>
    <row r="11" spans="2:27" x14ac:dyDescent="0.3">
      <c r="B11" s="15" t="s">
        <v>302</v>
      </c>
      <c r="C11" s="14">
        <v>0.122306719199751</v>
      </c>
      <c r="D11" s="14">
        <v>9.6801642541562802E-2</v>
      </c>
      <c r="E11" s="14">
        <v>0.14857937628333601</v>
      </c>
      <c r="F11" s="14"/>
      <c r="G11" s="14">
        <v>9.2507696648443105E-2</v>
      </c>
      <c r="H11" s="14">
        <v>0.15369478825003199</v>
      </c>
      <c r="I11" s="14">
        <v>0.133932116782633</v>
      </c>
      <c r="J11" s="14">
        <v>0.15592304217949601</v>
      </c>
      <c r="K11" s="14">
        <v>0.111260864338298</v>
      </c>
      <c r="L11" s="14">
        <v>0.12891392171949401</v>
      </c>
      <c r="M11" s="14">
        <v>0.11921016772661</v>
      </c>
      <c r="N11" s="14">
        <v>0.12122406892599</v>
      </c>
      <c r="O11" s="14">
        <v>0.113536730623086</v>
      </c>
      <c r="P11" s="14"/>
      <c r="Q11" s="14">
        <v>0.10849259570579101</v>
      </c>
      <c r="R11" s="14">
        <v>0.15675972308245401</v>
      </c>
      <c r="S11" s="14"/>
      <c r="T11" s="14">
        <v>0.13182966970988599</v>
      </c>
      <c r="U11" s="14">
        <v>7.3477637444585603E-2</v>
      </c>
      <c r="V11" s="14">
        <v>4.1365540584825701E-2</v>
      </c>
      <c r="W11" s="14"/>
      <c r="X11" s="14">
        <v>0.19024656627228401</v>
      </c>
      <c r="Y11" s="14">
        <v>0.113742983085734</v>
      </c>
      <c r="Z11" s="14">
        <v>6.7982141391781298E-2</v>
      </c>
      <c r="AA11" s="14">
        <v>9.5362749450776801E-2</v>
      </c>
    </row>
    <row r="12" spans="2:27" x14ac:dyDescent="0.3">
      <c r="B12" s="15" t="s">
        <v>303</v>
      </c>
      <c r="C12" s="14">
        <v>1.51206420779527E-2</v>
      </c>
      <c r="D12" s="14">
        <v>1.30313141924385E-2</v>
      </c>
      <c r="E12" s="14">
        <v>1.6307433684471399E-2</v>
      </c>
      <c r="F12" s="14"/>
      <c r="G12" s="14">
        <v>1.87607817751985E-2</v>
      </c>
      <c r="H12" s="14">
        <v>3.7466502679224897E-2</v>
      </c>
      <c r="I12" s="14">
        <v>1.3420441393805899E-2</v>
      </c>
      <c r="J12" s="14">
        <v>5.98896102552817E-3</v>
      </c>
      <c r="K12" s="14">
        <v>2.38623179063777E-2</v>
      </c>
      <c r="L12" s="14">
        <v>3.7899745067667499E-3</v>
      </c>
      <c r="M12" s="14">
        <v>4.6090142038265197E-3</v>
      </c>
      <c r="N12" s="14">
        <v>1.1365005486519799E-2</v>
      </c>
      <c r="O12" s="14">
        <v>3.1200030230379401E-3</v>
      </c>
      <c r="P12" s="14"/>
      <c r="Q12" s="14">
        <v>1.27266408720736E-2</v>
      </c>
      <c r="R12" s="14">
        <v>1.8917110525351898E-2</v>
      </c>
      <c r="S12" s="14"/>
      <c r="T12" s="14">
        <v>1.54461144951026E-2</v>
      </c>
      <c r="U12" s="14">
        <v>1.00609222958587E-2</v>
      </c>
      <c r="V12" s="14">
        <v>5.5513072348878402E-3</v>
      </c>
      <c r="W12" s="14"/>
      <c r="X12" s="14">
        <v>2.6052631697514001E-2</v>
      </c>
      <c r="Y12" s="14">
        <v>1.37199383965353E-2</v>
      </c>
      <c r="Z12" s="14">
        <v>0</v>
      </c>
      <c r="AA12" s="14">
        <v>1.02426634361439E-2</v>
      </c>
    </row>
    <row r="13" spans="2:27" x14ac:dyDescent="0.3">
      <c r="B13" s="15" t="s">
        <v>52</v>
      </c>
      <c r="C13" s="20">
        <v>5.0406299998643801E-2</v>
      </c>
      <c r="D13" s="20">
        <v>4.6212066486921798E-2</v>
      </c>
      <c r="E13" s="20">
        <v>5.3672487256509201E-2</v>
      </c>
      <c r="F13" s="20"/>
      <c r="G13" s="20">
        <v>3.5859977183456397E-2</v>
      </c>
      <c r="H13" s="20">
        <v>6.0640102377994998E-2</v>
      </c>
      <c r="I13" s="20">
        <v>9.1252978353871902E-2</v>
      </c>
      <c r="J13" s="20">
        <v>8.3343730260836704E-2</v>
      </c>
      <c r="K13" s="20">
        <v>3.6268819430032198E-2</v>
      </c>
      <c r="L13" s="20">
        <v>5.4761551882770702E-2</v>
      </c>
      <c r="M13" s="20">
        <v>5.0763255538142898E-2</v>
      </c>
      <c r="N13" s="20">
        <v>3.3886964595880302E-2</v>
      </c>
      <c r="O13" s="20">
        <v>3.0622924841183299E-2</v>
      </c>
      <c r="P13" s="20"/>
      <c r="Q13" s="20">
        <v>4.1693590954244797E-2</v>
      </c>
      <c r="R13" s="20">
        <v>6.9240431302417998E-2</v>
      </c>
      <c r="S13" s="20"/>
      <c r="T13" s="20">
        <v>5.32795079259622E-2</v>
      </c>
      <c r="U13" s="20">
        <v>2.5260661047853499E-2</v>
      </c>
      <c r="V13" s="20">
        <v>2.9971393901968402E-2</v>
      </c>
      <c r="W13" s="20"/>
      <c r="X13" s="20">
        <v>7.6130394721184505E-2</v>
      </c>
      <c r="Y13" s="20">
        <v>4.38074704395537E-2</v>
      </c>
      <c r="Z13" s="20">
        <v>5.0974323422740199E-2</v>
      </c>
      <c r="AA13" s="20">
        <v>3.64073309823119E-2</v>
      </c>
    </row>
    <row r="14" spans="2:27" x14ac:dyDescent="0.3">
      <c r="B14" s="16"/>
    </row>
    <row r="15" spans="2:27" x14ac:dyDescent="0.3">
      <c r="B15" t="s">
        <v>54</v>
      </c>
    </row>
    <row r="16" spans="2:27" x14ac:dyDescent="0.3">
      <c r="B16" t="s">
        <v>55</v>
      </c>
    </row>
    <row r="18" spans="2:2" x14ac:dyDescent="0.3">
      <c r="B18"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M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3" width="20.6640625" customWidth="1"/>
  </cols>
  <sheetData>
    <row r="2" spans="2:13" ht="40.049999999999997" customHeight="1" x14ac:dyDescent="0.3">
      <c r="D2" s="26" t="s">
        <v>324</v>
      </c>
      <c r="E2" s="23"/>
      <c r="F2" s="23"/>
      <c r="G2" s="23"/>
      <c r="H2" s="23"/>
      <c r="I2" s="23"/>
      <c r="J2" s="23"/>
      <c r="K2" s="23"/>
      <c r="L2" s="23"/>
      <c r="M2" s="23"/>
    </row>
    <row r="6" spans="2:13" ht="49.95" customHeight="1" x14ac:dyDescent="0.3">
      <c r="B6" s="17" t="s">
        <v>14</v>
      </c>
      <c r="C6" s="17" t="s">
        <v>310</v>
      </c>
      <c r="D6" s="17" t="s">
        <v>311</v>
      </c>
      <c r="E6" s="17" t="s">
        <v>312</v>
      </c>
      <c r="F6" s="17" t="s">
        <v>313</v>
      </c>
      <c r="G6" s="17" t="s">
        <v>314</v>
      </c>
      <c r="H6" s="17" t="s">
        <v>315</v>
      </c>
      <c r="I6" s="17" t="s">
        <v>316</v>
      </c>
      <c r="J6" s="17" t="s">
        <v>317</v>
      </c>
      <c r="K6" s="17" t="s">
        <v>318</v>
      </c>
      <c r="L6" s="17" t="s">
        <v>319</v>
      </c>
    </row>
    <row r="7" spans="2:13" x14ac:dyDescent="0.3">
      <c r="B7" s="15" t="s">
        <v>320</v>
      </c>
      <c r="C7" s="14">
        <v>0.42793840254898302</v>
      </c>
      <c r="D7" s="14">
        <v>0.49786665130508001</v>
      </c>
      <c r="E7" s="14">
        <v>0.35011426659428702</v>
      </c>
      <c r="F7" s="14">
        <v>0.26414539444872998</v>
      </c>
      <c r="G7" s="14">
        <v>0.36644420751088502</v>
      </c>
      <c r="H7" s="14">
        <v>0.26142353280598601</v>
      </c>
      <c r="I7" s="14">
        <v>0.20537946005549901</v>
      </c>
      <c r="J7" s="14">
        <v>0.41148215087076001</v>
      </c>
      <c r="K7" s="14">
        <v>0.304326959867741</v>
      </c>
      <c r="L7" s="14">
        <v>0.188169869199662</v>
      </c>
    </row>
    <row r="8" spans="2:13" x14ac:dyDescent="0.3">
      <c r="B8" s="15" t="s">
        <v>321</v>
      </c>
      <c r="C8" s="14">
        <v>0.446327335217579</v>
      </c>
      <c r="D8" s="14">
        <v>0.40725394043062002</v>
      </c>
      <c r="E8" s="14">
        <v>0.46450258600783501</v>
      </c>
      <c r="F8" s="14">
        <v>0.425643349243016</v>
      </c>
      <c r="G8" s="14">
        <v>0.36650183582203899</v>
      </c>
      <c r="H8" s="14">
        <v>0.341831287790544</v>
      </c>
      <c r="I8" s="14">
        <v>0.41818876201552302</v>
      </c>
      <c r="J8" s="14">
        <v>0.39212674572742801</v>
      </c>
      <c r="K8" s="14">
        <v>0.42486612676858998</v>
      </c>
      <c r="L8" s="14">
        <v>0.219791436689078</v>
      </c>
    </row>
    <row r="9" spans="2:13" x14ac:dyDescent="0.3">
      <c r="B9" s="15" t="s">
        <v>322</v>
      </c>
      <c r="C9" s="14">
        <v>4.9204171153305498E-2</v>
      </c>
      <c r="D9" s="14">
        <v>5.96641022325229E-2</v>
      </c>
      <c r="E9" s="14">
        <v>8.4522802483134304E-2</v>
      </c>
      <c r="F9" s="14">
        <v>0.12958885551760099</v>
      </c>
      <c r="G9" s="14">
        <v>0.107516827889691</v>
      </c>
      <c r="H9" s="14">
        <v>0.169575857131056</v>
      </c>
      <c r="I9" s="14">
        <v>0.16395068927628301</v>
      </c>
      <c r="J9" s="14">
        <v>8.0157602573119005E-2</v>
      </c>
      <c r="K9" s="14">
        <v>9.3524477068366099E-2</v>
      </c>
      <c r="L9" s="14">
        <v>0.202227958851638</v>
      </c>
    </row>
    <row r="10" spans="2:13" x14ac:dyDescent="0.3">
      <c r="B10" s="15" t="s">
        <v>323</v>
      </c>
      <c r="C10" s="14">
        <v>7.1453694569017503E-3</v>
      </c>
      <c r="D10" s="14">
        <v>1.3002770942272E-2</v>
      </c>
      <c r="E10" s="14">
        <v>1.5457419965544301E-2</v>
      </c>
      <c r="F10" s="14">
        <v>3.3438651855574902E-2</v>
      </c>
      <c r="G10" s="14">
        <v>5.5813331444152098E-2</v>
      </c>
      <c r="H10" s="14">
        <v>9.30313771693176E-2</v>
      </c>
      <c r="I10" s="14">
        <v>5.5873538139082302E-2</v>
      </c>
      <c r="J10" s="14">
        <v>3.0539419883259301E-2</v>
      </c>
      <c r="K10" s="14">
        <v>2.27608059703307E-2</v>
      </c>
      <c r="L10" s="14">
        <v>0.21434832363392101</v>
      </c>
    </row>
    <row r="11" spans="2:13" x14ac:dyDescent="0.3">
      <c r="B11" s="15" t="s">
        <v>74</v>
      </c>
      <c r="C11" s="14">
        <v>6.9384721623230894E-2</v>
      </c>
      <c r="D11" s="14">
        <v>2.2212535089504801E-2</v>
      </c>
      <c r="E11" s="14">
        <v>8.5402924949199099E-2</v>
      </c>
      <c r="F11" s="14">
        <v>0.14718374893507899</v>
      </c>
      <c r="G11" s="14">
        <v>0.103723797333233</v>
      </c>
      <c r="H11" s="14">
        <v>0.13413794510309601</v>
      </c>
      <c r="I11" s="14">
        <v>0.156607550513613</v>
      </c>
      <c r="J11" s="14">
        <v>8.5694080945433501E-2</v>
      </c>
      <c r="K11" s="14">
        <v>0.15452163032497199</v>
      </c>
      <c r="L11" s="14">
        <v>0.175462411625702</v>
      </c>
    </row>
    <row r="12" spans="2:13" x14ac:dyDescent="0.3">
      <c r="B12" s="16"/>
      <c r="C12" s="16"/>
      <c r="D12" s="16"/>
      <c r="E12" s="16"/>
      <c r="F12" s="16"/>
      <c r="G12" s="16"/>
      <c r="H12" s="16"/>
      <c r="I12" s="16"/>
      <c r="J12" s="16"/>
      <c r="K12" s="16"/>
      <c r="L12" s="16"/>
    </row>
    <row r="13" spans="2:13" x14ac:dyDescent="0.3">
      <c r="B13" t="s">
        <v>54</v>
      </c>
    </row>
    <row r="14" spans="2:13" x14ac:dyDescent="0.3">
      <c r="B14" t="s">
        <v>55</v>
      </c>
    </row>
    <row r="18" spans="2:2" x14ac:dyDescent="0.3">
      <c r="B18"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325</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x14ac:dyDescent="0.3">
      <c r="B9" s="15" t="s">
        <v>320</v>
      </c>
      <c r="C9" s="14">
        <v>0.42793840254898302</v>
      </c>
      <c r="D9" s="14">
        <v>0.45599894189288898</v>
      </c>
      <c r="E9" s="14">
        <v>0.40167428422968399</v>
      </c>
      <c r="F9" s="14"/>
      <c r="G9" s="14">
        <v>0.54966756387565696</v>
      </c>
      <c r="H9" s="14">
        <v>0.353724393759553</v>
      </c>
      <c r="I9" s="14">
        <v>0.34517693976561298</v>
      </c>
      <c r="J9" s="14">
        <v>0.33907738374546498</v>
      </c>
      <c r="K9" s="14">
        <v>0.42428257853539902</v>
      </c>
      <c r="L9" s="14">
        <v>0.45151509830186898</v>
      </c>
      <c r="M9" s="14">
        <v>0.37287014031059701</v>
      </c>
      <c r="N9" s="14">
        <v>0.47208185856428497</v>
      </c>
      <c r="O9" s="14">
        <v>0.410928871632879</v>
      </c>
      <c r="P9" s="14"/>
      <c r="Q9" s="14">
        <v>0.46742529390127102</v>
      </c>
      <c r="R9" s="14">
        <v>0.335293622863089</v>
      </c>
      <c r="S9" s="14"/>
      <c r="T9" s="14">
        <v>0.391995440033863</v>
      </c>
      <c r="U9" s="14">
        <v>0.444445871032768</v>
      </c>
      <c r="V9" s="14">
        <v>0.78646614157449801</v>
      </c>
      <c r="W9" s="14"/>
      <c r="X9" s="14">
        <v>0.275998431136663</v>
      </c>
      <c r="Y9" s="14">
        <v>0.43598233603386999</v>
      </c>
      <c r="Z9" s="14">
        <v>0.49249218880481899</v>
      </c>
      <c r="AA9" s="14">
        <v>0.546055911554163</v>
      </c>
    </row>
    <row r="10" spans="2:27" x14ac:dyDescent="0.3">
      <c r="B10" s="15" t="s">
        <v>321</v>
      </c>
      <c r="C10" s="14">
        <v>0.446327335217579</v>
      </c>
      <c r="D10" s="14">
        <v>0.433227104512039</v>
      </c>
      <c r="E10" s="14">
        <v>0.45908868997304397</v>
      </c>
      <c r="F10" s="14"/>
      <c r="G10" s="14">
        <v>0.36055845712184398</v>
      </c>
      <c r="H10" s="14">
        <v>0.46915834688771502</v>
      </c>
      <c r="I10" s="14">
        <v>0.50817239310544104</v>
      </c>
      <c r="J10" s="14">
        <v>0.46551022046973201</v>
      </c>
      <c r="K10" s="14">
        <v>0.43636215829563602</v>
      </c>
      <c r="L10" s="14">
        <v>0.43842090706798498</v>
      </c>
      <c r="M10" s="14">
        <v>0.523520548265343</v>
      </c>
      <c r="N10" s="14">
        <v>0.47588268250673899</v>
      </c>
      <c r="O10" s="14">
        <v>0.47317637461038198</v>
      </c>
      <c r="P10" s="14"/>
      <c r="Q10" s="14">
        <v>0.43298465965564098</v>
      </c>
      <c r="R10" s="14">
        <v>0.47855873818017403</v>
      </c>
      <c r="S10" s="14"/>
      <c r="T10" s="14">
        <v>0.47563922667522801</v>
      </c>
      <c r="U10" s="14">
        <v>0.45791829670509598</v>
      </c>
      <c r="V10" s="14">
        <v>0.19356700952293501</v>
      </c>
      <c r="W10" s="14"/>
      <c r="X10" s="14">
        <v>0.51379258125180005</v>
      </c>
      <c r="Y10" s="14">
        <v>0.46396448165266702</v>
      </c>
      <c r="Z10" s="14">
        <v>0.38514965319011502</v>
      </c>
      <c r="AA10" s="14">
        <v>0.35551222373928698</v>
      </c>
    </row>
    <row r="11" spans="2:27" x14ac:dyDescent="0.3">
      <c r="B11" s="15" t="s">
        <v>322</v>
      </c>
      <c r="C11" s="14">
        <v>4.9204171153305498E-2</v>
      </c>
      <c r="D11" s="14">
        <v>4.38772486529833E-2</v>
      </c>
      <c r="E11" s="14">
        <v>5.26011100615911E-2</v>
      </c>
      <c r="F11" s="14"/>
      <c r="G11" s="14">
        <v>4.0012030464686099E-2</v>
      </c>
      <c r="H11" s="14">
        <v>6.8566467983427998E-2</v>
      </c>
      <c r="I11" s="14">
        <v>5.3571311242861103E-2</v>
      </c>
      <c r="J11" s="14">
        <v>4.7153495231812101E-2</v>
      </c>
      <c r="K11" s="14">
        <v>5.0262027334704799E-2</v>
      </c>
      <c r="L11" s="14">
        <v>4.6423384189309198E-2</v>
      </c>
      <c r="M11" s="14">
        <v>4.1537528279912597E-2</v>
      </c>
      <c r="N11" s="14">
        <v>2.9829082324975099E-2</v>
      </c>
      <c r="O11" s="14">
        <v>5.70518642069252E-2</v>
      </c>
      <c r="P11" s="14"/>
      <c r="Q11" s="14">
        <v>3.6826423389277302E-2</v>
      </c>
      <c r="R11" s="14">
        <v>7.8625917201612799E-2</v>
      </c>
      <c r="S11" s="14"/>
      <c r="T11" s="14">
        <v>5.2683881005910503E-2</v>
      </c>
      <c r="U11" s="14">
        <v>6.04552216623312E-2</v>
      </c>
      <c r="V11" s="14">
        <v>5.4086778872133902E-3</v>
      </c>
      <c r="W11" s="14"/>
      <c r="X11" s="14">
        <v>8.4538207245925395E-2</v>
      </c>
      <c r="Y11" s="14">
        <v>3.6414549936975897E-2</v>
      </c>
      <c r="Z11" s="14">
        <v>6.2951737064283295E-2</v>
      </c>
      <c r="AA11" s="14">
        <v>3.7856411219489398E-2</v>
      </c>
    </row>
    <row r="12" spans="2:27" x14ac:dyDescent="0.3">
      <c r="B12" s="15" t="s">
        <v>323</v>
      </c>
      <c r="C12" s="14">
        <v>7.1453694569017503E-3</v>
      </c>
      <c r="D12" s="14">
        <v>9.1663008893529702E-3</v>
      </c>
      <c r="E12" s="14">
        <v>5.1649221787073802E-3</v>
      </c>
      <c r="F12" s="14"/>
      <c r="G12" s="14">
        <v>1.17977232864923E-2</v>
      </c>
      <c r="H12" s="14">
        <v>1.04115991019266E-2</v>
      </c>
      <c r="I12" s="14">
        <v>0</v>
      </c>
      <c r="J12" s="14">
        <v>1.0258863949272499E-2</v>
      </c>
      <c r="K12" s="14">
        <v>1.38747153254613E-2</v>
      </c>
      <c r="L12" s="14">
        <v>0</v>
      </c>
      <c r="M12" s="14">
        <v>4.5577689963122101E-3</v>
      </c>
      <c r="N12" s="14">
        <v>0</v>
      </c>
      <c r="O12" s="14">
        <v>2.6175143011820399E-3</v>
      </c>
      <c r="P12" s="14"/>
      <c r="Q12" s="14">
        <v>5.0349552402917698E-3</v>
      </c>
      <c r="R12" s="14">
        <v>1.21319489276647E-2</v>
      </c>
      <c r="S12" s="14"/>
      <c r="T12" s="14">
        <v>6.6801861292167903E-3</v>
      </c>
      <c r="U12" s="14">
        <v>1.10032941197958E-2</v>
      </c>
      <c r="V12" s="14">
        <v>4.8159187130526497E-3</v>
      </c>
      <c r="W12" s="14"/>
      <c r="X12" s="14">
        <v>1.5175461323715399E-2</v>
      </c>
      <c r="Y12" s="14">
        <v>5.0265781631388499E-3</v>
      </c>
      <c r="Z12" s="14">
        <v>4.0632376181132203E-3</v>
      </c>
      <c r="AA12" s="14">
        <v>5.05590412027432E-3</v>
      </c>
    </row>
    <row r="13" spans="2:27" x14ac:dyDescent="0.3">
      <c r="B13" s="15" t="s">
        <v>74</v>
      </c>
      <c r="C13" s="20">
        <v>6.9384721623230894E-2</v>
      </c>
      <c r="D13" s="20">
        <v>5.7730404052735697E-2</v>
      </c>
      <c r="E13" s="20">
        <v>8.1470993556973403E-2</v>
      </c>
      <c r="F13" s="20"/>
      <c r="G13" s="20">
        <v>3.7964225251319803E-2</v>
      </c>
      <c r="H13" s="20">
        <v>9.8139192267376801E-2</v>
      </c>
      <c r="I13" s="20">
        <v>9.3079355886084694E-2</v>
      </c>
      <c r="J13" s="20">
        <v>0.13800003660371801</v>
      </c>
      <c r="K13" s="20">
        <v>7.5218520508799305E-2</v>
      </c>
      <c r="L13" s="20">
        <v>6.3640610440836298E-2</v>
      </c>
      <c r="M13" s="20">
        <v>5.7514014147834802E-2</v>
      </c>
      <c r="N13" s="20">
        <v>2.22063766040013E-2</v>
      </c>
      <c r="O13" s="20">
        <v>5.6225375248631797E-2</v>
      </c>
      <c r="P13" s="20"/>
      <c r="Q13" s="20">
        <v>5.7728667813519298E-2</v>
      </c>
      <c r="R13" s="20">
        <v>9.5389772827459099E-2</v>
      </c>
      <c r="S13" s="20"/>
      <c r="T13" s="20">
        <v>7.3001266155781397E-2</v>
      </c>
      <c r="U13" s="20">
        <v>2.6177316480008601E-2</v>
      </c>
      <c r="V13" s="20">
        <v>9.7422523023000702E-3</v>
      </c>
      <c r="W13" s="20"/>
      <c r="X13" s="20">
        <v>0.110495319041896</v>
      </c>
      <c r="Y13" s="20">
        <v>5.8612054213348301E-2</v>
      </c>
      <c r="Z13" s="20">
        <v>5.53431833226685E-2</v>
      </c>
      <c r="AA13" s="20">
        <v>5.5519549366786498E-2</v>
      </c>
    </row>
    <row r="14" spans="2:27" x14ac:dyDescent="0.3">
      <c r="B14" s="16"/>
    </row>
    <row r="15" spans="2:27" x14ac:dyDescent="0.3">
      <c r="B15" t="s">
        <v>54</v>
      </c>
    </row>
    <row r="16" spans="2:27" x14ac:dyDescent="0.3">
      <c r="B16" t="s">
        <v>55</v>
      </c>
    </row>
    <row r="18" spans="2:2" x14ac:dyDescent="0.3">
      <c r="B18"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326</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x14ac:dyDescent="0.3">
      <c r="B9" s="15" t="s">
        <v>320</v>
      </c>
      <c r="C9" s="14">
        <v>0.49786665130508001</v>
      </c>
      <c r="D9" s="14">
        <v>0.52352463838741503</v>
      </c>
      <c r="E9" s="14">
        <v>0.47353247919316799</v>
      </c>
      <c r="F9" s="14"/>
      <c r="G9" s="14">
        <v>0.58367583609840001</v>
      </c>
      <c r="H9" s="14">
        <v>0.46981522366159101</v>
      </c>
      <c r="I9" s="14">
        <v>0.46297642676034501</v>
      </c>
      <c r="J9" s="14">
        <v>0.42986915977280199</v>
      </c>
      <c r="K9" s="14">
        <v>0.45122457733196403</v>
      </c>
      <c r="L9" s="14">
        <v>0.52017914394090903</v>
      </c>
      <c r="M9" s="14">
        <v>0.46775932320034502</v>
      </c>
      <c r="N9" s="14">
        <v>0.53295955995866096</v>
      </c>
      <c r="O9" s="14">
        <v>0.46891640906168702</v>
      </c>
      <c r="P9" s="14"/>
      <c r="Q9" s="14">
        <v>0.53808482822137804</v>
      </c>
      <c r="R9" s="14">
        <v>0.40894234698705101</v>
      </c>
      <c r="S9" s="14"/>
      <c r="T9" s="14">
        <v>0.48573807354023801</v>
      </c>
      <c r="U9" s="14">
        <v>0.423167272468777</v>
      </c>
      <c r="V9" s="14">
        <v>0.76927271451889201</v>
      </c>
      <c r="W9" s="14"/>
      <c r="X9" s="14">
        <v>0.38931984174619799</v>
      </c>
      <c r="Y9" s="14">
        <v>0.52268472841472502</v>
      </c>
      <c r="Z9" s="14">
        <v>0.46096392907886502</v>
      </c>
      <c r="AA9" s="14">
        <v>0.576596451867598</v>
      </c>
    </row>
    <row r="10" spans="2:27" x14ac:dyDescent="0.3">
      <c r="B10" s="15" t="s">
        <v>321</v>
      </c>
      <c r="C10" s="14">
        <v>0.40725394043062002</v>
      </c>
      <c r="D10" s="14">
        <v>0.39806568211612398</v>
      </c>
      <c r="E10" s="14">
        <v>0.414527050358794</v>
      </c>
      <c r="F10" s="14"/>
      <c r="G10" s="14">
        <v>0.35660200291126598</v>
      </c>
      <c r="H10" s="14">
        <v>0.39930890639058803</v>
      </c>
      <c r="I10" s="14">
        <v>0.44700276985286103</v>
      </c>
      <c r="J10" s="14">
        <v>0.433061399590073</v>
      </c>
      <c r="K10" s="14">
        <v>0.45677673757376203</v>
      </c>
      <c r="L10" s="14">
        <v>0.39858480782523997</v>
      </c>
      <c r="M10" s="14">
        <v>0.423712576768842</v>
      </c>
      <c r="N10" s="14">
        <v>0.42175740524397798</v>
      </c>
      <c r="O10" s="14">
        <v>0.41967503851723198</v>
      </c>
      <c r="P10" s="14"/>
      <c r="Q10" s="14">
        <v>0.38085472689669603</v>
      </c>
      <c r="R10" s="14">
        <v>0.46462656897681798</v>
      </c>
      <c r="S10" s="14"/>
      <c r="T10" s="14">
        <v>0.41083234619578801</v>
      </c>
      <c r="U10" s="14">
        <v>0.52022394464968502</v>
      </c>
      <c r="V10" s="14">
        <v>0.20755014837279201</v>
      </c>
      <c r="W10" s="14"/>
      <c r="X10" s="14">
        <v>0.46610907434545301</v>
      </c>
      <c r="Y10" s="14">
        <v>0.39087537150790003</v>
      </c>
      <c r="Z10" s="14">
        <v>0.46069627191284102</v>
      </c>
      <c r="AA10" s="14">
        <v>0.35579571437052698</v>
      </c>
    </row>
    <row r="11" spans="2:27" x14ac:dyDescent="0.3">
      <c r="B11" s="15" t="s">
        <v>322</v>
      </c>
      <c r="C11" s="14">
        <v>5.96641022325229E-2</v>
      </c>
      <c r="D11" s="14">
        <v>5.0522975645197803E-2</v>
      </c>
      <c r="E11" s="14">
        <v>6.9175574334029599E-2</v>
      </c>
      <c r="F11" s="14"/>
      <c r="G11" s="14">
        <v>3.8774029662635601E-2</v>
      </c>
      <c r="H11" s="14">
        <v>6.9126314337262906E-2</v>
      </c>
      <c r="I11" s="14">
        <v>6.3660435120402994E-2</v>
      </c>
      <c r="J11" s="14">
        <v>8.3392601187789905E-2</v>
      </c>
      <c r="K11" s="14">
        <v>6.4719554040284205E-2</v>
      </c>
      <c r="L11" s="14">
        <v>3.6159835433641298E-2</v>
      </c>
      <c r="M11" s="14">
        <v>6.8201312147870896E-2</v>
      </c>
      <c r="N11" s="14">
        <v>3.6177094671007201E-2</v>
      </c>
      <c r="O11" s="14">
        <v>8.5450471915480802E-2</v>
      </c>
      <c r="P11" s="14"/>
      <c r="Q11" s="14">
        <v>5.4206395517527102E-2</v>
      </c>
      <c r="R11" s="14">
        <v>7.1293730424367402E-2</v>
      </c>
      <c r="S11" s="14"/>
      <c r="T11" s="14">
        <v>6.3735383492633496E-2</v>
      </c>
      <c r="U11" s="14">
        <v>3.7138747932102402E-2</v>
      </c>
      <c r="V11" s="14">
        <v>4.2853916778767499E-3</v>
      </c>
      <c r="W11" s="14"/>
      <c r="X11" s="14">
        <v>7.9740693612789404E-2</v>
      </c>
      <c r="Y11" s="14">
        <v>5.5763611902175297E-2</v>
      </c>
      <c r="Z11" s="14">
        <v>4.88998320133648E-2</v>
      </c>
      <c r="AA11" s="14">
        <v>5.0312204434726997E-2</v>
      </c>
    </row>
    <row r="12" spans="2:27" x14ac:dyDescent="0.3">
      <c r="B12" s="15" t="s">
        <v>323</v>
      </c>
      <c r="C12" s="14">
        <v>1.3002770942272E-2</v>
      </c>
      <c r="D12" s="14">
        <v>1.29511376983745E-2</v>
      </c>
      <c r="E12" s="14">
        <v>1.3132705319993601E-2</v>
      </c>
      <c r="F12" s="14"/>
      <c r="G12" s="14">
        <v>1.0139707793452701E-2</v>
      </c>
      <c r="H12" s="14">
        <v>2.7394655330692099E-2</v>
      </c>
      <c r="I12" s="14">
        <v>5.8806430565641402E-3</v>
      </c>
      <c r="J12" s="14">
        <v>0</v>
      </c>
      <c r="K12" s="14">
        <v>8.3517683598188803E-3</v>
      </c>
      <c r="L12" s="14">
        <v>1.4650546250434399E-2</v>
      </c>
      <c r="M12" s="14">
        <v>2.4203035964458299E-2</v>
      </c>
      <c r="N12" s="14">
        <v>9.1059401263543695E-3</v>
      </c>
      <c r="O12" s="14">
        <v>1.10994805792993E-2</v>
      </c>
      <c r="P12" s="14"/>
      <c r="Q12" s="14">
        <v>1.0203938376272899E-2</v>
      </c>
      <c r="R12" s="14">
        <v>1.97005918410799E-2</v>
      </c>
      <c r="S12" s="14"/>
      <c r="T12" s="14">
        <v>1.44942488019386E-2</v>
      </c>
      <c r="U12" s="14">
        <v>1.19307587452582E-2</v>
      </c>
      <c r="V12" s="14">
        <v>0</v>
      </c>
      <c r="W12" s="14"/>
      <c r="X12" s="14">
        <v>2.2043299806502398E-2</v>
      </c>
      <c r="Y12" s="14">
        <v>1.19865475988523E-2</v>
      </c>
      <c r="Z12" s="14">
        <v>1.34897959592857E-2</v>
      </c>
      <c r="AA12" s="14">
        <v>5.74609872911689E-3</v>
      </c>
    </row>
    <row r="13" spans="2:27" x14ac:dyDescent="0.3">
      <c r="B13" s="15" t="s">
        <v>74</v>
      </c>
      <c r="C13" s="20">
        <v>2.2212535089504801E-2</v>
      </c>
      <c r="D13" s="20">
        <v>1.4935566152888401E-2</v>
      </c>
      <c r="E13" s="20">
        <v>2.96321907940146E-2</v>
      </c>
      <c r="F13" s="20"/>
      <c r="G13" s="20">
        <v>1.0808423534245401E-2</v>
      </c>
      <c r="H13" s="20">
        <v>3.4354900279865298E-2</v>
      </c>
      <c r="I13" s="20">
        <v>2.0479725209827701E-2</v>
      </c>
      <c r="J13" s="20">
        <v>5.3676839449334698E-2</v>
      </c>
      <c r="K13" s="20">
        <v>1.8927362694170901E-2</v>
      </c>
      <c r="L13" s="20">
        <v>3.0425666549775299E-2</v>
      </c>
      <c r="M13" s="20">
        <v>1.6123751918483802E-2</v>
      </c>
      <c r="N13" s="20">
        <v>0</v>
      </c>
      <c r="O13" s="20">
        <v>1.48585999263017E-2</v>
      </c>
      <c r="P13" s="20"/>
      <c r="Q13" s="20">
        <v>1.66501109881253E-2</v>
      </c>
      <c r="R13" s="20">
        <v>3.5436761770683597E-2</v>
      </c>
      <c r="S13" s="20"/>
      <c r="T13" s="20">
        <v>2.51999479694025E-2</v>
      </c>
      <c r="U13" s="20">
        <v>7.5392762041779403E-3</v>
      </c>
      <c r="V13" s="20">
        <v>1.8891745430439401E-2</v>
      </c>
      <c r="W13" s="20"/>
      <c r="X13" s="20">
        <v>4.27870904890571E-2</v>
      </c>
      <c r="Y13" s="20">
        <v>1.86897405763474E-2</v>
      </c>
      <c r="Z13" s="20">
        <v>1.5950171035643099E-2</v>
      </c>
      <c r="AA13" s="20">
        <v>1.15495305980312E-2</v>
      </c>
    </row>
    <row r="14" spans="2:27" x14ac:dyDescent="0.3">
      <c r="B14" s="16"/>
    </row>
    <row r="15" spans="2:27" x14ac:dyDescent="0.3">
      <c r="B15" t="s">
        <v>54</v>
      </c>
    </row>
    <row r="16" spans="2:27" x14ac:dyDescent="0.3">
      <c r="B16" t="s">
        <v>55</v>
      </c>
    </row>
    <row r="18" spans="2:2" x14ac:dyDescent="0.3">
      <c r="B18"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327</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x14ac:dyDescent="0.3">
      <c r="B9" s="15" t="s">
        <v>320</v>
      </c>
      <c r="C9" s="14">
        <v>0.35011426659428702</v>
      </c>
      <c r="D9" s="14">
        <v>0.39030473119442499</v>
      </c>
      <c r="E9" s="14">
        <v>0.31123689860694098</v>
      </c>
      <c r="F9" s="14"/>
      <c r="G9" s="14">
        <v>0.493091444243693</v>
      </c>
      <c r="H9" s="14">
        <v>0.30301677069212901</v>
      </c>
      <c r="I9" s="14">
        <v>0.25633896879182699</v>
      </c>
      <c r="J9" s="14">
        <v>0.23198917956951601</v>
      </c>
      <c r="K9" s="14">
        <v>0.34124002438928902</v>
      </c>
      <c r="L9" s="14">
        <v>0.32049320797348402</v>
      </c>
      <c r="M9" s="14">
        <v>0.32501404905936199</v>
      </c>
      <c r="N9" s="14">
        <v>0.354354433278468</v>
      </c>
      <c r="O9" s="14">
        <v>0.33561072408800502</v>
      </c>
      <c r="P9" s="14"/>
      <c r="Q9" s="14">
        <v>0.38015815209787002</v>
      </c>
      <c r="R9" s="14">
        <v>0.281611585369481</v>
      </c>
      <c r="S9" s="14"/>
      <c r="T9" s="14">
        <v>0.314159214585644</v>
      </c>
      <c r="U9" s="14">
        <v>0.33843197680618398</v>
      </c>
      <c r="V9" s="14">
        <v>0.70969313016126701</v>
      </c>
      <c r="W9" s="14"/>
      <c r="X9" s="14">
        <v>0.21516140858147401</v>
      </c>
      <c r="Y9" s="14">
        <v>0.34904659893006901</v>
      </c>
      <c r="Z9" s="14">
        <v>0.45777886290934899</v>
      </c>
      <c r="AA9" s="14">
        <v>0.45796001323451802</v>
      </c>
    </row>
    <row r="10" spans="2:27" x14ac:dyDescent="0.3">
      <c r="B10" s="15" t="s">
        <v>321</v>
      </c>
      <c r="C10" s="14">
        <v>0.46450258600783501</v>
      </c>
      <c r="D10" s="14">
        <v>0.44544882709323003</v>
      </c>
      <c r="E10" s="14">
        <v>0.48209767442960499</v>
      </c>
      <c r="F10" s="14"/>
      <c r="G10" s="14">
        <v>0.36451961682071898</v>
      </c>
      <c r="H10" s="14">
        <v>0.45048971563995499</v>
      </c>
      <c r="I10" s="14">
        <v>0.54960580279120796</v>
      </c>
      <c r="J10" s="14">
        <v>0.50422578597866297</v>
      </c>
      <c r="K10" s="14">
        <v>0.47828061305534098</v>
      </c>
      <c r="L10" s="14">
        <v>0.483846800241715</v>
      </c>
      <c r="M10" s="14">
        <v>0.53441852726023098</v>
      </c>
      <c r="N10" s="14">
        <v>0.45000001676058399</v>
      </c>
      <c r="O10" s="14">
        <v>0.51221357834792902</v>
      </c>
      <c r="P10" s="14"/>
      <c r="Q10" s="14">
        <v>0.44775751500370298</v>
      </c>
      <c r="R10" s="14">
        <v>0.50046883031885203</v>
      </c>
      <c r="S10" s="14"/>
      <c r="T10" s="14">
        <v>0.48166206540322298</v>
      </c>
      <c r="U10" s="14">
        <v>0.56083087673268295</v>
      </c>
      <c r="V10" s="14">
        <v>0.249968249988824</v>
      </c>
      <c r="W10" s="14"/>
      <c r="X10" s="14">
        <v>0.52117263939403902</v>
      </c>
      <c r="Y10" s="14">
        <v>0.466013541660945</v>
      </c>
      <c r="Z10" s="14">
        <v>0.44558058387946597</v>
      </c>
      <c r="AA10" s="14">
        <v>0.40210396491467498</v>
      </c>
    </row>
    <row r="11" spans="2:27" x14ac:dyDescent="0.3">
      <c r="B11" s="15" t="s">
        <v>322</v>
      </c>
      <c r="C11" s="14">
        <v>8.4522802483134304E-2</v>
      </c>
      <c r="D11" s="14">
        <v>7.2556251688120701E-2</v>
      </c>
      <c r="E11" s="14">
        <v>9.70127803884719E-2</v>
      </c>
      <c r="F11" s="14"/>
      <c r="G11" s="14">
        <v>8.6702162096301799E-2</v>
      </c>
      <c r="H11" s="14">
        <v>0.12696959629961699</v>
      </c>
      <c r="I11" s="14">
        <v>7.4412413588870505E-2</v>
      </c>
      <c r="J11" s="14">
        <v>9.1076787203434206E-2</v>
      </c>
      <c r="K11" s="14">
        <v>6.7236431325388493E-2</v>
      </c>
      <c r="L11" s="14">
        <v>5.9232903608460397E-2</v>
      </c>
      <c r="M11" s="14">
        <v>5.6280207644030897E-2</v>
      </c>
      <c r="N11" s="14">
        <v>8.7130806648820905E-2</v>
      </c>
      <c r="O11" s="14">
        <v>8.5585811839118398E-2</v>
      </c>
      <c r="P11" s="14"/>
      <c r="Q11" s="14">
        <v>8.0249761232238301E-2</v>
      </c>
      <c r="R11" s="14">
        <v>9.6300230408377693E-2</v>
      </c>
      <c r="S11" s="14"/>
      <c r="T11" s="14">
        <v>9.2815101881535703E-2</v>
      </c>
      <c r="U11" s="14">
        <v>6.2461644604729701E-2</v>
      </c>
      <c r="V11" s="14">
        <v>1.1102614469775699E-2</v>
      </c>
      <c r="W11" s="14"/>
      <c r="X11" s="14">
        <v>0.11943050621916999</v>
      </c>
      <c r="Y11" s="14">
        <v>8.2004189789978296E-2</v>
      </c>
      <c r="Z11" s="14">
        <v>3.4979133681527698E-2</v>
      </c>
      <c r="AA11" s="14">
        <v>7.5862394060716806E-2</v>
      </c>
    </row>
    <row r="12" spans="2:27" x14ac:dyDescent="0.3">
      <c r="B12" s="15" t="s">
        <v>323</v>
      </c>
      <c r="C12" s="14">
        <v>1.5457419965544301E-2</v>
      </c>
      <c r="D12" s="14">
        <v>1.6940737629095998E-2</v>
      </c>
      <c r="E12" s="14">
        <v>1.3069156619729299E-2</v>
      </c>
      <c r="F12" s="14"/>
      <c r="G12" s="14">
        <v>7.0353624254858999E-3</v>
      </c>
      <c r="H12" s="14">
        <v>2.2782994083637501E-2</v>
      </c>
      <c r="I12" s="14">
        <v>1.50055798225828E-2</v>
      </c>
      <c r="J12" s="14">
        <v>2.3955844102112701E-2</v>
      </c>
      <c r="K12" s="14">
        <v>1.9394152753259199E-2</v>
      </c>
      <c r="L12" s="14">
        <v>1.8873584181354E-2</v>
      </c>
      <c r="M12" s="14">
        <v>1.8695973621489999E-2</v>
      </c>
      <c r="N12" s="14">
        <v>2.18614183862809E-2</v>
      </c>
      <c r="O12" s="14">
        <v>5.77259703152639E-3</v>
      </c>
      <c r="P12" s="14"/>
      <c r="Q12" s="14">
        <v>1.5435127964305601E-2</v>
      </c>
      <c r="R12" s="14">
        <v>1.5879165056091601E-2</v>
      </c>
      <c r="S12" s="14"/>
      <c r="T12" s="14">
        <v>1.7316087443914399E-2</v>
      </c>
      <c r="U12" s="14">
        <v>3.3536407652862499E-3</v>
      </c>
      <c r="V12" s="14">
        <v>4.8159187130526497E-3</v>
      </c>
      <c r="W12" s="14"/>
      <c r="X12" s="14">
        <v>2.0336124816908899E-2</v>
      </c>
      <c r="Y12" s="14">
        <v>1.9490253617865098E-2</v>
      </c>
      <c r="Z12" s="14">
        <v>4.0632376181132203E-3</v>
      </c>
      <c r="AA12" s="14">
        <v>5.2943188157473699E-3</v>
      </c>
    </row>
    <row r="13" spans="2:27" x14ac:dyDescent="0.3">
      <c r="B13" s="15" t="s">
        <v>74</v>
      </c>
      <c r="C13" s="20">
        <v>8.5402924949199099E-2</v>
      </c>
      <c r="D13" s="20">
        <v>7.4749452395127494E-2</v>
      </c>
      <c r="E13" s="20">
        <v>9.6583489955251997E-2</v>
      </c>
      <c r="F13" s="20"/>
      <c r="G13" s="20">
        <v>4.8651414413800699E-2</v>
      </c>
      <c r="H13" s="20">
        <v>9.6740923284661495E-2</v>
      </c>
      <c r="I13" s="20">
        <v>0.104637235005512</v>
      </c>
      <c r="J13" s="20">
        <v>0.148752403146275</v>
      </c>
      <c r="K13" s="20">
        <v>9.3848778476722697E-2</v>
      </c>
      <c r="L13" s="20">
        <v>0.117553503994986</v>
      </c>
      <c r="M13" s="20">
        <v>6.5591242414885897E-2</v>
      </c>
      <c r="N13" s="20">
        <v>8.6653324925846806E-2</v>
      </c>
      <c r="O13" s="20">
        <v>6.0817288693421297E-2</v>
      </c>
      <c r="P13" s="20"/>
      <c r="Q13" s="20">
        <v>7.6399443701882799E-2</v>
      </c>
      <c r="R13" s="20">
        <v>0.10574018884719801</v>
      </c>
      <c r="S13" s="20"/>
      <c r="T13" s="20">
        <v>9.4047530685682904E-2</v>
      </c>
      <c r="U13" s="20">
        <v>3.4921861091117203E-2</v>
      </c>
      <c r="V13" s="20">
        <v>2.44200866670806E-2</v>
      </c>
      <c r="W13" s="20"/>
      <c r="X13" s="20">
        <v>0.123899320988408</v>
      </c>
      <c r="Y13" s="20">
        <v>8.34454160011429E-2</v>
      </c>
      <c r="Z13" s="20">
        <v>5.75981819115437E-2</v>
      </c>
      <c r="AA13" s="20">
        <v>5.8779308974342297E-2</v>
      </c>
    </row>
    <row r="14" spans="2:27" x14ac:dyDescent="0.3">
      <c r="B14" s="16"/>
    </row>
    <row r="15" spans="2:27" x14ac:dyDescent="0.3">
      <c r="B15" t="s">
        <v>54</v>
      </c>
    </row>
    <row r="16" spans="2:27" x14ac:dyDescent="0.3">
      <c r="B16" t="s">
        <v>55</v>
      </c>
    </row>
    <row r="18" spans="2:2" x14ac:dyDescent="0.3">
      <c r="B18"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328</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x14ac:dyDescent="0.3">
      <c r="B9" s="15" t="s">
        <v>320</v>
      </c>
      <c r="C9" s="14">
        <v>0.26414539444872998</v>
      </c>
      <c r="D9" s="14">
        <v>0.29853293865679498</v>
      </c>
      <c r="E9" s="14">
        <v>0.23040816069324899</v>
      </c>
      <c r="F9" s="14"/>
      <c r="G9" s="14">
        <v>0.39270118452560399</v>
      </c>
      <c r="H9" s="14">
        <v>0.236100071043335</v>
      </c>
      <c r="I9" s="14">
        <v>0.173362464298424</v>
      </c>
      <c r="J9" s="14">
        <v>0.20515067177167901</v>
      </c>
      <c r="K9" s="14">
        <v>0.31490098781112102</v>
      </c>
      <c r="L9" s="14">
        <v>0.24441745690481401</v>
      </c>
      <c r="M9" s="14">
        <v>0.189635616464149</v>
      </c>
      <c r="N9" s="14">
        <v>0.166749467378488</v>
      </c>
      <c r="O9" s="14">
        <v>0.231026042903583</v>
      </c>
      <c r="P9" s="14"/>
      <c r="Q9" s="14">
        <v>0.28047624292957302</v>
      </c>
      <c r="R9" s="14">
        <v>0.22170832377159</v>
      </c>
      <c r="S9" s="14"/>
      <c r="T9" s="14">
        <v>0.22366733846761799</v>
      </c>
      <c r="U9" s="14">
        <v>0.34452642442669201</v>
      </c>
      <c r="V9" s="14">
        <v>0.46250297162118098</v>
      </c>
      <c r="W9" s="14"/>
      <c r="X9" s="14">
        <v>0.16384224806294001</v>
      </c>
      <c r="Y9" s="14">
        <v>0.249764799734252</v>
      </c>
      <c r="Z9" s="14">
        <v>0.37511813413267597</v>
      </c>
      <c r="AA9" s="14">
        <v>0.35727753362377601</v>
      </c>
    </row>
    <row r="10" spans="2:27" x14ac:dyDescent="0.3">
      <c r="B10" s="15" t="s">
        <v>321</v>
      </c>
      <c r="C10" s="14">
        <v>0.425643349243016</v>
      </c>
      <c r="D10" s="14">
        <v>0.42916250225922797</v>
      </c>
      <c r="E10" s="14">
        <v>0.42278906235484698</v>
      </c>
      <c r="F10" s="14"/>
      <c r="G10" s="14">
        <v>0.39812343137240203</v>
      </c>
      <c r="H10" s="14">
        <v>0.45113130330648998</v>
      </c>
      <c r="I10" s="14">
        <v>0.41303341801945098</v>
      </c>
      <c r="J10" s="14">
        <v>0.42677602867570502</v>
      </c>
      <c r="K10" s="14">
        <v>0.40151873847599601</v>
      </c>
      <c r="L10" s="14">
        <v>0.39121107361422502</v>
      </c>
      <c r="M10" s="14">
        <v>0.456250674687319</v>
      </c>
      <c r="N10" s="14">
        <v>0.45557565920151999</v>
      </c>
      <c r="O10" s="14">
        <v>0.46498537703459603</v>
      </c>
      <c r="P10" s="14"/>
      <c r="Q10" s="14">
        <v>0.43459972477627901</v>
      </c>
      <c r="R10" s="14">
        <v>0.40665288941480199</v>
      </c>
      <c r="S10" s="14"/>
      <c r="T10" s="14">
        <v>0.43467067615947502</v>
      </c>
      <c r="U10" s="14">
        <v>0.40983867585526501</v>
      </c>
      <c r="V10" s="14">
        <v>0.40206092345385802</v>
      </c>
      <c r="W10" s="14"/>
      <c r="X10" s="14">
        <v>0.42509668485735203</v>
      </c>
      <c r="Y10" s="14">
        <v>0.44408431479678701</v>
      </c>
      <c r="Z10" s="14">
        <v>0.35775620640097</v>
      </c>
      <c r="AA10" s="14">
        <v>0.41088124464339598</v>
      </c>
    </row>
    <row r="11" spans="2:27" x14ac:dyDescent="0.3">
      <c r="B11" s="15" t="s">
        <v>322</v>
      </c>
      <c r="C11" s="14">
        <v>0.12958885551760099</v>
      </c>
      <c r="D11" s="14">
        <v>0.119579060490246</v>
      </c>
      <c r="E11" s="14">
        <v>0.13839858729785101</v>
      </c>
      <c r="F11" s="14"/>
      <c r="G11" s="14">
        <v>0.100431774116345</v>
      </c>
      <c r="H11" s="14">
        <v>0.120118095974501</v>
      </c>
      <c r="I11" s="14">
        <v>0.18288756310474999</v>
      </c>
      <c r="J11" s="14">
        <v>0.16204890744556399</v>
      </c>
      <c r="K11" s="14">
        <v>0.11207230635371999</v>
      </c>
      <c r="L11" s="14">
        <v>0.13882725949227501</v>
      </c>
      <c r="M11" s="14">
        <v>0.14709374790197699</v>
      </c>
      <c r="N11" s="14">
        <v>0.123553386857014</v>
      </c>
      <c r="O11" s="14">
        <v>0.13368235784465099</v>
      </c>
      <c r="P11" s="14"/>
      <c r="Q11" s="14">
        <v>0.12096525872201</v>
      </c>
      <c r="R11" s="14">
        <v>0.152373847851104</v>
      </c>
      <c r="S11" s="14"/>
      <c r="T11" s="14">
        <v>0.14231929715380701</v>
      </c>
      <c r="U11" s="14">
        <v>0.111506953960382</v>
      </c>
      <c r="V11" s="14">
        <v>6.6672239513570195E-2</v>
      </c>
      <c r="W11" s="14"/>
      <c r="X11" s="14">
        <v>0.16230958879885199</v>
      </c>
      <c r="Y11" s="14">
        <v>0.127600768648128</v>
      </c>
      <c r="Z11" s="14">
        <v>0.12603302352658299</v>
      </c>
      <c r="AA11" s="14">
        <v>0.104371583084597</v>
      </c>
    </row>
    <row r="12" spans="2:27" x14ac:dyDescent="0.3">
      <c r="B12" s="15" t="s">
        <v>323</v>
      </c>
      <c r="C12" s="14">
        <v>3.3438651855574902E-2</v>
      </c>
      <c r="D12" s="14">
        <v>2.39370377789439E-2</v>
      </c>
      <c r="E12" s="14">
        <v>4.1916715800630402E-2</v>
      </c>
      <c r="F12" s="14"/>
      <c r="G12" s="14">
        <v>1.8865132208683501E-2</v>
      </c>
      <c r="H12" s="14">
        <v>5.1944697758898803E-2</v>
      </c>
      <c r="I12" s="14">
        <v>2.7803259472621099E-2</v>
      </c>
      <c r="J12" s="14">
        <v>2.41954577658837E-2</v>
      </c>
      <c r="K12" s="14">
        <v>2.76165381609834E-2</v>
      </c>
      <c r="L12" s="14">
        <v>2.56447174894083E-2</v>
      </c>
      <c r="M12" s="14">
        <v>4.1305803152515301E-2</v>
      </c>
      <c r="N12" s="14">
        <v>5.68008178165781E-2</v>
      </c>
      <c r="O12" s="14">
        <v>4.4448984713401002E-2</v>
      </c>
      <c r="P12" s="14"/>
      <c r="Q12" s="14">
        <v>3.2289629676317003E-2</v>
      </c>
      <c r="R12" s="14">
        <v>3.50120291499047E-2</v>
      </c>
      <c r="S12" s="14"/>
      <c r="T12" s="14">
        <v>3.5104930920024598E-2</v>
      </c>
      <c r="U12" s="14">
        <v>4.2764676870248403E-2</v>
      </c>
      <c r="V12" s="14">
        <v>1.4075826717386801E-2</v>
      </c>
      <c r="W12" s="14"/>
      <c r="X12" s="14">
        <v>3.83869614533036E-2</v>
      </c>
      <c r="Y12" s="14">
        <v>3.3251716880204799E-2</v>
      </c>
      <c r="Z12" s="14">
        <v>2.6064684469876E-2</v>
      </c>
      <c r="AA12" s="14">
        <v>2.9883701092986301E-2</v>
      </c>
    </row>
    <row r="13" spans="2:27" x14ac:dyDescent="0.3">
      <c r="B13" s="15" t="s">
        <v>74</v>
      </c>
      <c r="C13" s="20">
        <v>0.14718374893507899</v>
      </c>
      <c r="D13" s="20">
        <v>0.12878846081478701</v>
      </c>
      <c r="E13" s="20">
        <v>0.166487473853422</v>
      </c>
      <c r="F13" s="20"/>
      <c r="G13" s="20">
        <v>8.9878477776965393E-2</v>
      </c>
      <c r="H13" s="20">
        <v>0.14070583191677499</v>
      </c>
      <c r="I13" s="20">
        <v>0.202913295104754</v>
      </c>
      <c r="J13" s="20">
        <v>0.18182893434116901</v>
      </c>
      <c r="K13" s="20">
        <v>0.14389142919817999</v>
      </c>
      <c r="L13" s="20">
        <v>0.19989949249927799</v>
      </c>
      <c r="M13" s="20">
        <v>0.165714157794039</v>
      </c>
      <c r="N13" s="20">
        <v>0.197320668746401</v>
      </c>
      <c r="O13" s="20">
        <v>0.12585723750376901</v>
      </c>
      <c r="P13" s="20"/>
      <c r="Q13" s="20">
        <v>0.13166914389582099</v>
      </c>
      <c r="R13" s="20">
        <v>0.18425290981259901</v>
      </c>
      <c r="S13" s="20"/>
      <c r="T13" s="20">
        <v>0.164237757299076</v>
      </c>
      <c r="U13" s="20">
        <v>9.1363268887412294E-2</v>
      </c>
      <c r="V13" s="20">
        <v>5.4688038694003301E-2</v>
      </c>
      <c r="W13" s="20"/>
      <c r="X13" s="20">
        <v>0.210364516827552</v>
      </c>
      <c r="Y13" s="20">
        <v>0.14529839994062901</v>
      </c>
      <c r="Z13" s="20">
        <v>0.115027951469894</v>
      </c>
      <c r="AA13" s="20">
        <v>9.7585937555244806E-2</v>
      </c>
    </row>
    <row r="14" spans="2:27" x14ac:dyDescent="0.3">
      <c r="B14" s="16"/>
    </row>
    <row r="15" spans="2:27" x14ac:dyDescent="0.3">
      <c r="B15" t="s">
        <v>54</v>
      </c>
    </row>
    <row r="16" spans="2:27" x14ac:dyDescent="0.3">
      <c r="B16" t="s">
        <v>55</v>
      </c>
    </row>
    <row r="18" spans="2:2" x14ac:dyDescent="0.3">
      <c r="B18"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329</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x14ac:dyDescent="0.3">
      <c r="B9" s="15" t="s">
        <v>320</v>
      </c>
      <c r="C9" s="14">
        <v>0.36644420751088502</v>
      </c>
      <c r="D9" s="14">
        <v>0.41811851544462297</v>
      </c>
      <c r="E9" s="14">
        <v>0.31477772774670798</v>
      </c>
      <c r="F9" s="14"/>
      <c r="G9" s="14">
        <v>0.50568758666554403</v>
      </c>
      <c r="H9" s="14">
        <v>0.28952626160686301</v>
      </c>
      <c r="I9" s="14">
        <v>0.34403351167021101</v>
      </c>
      <c r="J9" s="14">
        <v>0.29778738925311699</v>
      </c>
      <c r="K9" s="14">
        <v>0.29920743185406001</v>
      </c>
      <c r="L9" s="14">
        <v>0.36171564481792201</v>
      </c>
      <c r="M9" s="14">
        <v>0.35915562569114401</v>
      </c>
      <c r="N9" s="14">
        <v>0.28656387712475201</v>
      </c>
      <c r="O9" s="14">
        <v>0.35770894238579598</v>
      </c>
      <c r="P9" s="14"/>
      <c r="Q9" s="14">
        <v>0.41029502038452398</v>
      </c>
      <c r="R9" s="14">
        <v>0.26594613281778301</v>
      </c>
      <c r="S9" s="14"/>
      <c r="T9" s="14">
        <v>0.329126406130612</v>
      </c>
      <c r="U9" s="14">
        <v>0.40994189652166402</v>
      </c>
      <c r="V9" s="14">
        <v>0.67583393023735305</v>
      </c>
      <c r="W9" s="14"/>
      <c r="X9" s="14">
        <v>0.211124989403526</v>
      </c>
      <c r="Y9" s="14">
        <v>0.37868533223481399</v>
      </c>
      <c r="Z9" s="14">
        <v>0.41128346755088402</v>
      </c>
      <c r="AA9" s="14">
        <v>0.48934258688601501</v>
      </c>
    </row>
    <row r="10" spans="2:27" x14ac:dyDescent="0.3">
      <c r="B10" s="15" t="s">
        <v>321</v>
      </c>
      <c r="C10" s="14">
        <v>0.36650183582203899</v>
      </c>
      <c r="D10" s="14">
        <v>0.378143865823234</v>
      </c>
      <c r="E10" s="14">
        <v>0.35316651401979099</v>
      </c>
      <c r="F10" s="14"/>
      <c r="G10" s="14">
        <v>0.35062045775494599</v>
      </c>
      <c r="H10" s="14">
        <v>0.35633128997576402</v>
      </c>
      <c r="I10" s="14">
        <v>0.30182701780876597</v>
      </c>
      <c r="J10" s="14">
        <v>0.35820305017769</v>
      </c>
      <c r="K10" s="14">
        <v>0.410283481338236</v>
      </c>
      <c r="L10" s="14">
        <v>0.34023976702441699</v>
      </c>
      <c r="M10" s="14">
        <v>0.41703833240011301</v>
      </c>
      <c r="N10" s="14">
        <v>0.39121121358910199</v>
      </c>
      <c r="O10" s="14">
        <v>0.393938166346334</v>
      </c>
      <c r="P10" s="14"/>
      <c r="Q10" s="14">
        <v>0.37030606218030498</v>
      </c>
      <c r="R10" s="14">
        <v>0.35186221278262902</v>
      </c>
      <c r="S10" s="14"/>
      <c r="T10" s="14">
        <v>0.35457390065991701</v>
      </c>
      <c r="U10" s="14">
        <v>0.478815602008273</v>
      </c>
      <c r="V10" s="14">
        <v>0.24774403616962601</v>
      </c>
      <c r="W10" s="14"/>
      <c r="X10" s="14">
        <v>0.33586920229600697</v>
      </c>
      <c r="Y10" s="14">
        <v>0.36937589770970902</v>
      </c>
      <c r="Z10" s="14">
        <v>0.394261575030875</v>
      </c>
      <c r="AA10" s="14">
        <v>0.37263216035307201</v>
      </c>
    </row>
    <row r="11" spans="2:27" x14ac:dyDescent="0.3">
      <c r="B11" s="15" t="s">
        <v>322</v>
      </c>
      <c r="C11" s="14">
        <v>0.107516827889691</v>
      </c>
      <c r="D11" s="14">
        <v>9.2867896026442798E-2</v>
      </c>
      <c r="E11" s="14">
        <v>0.122830871201928</v>
      </c>
      <c r="F11" s="14"/>
      <c r="G11" s="14">
        <v>6.2070381679209398E-2</v>
      </c>
      <c r="H11" s="14">
        <v>0.15912434369480599</v>
      </c>
      <c r="I11" s="14">
        <v>0.12618209791472501</v>
      </c>
      <c r="J11" s="14">
        <v>0.125562373706229</v>
      </c>
      <c r="K11" s="14">
        <v>0.12160424452452299</v>
      </c>
      <c r="L11" s="14">
        <v>0.102324247851897</v>
      </c>
      <c r="M11" s="14">
        <v>8.17826159978286E-2</v>
      </c>
      <c r="N11" s="14">
        <v>0.13664770022848299</v>
      </c>
      <c r="O11" s="14">
        <v>0.106902310329686</v>
      </c>
      <c r="P11" s="14"/>
      <c r="Q11" s="14">
        <v>8.4071676342799107E-2</v>
      </c>
      <c r="R11" s="14">
        <v>0.16358917887371199</v>
      </c>
      <c r="S11" s="14"/>
      <c r="T11" s="14">
        <v>0.12833692609366801</v>
      </c>
      <c r="U11" s="14">
        <v>5.3294207024875903E-2</v>
      </c>
      <c r="V11" s="14">
        <v>3.8385498508272498E-2</v>
      </c>
      <c r="W11" s="14"/>
      <c r="X11" s="14">
        <v>0.18638500789866599</v>
      </c>
      <c r="Y11" s="14">
        <v>9.7207038401128598E-2</v>
      </c>
      <c r="Z11" s="14">
        <v>0.103154740130197</v>
      </c>
      <c r="AA11" s="14">
        <v>5.1223569746198697E-2</v>
      </c>
    </row>
    <row r="12" spans="2:27" x14ac:dyDescent="0.3">
      <c r="B12" s="15" t="s">
        <v>323</v>
      </c>
      <c r="C12" s="14">
        <v>5.5813331444152098E-2</v>
      </c>
      <c r="D12" s="14">
        <v>3.2685964348237499E-2</v>
      </c>
      <c r="E12" s="14">
        <v>7.9305239405033104E-2</v>
      </c>
      <c r="F12" s="14"/>
      <c r="G12" s="14">
        <v>3.01128158203979E-2</v>
      </c>
      <c r="H12" s="14">
        <v>7.6822354700015902E-2</v>
      </c>
      <c r="I12" s="14">
        <v>6.7904822200289705E-2</v>
      </c>
      <c r="J12" s="14">
        <v>7.3051825577910498E-2</v>
      </c>
      <c r="K12" s="14">
        <v>6.0283552417928703E-2</v>
      </c>
      <c r="L12" s="14">
        <v>6.7598947297702106E-2</v>
      </c>
      <c r="M12" s="14">
        <v>6.4416916588463102E-2</v>
      </c>
      <c r="N12" s="14">
        <v>5.6278937629930102E-2</v>
      </c>
      <c r="O12" s="14">
        <v>3.9194998470877998E-2</v>
      </c>
      <c r="P12" s="14"/>
      <c r="Q12" s="14">
        <v>4.3668323338456397E-2</v>
      </c>
      <c r="R12" s="14">
        <v>8.4862636644528894E-2</v>
      </c>
      <c r="S12" s="14"/>
      <c r="T12" s="14">
        <v>7.0110737043214105E-2</v>
      </c>
      <c r="U12" s="14">
        <v>1.9386209698199101E-2</v>
      </c>
      <c r="V12" s="14">
        <v>9.7422523023000702E-3</v>
      </c>
      <c r="W12" s="14"/>
      <c r="X12" s="14">
        <v>0.10902183212618</v>
      </c>
      <c r="Y12" s="14">
        <v>5.2514012803321602E-2</v>
      </c>
      <c r="Z12" s="14">
        <v>2.0813752182806899E-2</v>
      </c>
      <c r="AA12" s="14">
        <v>2.1547566470695698E-2</v>
      </c>
    </row>
    <row r="13" spans="2:27" x14ac:dyDescent="0.3">
      <c r="B13" s="15" t="s">
        <v>74</v>
      </c>
      <c r="C13" s="20">
        <v>0.103723797333233</v>
      </c>
      <c r="D13" s="20">
        <v>7.8183758357462801E-2</v>
      </c>
      <c r="E13" s="20">
        <v>0.12991964762653899</v>
      </c>
      <c r="F13" s="20"/>
      <c r="G13" s="20">
        <v>5.1508758079902503E-2</v>
      </c>
      <c r="H13" s="20">
        <v>0.118195750022551</v>
      </c>
      <c r="I13" s="20">
        <v>0.16005255040600999</v>
      </c>
      <c r="J13" s="20">
        <v>0.14539536128505401</v>
      </c>
      <c r="K13" s="20">
        <v>0.108621289865253</v>
      </c>
      <c r="L13" s="20">
        <v>0.128121393008061</v>
      </c>
      <c r="M13" s="20">
        <v>7.7606509322451195E-2</v>
      </c>
      <c r="N13" s="20">
        <v>0.12929827142773301</v>
      </c>
      <c r="O13" s="20">
        <v>0.102255582467307</v>
      </c>
      <c r="P13" s="20"/>
      <c r="Q13" s="20">
        <v>9.1658917753915201E-2</v>
      </c>
      <c r="R13" s="20">
        <v>0.13373983888134799</v>
      </c>
      <c r="S13" s="20"/>
      <c r="T13" s="20">
        <v>0.117852030072589</v>
      </c>
      <c r="U13" s="20">
        <v>3.8562084746987697E-2</v>
      </c>
      <c r="V13" s="20">
        <v>2.8294282782447999E-2</v>
      </c>
      <c r="W13" s="20"/>
      <c r="X13" s="20">
        <v>0.157598968275621</v>
      </c>
      <c r="Y13" s="20">
        <v>0.102217718851026</v>
      </c>
      <c r="Z13" s="20">
        <v>7.0486465105235693E-2</v>
      </c>
      <c r="AA13" s="20">
        <v>6.5254116544018706E-2</v>
      </c>
    </row>
    <row r="14" spans="2:27" x14ac:dyDescent="0.3">
      <c r="B14" s="16"/>
    </row>
    <row r="15" spans="2:27" x14ac:dyDescent="0.3">
      <c r="B15" t="s">
        <v>54</v>
      </c>
    </row>
    <row r="16" spans="2:27" x14ac:dyDescent="0.3">
      <c r="B16" t="s">
        <v>55</v>
      </c>
    </row>
    <row r="18" spans="2:2" x14ac:dyDescent="0.3">
      <c r="B18"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330</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x14ac:dyDescent="0.3">
      <c r="B9" s="15" t="s">
        <v>320</v>
      </c>
      <c r="C9" s="14">
        <v>0.26142353280598601</v>
      </c>
      <c r="D9" s="14">
        <v>0.30694377844410697</v>
      </c>
      <c r="E9" s="14">
        <v>0.21667611861546501</v>
      </c>
      <c r="F9" s="14"/>
      <c r="G9" s="14">
        <v>0.389686239043117</v>
      </c>
      <c r="H9" s="14">
        <v>0.228009590036857</v>
      </c>
      <c r="I9" s="14">
        <v>0.171193259092666</v>
      </c>
      <c r="J9" s="14">
        <v>0.18866590399128</v>
      </c>
      <c r="K9" s="14">
        <v>0.23113680918288201</v>
      </c>
      <c r="L9" s="14">
        <v>0.243130193589563</v>
      </c>
      <c r="M9" s="14">
        <v>0.196796624051323</v>
      </c>
      <c r="N9" s="14">
        <v>0.19943958110606799</v>
      </c>
      <c r="O9" s="14">
        <v>0.28077712906389302</v>
      </c>
      <c r="P9" s="14"/>
      <c r="Q9" s="14">
        <v>0.29135733428882499</v>
      </c>
      <c r="R9" s="14">
        <v>0.194612918231794</v>
      </c>
      <c r="S9" s="14"/>
      <c r="T9" s="14">
        <v>0.21431412093890201</v>
      </c>
      <c r="U9" s="14">
        <v>0.33065894662267298</v>
      </c>
      <c r="V9" s="14">
        <v>0.62705758113487198</v>
      </c>
      <c r="W9" s="14"/>
      <c r="X9" s="14">
        <v>0.125868581113603</v>
      </c>
      <c r="Y9" s="14">
        <v>0.24537877104608699</v>
      </c>
      <c r="Z9" s="14">
        <v>0.37686228613084899</v>
      </c>
      <c r="AA9" s="14">
        <v>0.406337701015624</v>
      </c>
    </row>
    <row r="10" spans="2:27" x14ac:dyDescent="0.3">
      <c r="B10" s="15" t="s">
        <v>321</v>
      </c>
      <c r="C10" s="14">
        <v>0.341831287790544</v>
      </c>
      <c r="D10" s="14">
        <v>0.37230694945494702</v>
      </c>
      <c r="E10" s="14">
        <v>0.31033389904159803</v>
      </c>
      <c r="F10" s="14"/>
      <c r="G10" s="14">
        <v>0.37376800804170301</v>
      </c>
      <c r="H10" s="14">
        <v>0.28077866250641498</v>
      </c>
      <c r="I10" s="14">
        <v>0.34965735865802899</v>
      </c>
      <c r="J10" s="14">
        <v>0.31074895880463699</v>
      </c>
      <c r="K10" s="14">
        <v>0.36087647591732502</v>
      </c>
      <c r="L10" s="14">
        <v>0.36783260393740802</v>
      </c>
      <c r="M10" s="14">
        <v>0.35389063767484502</v>
      </c>
      <c r="N10" s="14">
        <v>0.34097103141912999</v>
      </c>
      <c r="O10" s="14">
        <v>0.32932124520616701</v>
      </c>
      <c r="P10" s="14"/>
      <c r="Q10" s="14">
        <v>0.35397680516730001</v>
      </c>
      <c r="R10" s="14">
        <v>0.31262006820883198</v>
      </c>
      <c r="S10" s="14"/>
      <c r="T10" s="14">
        <v>0.32556466781256799</v>
      </c>
      <c r="U10" s="14">
        <v>0.48610273437916801</v>
      </c>
      <c r="V10" s="14">
        <v>0.289372364126389</v>
      </c>
      <c r="W10" s="14"/>
      <c r="X10" s="14">
        <v>0.28196757513611698</v>
      </c>
      <c r="Y10" s="14">
        <v>0.34718306289036099</v>
      </c>
      <c r="Z10" s="14">
        <v>0.39388345252844098</v>
      </c>
      <c r="AA10" s="14">
        <v>0.37096617854823699</v>
      </c>
    </row>
    <row r="11" spans="2:27" x14ac:dyDescent="0.3">
      <c r="B11" s="15" t="s">
        <v>322</v>
      </c>
      <c r="C11" s="14">
        <v>0.169575857131056</v>
      </c>
      <c r="D11" s="14">
        <v>0.15817927687526201</v>
      </c>
      <c r="E11" s="14">
        <v>0.17977426030138799</v>
      </c>
      <c r="F11" s="14"/>
      <c r="G11" s="14">
        <v>0.109015970611458</v>
      </c>
      <c r="H11" s="14">
        <v>0.188755168236653</v>
      </c>
      <c r="I11" s="14">
        <v>0.17575748818818901</v>
      </c>
      <c r="J11" s="14">
        <v>0.157254307375222</v>
      </c>
      <c r="K11" s="14">
        <v>0.19406270760727201</v>
      </c>
      <c r="L11" s="14">
        <v>0.154731476731051</v>
      </c>
      <c r="M11" s="14">
        <v>0.22833717491609401</v>
      </c>
      <c r="N11" s="14">
        <v>0.20013982166598099</v>
      </c>
      <c r="O11" s="14">
        <v>0.20316429071870001</v>
      </c>
      <c r="P11" s="14"/>
      <c r="Q11" s="14">
        <v>0.155258650532972</v>
      </c>
      <c r="R11" s="14">
        <v>0.201313374050302</v>
      </c>
      <c r="S11" s="14"/>
      <c r="T11" s="14">
        <v>0.19755633421159099</v>
      </c>
      <c r="U11" s="14">
        <v>8.8255817385604896E-2</v>
      </c>
      <c r="V11" s="14">
        <v>3.03963069894914E-2</v>
      </c>
      <c r="W11" s="14"/>
      <c r="X11" s="14">
        <v>0.22724942840397999</v>
      </c>
      <c r="Y11" s="14">
        <v>0.18723989761589699</v>
      </c>
      <c r="Z11" s="14">
        <v>0.13255382657475501</v>
      </c>
      <c r="AA11" s="14">
        <v>7.5281912274283005E-2</v>
      </c>
    </row>
    <row r="12" spans="2:27" x14ac:dyDescent="0.3">
      <c r="B12" s="15" t="s">
        <v>323</v>
      </c>
      <c r="C12" s="14">
        <v>9.30313771693176E-2</v>
      </c>
      <c r="D12" s="14">
        <v>6.3291019188236194E-2</v>
      </c>
      <c r="E12" s="14">
        <v>0.12336842580278801</v>
      </c>
      <c r="F12" s="14"/>
      <c r="G12" s="14">
        <v>4.7631711264602E-2</v>
      </c>
      <c r="H12" s="14">
        <v>0.14322551265834499</v>
      </c>
      <c r="I12" s="14">
        <v>0.11111988557975699</v>
      </c>
      <c r="J12" s="14">
        <v>0.16646444991792</v>
      </c>
      <c r="K12" s="14">
        <v>8.8560310560972702E-2</v>
      </c>
      <c r="L12" s="14">
        <v>8.1427768277893206E-2</v>
      </c>
      <c r="M12" s="14">
        <v>0.106715342483991</v>
      </c>
      <c r="N12" s="14">
        <v>7.5844868018281206E-2</v>
      </c>
      <c r="O12" s="14">
        <v>6.3183635421124207E-2</v>
      </c>
      <c r="P12" s="14"/>
      <c r="Q12" s="14">
        <v>7.2950787914359799E-2</v>
      </c>
      <c r="R12" s="14">
        <v>0.13882527636789499</v>
      </c>
      <c r="S12" s="14"/>
      <c r="T12" s="14">
        <v>0.112765531356832</v>
      </c>
      <c r="U12" s="14">
        <v>3.5093303866917502E-2</v>
      </c>
      <c r="V12" s="14">
        <v>9.7422523023000702E-3</v>
      </c>
      <c r="W12" s="14"/>
      <c r="X12" s="14">
        <v>0.17995802037255501</v>
      </c>
      <c r="Y12" s="14">
        <v>8.3038379385564395E-2</v>
      </c>
      <c r="Z12" s="14">
        <v>2.97775073579962E-2</v>
      </c>
      <c r="AA12" s="14">
        <v>4.7724358792905701E-2</v>
      </c>
    </row>
    <row r="13" spans="2:27" x14ac:dyDescent="0.3">
      <c r="B13" s="15" t="s">
        <v>74</v>
      </c>
      <c r="C13" s="20">
        <v>0.13413794510309601</v>
      </c>
      <c r="D13" s="20">
        <v>9.9278976037447494E-2</v>
      </c>
      <c r="E13" s="20">
        <v>0.16984729623876099</v>
      </c>
      <c r="F13" s="20"/>
      <c r="G13" s="20">
        <v>7.98980710391195E-2</v>
      </c>
      <c r="H13" s="20">
        <v>0.159231066561729</v>
      </c>
      <c r="I13" s="20">
        <v>0.192272008481359</v>
      </c>
      <c r="J13" s="20">
        <v>0.17686637991094101</v>
      </c>
      <c r="K13" s="20">
        <v>0.12536369673154901</v>
      </c>
      <c r="L13" s="20">
        <v>0.152877957464086</v>
      </c>
      <c r="M13" s="20">
        <v>0.114260220873748</v>
      </c>
      <c r="N13" s="20">
        <v>0.18360469779053901</v>
      </c>
      <c r="O13" s="20">
        <v>0.123553699590116</v>
      </c>
      <c r="P13" s="20"/>
      <c r="Q13" s="20">
        <v>0.12645642209654301</v>
      </c>
      <c r="R13" s="20">
        <v>0.152628363141178</v>
      </c>
      <c r="S13" s="20"/>
      <c r="T13" s="20">
        <v>0.149799345680108</v>
      </c>
      <c r="U13" s="20">
        <v>5.9889197745635898E-2</v>
      </c>
      <c r="V13" s="20">
        <v>4.3431495446947702E-2</v>
      </c>
      <c r="W13" s="20"/>
      <c r="X13" s="20">
        <v>0.184956394973745</v>
      </c>
      <c r="Y13" s="20">
        <v>0.13715988906209101</v>
      </c>
      <c r="Z13" s="20">
        <v>6.6922927407959201E-2</v>
      </c>
      <c r="AA13" s="20">
        <v>9.9689849368950895E-2</v>
      </c>
    </row>
    <row r="14" spans="2:27" x14ac:dyDescent="0.3">
      <c r="B14" s="16"/>
    </row>
    <row r="15" spans="2:27" x14ac:dyDescent="0.3">
      <c r="B15" t="s">
        <v>54</v>
      </c>
    </row>
    <row r="16" spans="2:27" x14ac:dyDescent="0.3">
      <c r="B16" t="s">
        <v>55</v>
      </c>
    </row>
    <row r="18" spans="2:2" x14ac:dyDescent="0.3">
      <c r="B18"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331</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x14ac:dyDescent="0.3">
      <c r="B9" s="15" t="s">
        <v>320</v>
      </c>
      <c r="C9" s="14">
        <v>0.20537946005549901</v>
      </c>
      <c r="D9" s="14">
        <v>0.22268031255655199</v>
      </c>
      <c r="E9" s="14">
        <v>0.18929288490080401</v>
      </c>
      <c r="F9" s="14"/>
      <c r="G9" s="14">
        <v>0.26844318180878401</v>
      </c>
      <c r="H9" s="14">
        <v>0.176225217202718</v>
      </c>
      <c r="I9" s="14">
        <v>0.186823720134281</v>
      </c>
      <c r="J9" s="14">
        <v>0.15404892369616899</v>
      </c>
      <c r="K9" s="14">
        <v>0.195643919019243</v>
      </c>
      <c r="L9" s="14">
        <v>0.23055134261643501</v>
      </c>
      <c r="M9" s="14">
        <v>0.21673066335760599</v>
      </c>
      <c r="N9" s="14">
        <v>0.12299339907564499</v>
      </c>
      <c r="O9" s="14">
        <v>0.18470831787209699</v>
      </c>
      <c r="P9" s="14"/>
      <c r="Q9" s="14">
        <v>0.19431570186431399</v>
      </c>
      <c r="R9" s="14">
        <v>0.227017545949556</v>
      </c>
      <c r="S9" s="14"/>
      <c r="T9" s="14">
        <v>0.19010770679040101</v>
      </c>
      <c r="U9" s="14">
        <v>0.22953537401558599</v>
      </c>
      <c r="V9" s="14">
        <v>0.38366358758776098</v>
      </c>
      <c r="W9" s="14"/>
      <c r="X9" s="14">
        <v>0.19644705840975099</v>
      </c>
      <c r="Y9" s="14">
        <v>0.18178841771732901</v>
      </c>
      <c r="Z9" s="14">
        <v>0.30806352390285902</v>
      </c>
      <c r="AA9" s="14">
        <v>0.22564316457137601</v>
      </c>
    </row>
    <row r="10" spans="2:27" x14ac:dyDescent="0.3">
      <c r="B10" s="15" t="s">
        <v>321</v>
      </c>
      <c r="C10" s="14">
        <v>0.41818876201552302</v>
      </c>
      <c r="D10" s="14">
        <v>0.41268181668669701</v>
      </c>
      <c r="E10" s="14">
        <v>0.42143836144430302</v>
      </c>
      <c r="F10" s="14"/>
      <c r="G10" s="14">
        <v>0.41053084532407502</v>
      </c>
      <c r="H10" s="14">
        <v>0.37675018354928003</v>
      </c>
      <c r="I10" s="14">
        <v>0.41773281118567601</v>
      </c>
      <c r="J10" s="14">
        <v>0.45475926075091599</v>
      </c>
      <c r="K10" s="14">
        <v>0.49353569010607401</v>
      </c>
      <c r="L10" s="14">
        <v>0.38365825631829298</v>
      </c>
      <c r="M10" s="14">
        <v>0.41584592365742301</v>
      </c>
      <c r="N10" s="14">
        <v>0.438491455219991</v>
      </c>
      <c r="O10" s="14">
        <v>0.42044179787387098</v>
      </c>
      <c r="P10" s="14"/>
      <c r="Q10" s="14">
        <v>0.40768293921701199</v>
      </c>
      <c r="R10" s="14">
        <v>0.44232748920063097</v>
      </c>
      <c r="S10" s="14"/>
      <c r="T10" s="14">
        <v>0.41081860309184798</v>
      </c>
      <c r="U10" s="14">
        <v>0.48841437303913898</v>
      </c>
      <c r="V10" s="14">
        <v>0.39474176023429203</v>
      </c>
      <c r="W10" s="14"/>
      <c r="X10" s="14">
        <v>0.44367619244171203</v>
      </c>
      <c r="Y10" s="14">
        <v>0.40144908121523798</v>
      </c>
      <c r="Z10" s="14">
        <v>0.43875191740120001</v>
      </c>
      <c r="AA10" s="14">
        <v>0.42327218839347203</v>
      </c>
    </row>
    <row r="11" spans="2:27" x14ac:dyDescent="0.3">
      <c r="B11" s="15" t="s">
        <v>322</v>
      </c>
      <c r="C11" s="14">
        <v>0.16395068927628301</v>
      </c>
      <c r="D11" s="14">
        <v>0.16702246767319201</v>
      </c>
      <c r="E11" s="14">
        <v>0.16186158011999699</v>
      </c>
      <c r="F11" s="14"/>
      <c r="G11" s="14">
        <v>0.166487702667313</v>
      </c>
      <c r="H11" s="14">
        <v>0.199990019799097</v>
      </c>
      <c r="I11" s="14">
        <v>0.14314877886569699</v>
      </c>
      <c r="J11" s="14">
        <v>0.14372704523382199</v>
      </c>
      <c r="K11" s="14">
        <v>0.12899468609397999</v>
      </c>
      <c r="L11" s="14">
        <v>0.134971656532273</v>
      </c>
      <c r="M11" s="14">
        <v>0.17818334089643301</v>
      </c>
      <c r="N11" s="14">
        <v>0.17002888048585599</v>
      </c>
      <c r="O11" s="14">
        <v>0.18225533150116999</v>
      </c>
      <c r="P11" s="14"/>
      <c r="Q11" s="14">
        <v>0.177142605618543</v>
      </c>
      <c r="R11" s="14">
        <v>0.13593518179400799</v>
      </c>
      <c r="S11" s="14"/>
      <c r="T11" s="14">
        <v>0.17325191230646</v>
      </c>
      <c r="U11" s="14">
        <v>0.13934505909874001</v>
      </c>
      <c r="V11" s="14">
        <v>0.13057480448924899</v>
      </c>
      <c r="W11" s="14"/>
      <c r="X11" s="14">
        <v>0.15051642388716099</v>
      </c>
      <c r="Y11" s="14">
        <v>0.184475728175899</v>
      </c>
      <c r="Z11" s="14">
        <v>9.7278584522709502E-2</v>
      </c>
      <c r="AA11" s="14">
        <v>0.15880438316374501</v>
      </c>
    </row>
    <row r="12" spans="2:27" x14ac:dyDescent="0.3">
      <c r="B12" s="15" t="s">
        <v>323</v>
      </c>
      <c r="C12" s="14">
        <v>5.5873538139082302E-2</v>
      </c>
      <c r="D12" s="14">
        <v>6.6150065309196204E-2</v>
      </c>
      <c r="E12" s="14">
        <v>4.59204399844493E-2</v>
      </c>
      <c r="F12" s="14"/>
      <c r="G12" s="14">
        <v>4.40111048366051E-2</v>
      </c>
      <c r="H12" s="14">
        <v>8.1262737512273003E-2</v>
      </c>
      <c r="I12" s="14">
        <v>5.6719848734777603E-2</v>
      </c>
      <c r="J12" s="14">
        <v>3.7903863035076001E-2</v>
      </c>
      <c r="K12" s="14">
        <v>5.3996561703625899E-2</v>
      </c>
      <c r="L12" s="14">
        <v>5.6934357710270299E-2</v>
      </c>
      <c r="M12" s="14">
        <v>5.2824520121126997E-2</v>
      </c>
      <c r="N12" s="14">
        <v>7.84665134051655E-2</v>
      </c>
      <c r="O12" s="14">
        <v>5.4803565607961999E-2</v>
      </c>
      <c r="P12" s="14"/>
      <c r="Q12" s="14">
        <v>6.4192561336628901E-2</v>
      </c>
      <c r="R12" s="14">
        <v>3.6742689204026999E-2</v>
      </c>
      <c r="S12" s="14"/>
      <c r="T12" s="14">
        <v>6.0159457056845202E-2</v>
      </c>
      <c r="U12" s="14">
        <v>3.9594269835981501E-2</v>
      </c>
      <c r="V12" s="14">
        <v>2.1161615724120598E-2</v>
      </c>
      <c r="W12" s="14"/>
      <c r="X12" s="14">
        <v>3.6560194091614102E-2</v>
      </c>
      <c r="Y12" s="14">
        <v>6.8111155683772406E-2</v>
      </c>
      <c r="Z12" s="14">
        <v>3.7226505330215598E-2</v>
      </c>
      <c r="AA12" s="14">
        <v>5.4393181292728097E-2</v>
      </c>
    </row>
    <row r="13" spans="2:27" x14ac:dyDescent="0.3">
      <c r="B13" s="15" t="s">
        <v>74</v>
      </c>
      <c r="C13" s="20">
        <v>0.156607550513613</v>
      </c>
      <c r="D13" s="20">
        <v>0.13146533777436301</v>
      </c>
      <c r="E13" s="20">
        <v>0.181486733550447</v>
      </c>
      <c r="F13" s="20"/>
      <c r="G13" s="20">
        <v>0.110527165363223</v>
      </c>
      <c r="H13" s="20">
        <v>0.165771841936632</v>
      </c>
      <c r="I13" s="20">
        <v>0.19557484107956799</v>
      </c>
      <c r="J13" s="20">
        <v>0.20956090728401799</v>
      </c>
      <c r="K13" s="20">
        <v>0.12782914307707799</v>
      </c>
      <c r="L13" s="20">
        <v>0.19388438682272899</v>
      </c>
      <c r="M13" s="20">
        <v>0.13641555196741201</v>
      </c>
      <c r="N13" s="20">
        <v>0.19001975181334299</v>
      </c>
      <c r="O13" s="20">
        <v>0.1577909871449</v>
      </c>
      <c r="P13" s="20"/>
      <c r="Q13" s="20">
        <v>0.15666619196350201</v>
      </c>
      <c r="R13" s="20">
        <v>0.15797709385177899</v>
      </c>
      <c r="S13" s="20"/>
      <c r="T13" s="20">
        <v>0.16566232075444601</v>
      </c>
      <c r="U13" s="20">
        <v>0.10311092401055399</v>
      </c>
      <c r="V13" s="20">
        <v>6.9858231964577494E-2</v>
      </c>
      <c r="W13" s="20"/>
      <c r="X13" s="20">
        <v>0.17280013116976201</v>
      </c>
      <c r="Y13" s="20">
        <v>0.164175617207762</v>
      </c>
      <c r="Z13" s="20">
        <v>0.118679468843016</v>
      </c>
      <c r="AA13" s="20">
        <v>0.13788708257867899</v>
      </c>
    </row>
    <row r="14" spans="2:27" x14ac:dyDescent="0.3">
      <c r="B14" s="16"/>
    </row>
    <row r="15" spans="2:27" x14ac:dyDescent="0.3">
      <c r="B15" t="s">
        <v>54</v>
      </c>
    </row>
    <row r="16" spans="2:27" x14ac:dyDescent="0.3">
      <c r="B16" t="s">
        <v>55</v>
      </c>
    </row>
    <row r="18" spans="2:2" x14ac:dyDescent="0.3">
      <c r="B18"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332</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x14ac:dyDescent="0.3">
      <c r="B9" s="15" t="s">
        <v>320</v>
      </c>
      <c r="C9" s="14">
        <v>0.41148215087076001</v>
      </c>
      <c r="D9" s="14">
        <v>0.45957104052416098</v>
      </c>
      <c r="E9" s="14">
        <v>0.36416945484595797</v>
      </c>
      <c r="F9" s="14"/>
      <c r="G9" s="14">
        <v>0.52519538952618305</v>
      </c>
      <c r="H9" s="14">
        <v>0.346886548408259</v>
      </c>
      <c r="I9" s="14">
        <v>0.34159186022764498</v>
      </c>
      <c r="J9" s="14">
        <v>0.28791964296467398</v>
      </c>
      <c r="K9" s="14">
        <v>0.42279460828211701</v>
      </c>
      <c r="L9" s="14">
        <v>0.42757169662220401</v>
      </c>
      <c r="M9" s="14">
        <v>0.40234096085633902</v>
      </c>
      <c r="N9" s="14">
        <v>0.41191596138222902</v>
      </c>
      <c r="O9" s="14">
        <v>0.397044022933704</v>
      </c>
      <c r="P9" s="14"/>
      <c r="Q9" s="14">
        <v>0.45560945323341701</v>
      </c>
      <c r="R9" s="14">
        <v>0.30957330225528101</v>
      </c>
      <c r="S9" s="14"/>
      <c r="T9" s="14">
        <v>0.38522345473325098</v>
      </c>
      <c r="U9" s="14">
        <v>0.42304030812726201</v>
      </c>
      <c r="V9" s="14">
        <v>0.77293776423508798</v>
      </c>
      <c r="W9" s="14"/>
      <c r="X9" s="14">
        <v>0.25147334997701998</v>
      </c>
      <c r="Y9" s="14">
        <v>0.43674541708684</v>
      </c>
      <c r="Z9" s="14">
        <v>0.46360314706232802</v>
      </c>
      <c r="AA9" s="14">
        <v>0.50278347610642604</v>
      </c>
    </row>
    <row r="10" spans="2:27" x14ac:dyDescent="0.3">
      <c r="B10" s="15" t="s">
        <v>321</v>
      </c>
      <c r="C10" s="14">
        <v>0.39212674572742801</v>
      </c>
      <c r="D10" s="14">
        <v>0.36758506699683302</v>
      </c>
      <c r="E10" s="14">
        <v>0.41691397574833</v>
      </c>
      <c r="F10" s="14"/>
      <c r="G10" s="14">
        <v>0.33288962288781099</v>
      </c>
      <c r="H10" s="14">
        <v>0.41125062816596503</v>
      </c>
      <c r="I10" s="14">
        <v>0.38553528964661399</v>
      </c>
      <c r="J10" s="14">
        <v>0.45275286640182399</v>
      </c>
      <c r="K10" s="14">
        <v>0.36872340547934002</v>
      </c>
      <c r="L10" s="14">
        <v>0.36796169515015198</v>
      </c>
      <c r="M10" s="14">
        <v>0.44159062161998203</v>
      </c>
      <c r="N10" s="14">
        <v>0.41094774379203503</v>
      </c>
      <c r="O10" s="14">
        <v>0.42994716969169899</v>
      </c>
      <c r="P10" s="14"/>
      <c r="Q10" s="14">
        <v>0.38034857534605199</v>
      </c>
      <c r="R10" s="14">
        <v>0.41776970996176099</v>
      </c>
      <c r="S10" s="14"/>
      <c r="T10" s="14">
        <v>0.41302677368084401</v>
      </c>
      <c r="U10" s="14">
        <v>0.44158893953026901</v>
      </c>
      <c r="V10" s="14">
        <v>0.138721093155243</v>
      </c>
      <c r="W10" s="14"/>
      <c r="X10" s="14">
        <v>0.42365560695090398</v>
      </c>
      <c r="Y10" s="14">
        <v>0.40596589452661702</v>
      </c>
      <c r="Z10" s="14">
        <v>0.40216550093511999</v>
      </c>
      <c r="AA10" s="14">
        <v>0.31628635708167402</v>
      </c>
    </row>
    <row r="11" spans="2:27" x14ac:dyDescent="0.3">
      <c r="B11" s="15" t="s">
        <v>322</v>
      </c>
      <c r="C11" s="14">
        <v>8.0157602573119005E-2</v>
      </c>
      <c r="D11" s="14">
        <v>7.2657756849171598E-2</v>
      </c>
      <c r="E11" s="14">
        <v>8.7152953847871403E-2</v>
      </c>
      <c r="F11" s="14"/>
      <c r="G11" s="14">
        <v>6.7119930908812894E-2</v>
      </c>
      <c r="H11" s="14">
        <v>8.6276316346107398E-2</v>
      </c>
      <c r="I11" s="14">
        <v>9.9825961049956793E-2</v>
      </c>
      <c r="J11" s="14">
        <v>8.9297790859677401E-2</v>
      </c>
      <c r="K11" s="14">
        <v>0.10770114653608601</v>
      </c>
      <c r="L11" s="14">
        <v>8.1628997464300093E-2</v>
      </c>
      <c r="M11" s="14">
        <v>7.5078936710379504E-2</v>
      </c>
      <c r="N11" s="14">
        <v>4.7553451097267503E-2</v>
      </c>
      <c r="O11" s="14">
        <v>7.3938391031362599E-2</v>
      </c>
      <c r="P11" s="14"/>
      <c r="Q11" s="14">
        <v>6.5507628011992294E-2</v>
      </c>
      <c r="R11" s="14">
        <v>0.11550636853563701</v>
      </c>
      <c r="S11" s="14"/>
      <c r="T11" s="14">
        <v>8.4331993972487904E-2</v>
      </c>
      <c r="U11" s="14">
        <v>6.9594686140646303E-2</v>
      </c>
      <c r="V11" s="14">
        <v>4.4151292642639201E-2</v>
      </c>
      <c r="W11" s="14"/>
      <c r="X11" s="14">
        <v>0.13956135742447801</v>
      </c>
      <c r="Y11" s="14">
        <v>6.2401274374685602E-2</v>
      </c>
      <c r="Z11" s="14">
        <v>5.1733748075676302E-2</v>
      </c>
      <c r="AA11" s="14">
        <v>7.3275806380572794E-2</v>
      </c>
    </row>
    <row r="12" spans="2:27" x14ac:dyDescent="0.3">
      <c r="B12" s="15" t="s">
        <v>323</v>
      </c>
      <c r="C12" s="14">
        <v>3.0539419883259301E-2</v>
      </c>
      <c r="D12" s="14">
        <v>2.8322765255776199E-2</v>
      </c>
      <c r="E12" s="14">
        <v>3.1706034874863599E-2</v>
      </c>
      <c r="F12" s="14"/>
      <c r="G12" s="14">
        <v>2.3908485655022599E-2</v>
      </c>
      <c r="H12" s="14">
        <v>5.7092738091742701E-2</v>
      </c>
      <c r="I12" s="14">
        <v>1.9473590062172301E-2</v>
      </c>
      <c r="J12" s="14">
        <v>4.5756248153909197E-2</v>
      </c>
      <c r="K12" s="14">
        <v>2.2043915994548802E-2</v>
      </c>
      <c r="L12" s="14">
        <v>8.0017884508375298E-3</v>
      </c>
      <c r="M12" s="14">
        <v>1.37245521964509E-2</v>
      </c>
      <c r="N12" s="14">
        <v>6.4223878705497894E-2</v>
      </c>
      <c r="O12" s="14">
        <v>3.07635213983583E-2</v>
      </c>
      <c r="P12" s="14"/>
      <c r="Q12" s="14">
        <v>2.77363182444373E-2</v>
      </c>
      <c r="R12" s="14">
        <v>3.7667753422123598E-2</v>
      </c>
      <c r="S12" s="14"/>
      <c r="T12" s="14">
        <v>3.09752731019966E-2</v>
      </c>
      <c r="U12" s="14">
        <v>2.4446097870571299E-2</v>
      </c>
      <c r="V12" s="14">
        <v>0</v>
      </c>
      <c r="W12" s="14"/>
      <c r="X12" s="14">
        <v>5.1876004290623799E-2</v>
      </c>
      <c r="Y12" s="14">
        <v>2.3738859293673101E-2</v>
      </c>
      <c r="Z12" s="14">
        <v>0</v>
      </c>
      <c r="AA12" s="14">
        <v>3.7732918044819201E-2</v>
      </c>
    </row>
    <row r="13" spans="2:27" x14ac:dyDescent="0.3">
      <c r="B13" s="15" t="s">
        <v>74</v>
      </c>
      <c r="C13" s="20">
        <v>8.5694080945433501E-2</v>
      </c>
      <c r="D13" s="20">
        <v>7.18633703740576E-2</v>
      </c>
      <c r="E13" s="20">
        <v>0.100057580682977</v>
      </c>
      <c r="F13" s="20"/>
      <c r="G13" s="20">
        <v>5.088657102217E-2</v>
      </c>
      <c r="H13" s="20">
        <v>9.8493768987925195E-2</v>
      </c>
      <c r="I13" s="20">
        <v>0.153573299013612</v>
      </c>
      <c r="J13" s="20">
        <v>0.124273451619915</v>
      </c>
      <c r="K13" s="20">
        <v>7.8736923707908496E-2</v>
      </c>
      <c r="L13" s="20">
        <v>0.114835822312506</v>
      </c>
      <c r="M13" s="20">
        <v>6.7264928616848102E-2</v>
      </c>
      <c r="N13" s="20">
        <v>6.5358965022970894E-2</v>
      </c>
      <c r="O13" s="20">
        <v>6.8306894944875796E-2</v>
      </c>
      <c r="P13" s="20"/>
      <c r="Q13" s="20">
        <v>7.0798025164100997E-2</v>
      </c>
      <c r="R13" s="20">
        <v>0.119482865825197</v>
      </c>
      <c r="S13" s="20"/>
      <c r="T13" s="20">
        <v>8.6442504511420798E-2</v>
      </c>
      <c r="U13" s="20">
        <v>4.1329968331251202E-2</v>
      </c>
      <c r="V13" s="20">
        <v>4.4189849967029599E-2</v>
      </c>
      <c r="W13" s="20"/>
      <c r="X13" s="20">
        <v>0.133433681356974</v>
      </c>
      <c r="Y13" s="20">
        <v>7.1148554718184195E-2</v>
      </c>
      <c r="Z13" s="20">
        <v>8.2497603926876106E-2</v>
      </c>
      <c r="AA13" s="20">
        <v>6.9921442386507798E-2</v>
      </c>
    </row>
    <row r="14" spans="2:27" x14ac:dyDescent="0.3">
      <c r="B14" s="16"/>
    </row>
    <row r="15" spans="2:27" x14ac:dyDescent="0.3">
      <c r="B15" t="s">
        <v>54</v>
      </c>
    </row>
    <row r="16" spans="2:27" x14ac:dyDescent="0.3">
      <c r="B16" t="s">
        <v>55</v>
      </c>
    </row>
    <row r="18" spans="2:2" x14ac:dyDescent="0.3">
      <c r="B18"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333</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x14ac:dyDescent="0.3">
      <c r="B9" s="15" t="s">
        <v>320</v>
      </c>
      <c r="C9" s="14">
        <v>0.304326959867741</v>
      </c>
      <c r="D9" s="14">
        <v>0.33965110285509198</v>
      </c>
      <c r="E9" s="14">
        <v>0.27004645554610501</v>
      </c>
      <c r="F9" s="14"/>
      <c r="G9" s="14">
        <v>0.43475903231713497</v>
      </c>
      <c r="H9" s="14">
        <v>0.269185350705201</v>
      </c>
      <c r="I9" s="14">
        <v>0.212776625050841</v>
      </c>
      <c r="J9" s="14">
        <v>0.222733440274274</v>
      </c>
      <c r="K9" s="14">
        <v>0.25079557883562997</v>
      </c>
      <c r="L9" s="14">
        <v>0.29791450909686901</v>
      </c>
      <c r="M9" s="14">
        <v>0.279957539621773</v>
      </c>
      <c r="N9" s="14">
        <v>0.31167273293993802</v>
      </c>
      <c r="O9" s="14">
        <v>0.281409080142412</v>
      </c>
      <c r="P9" s="14"/>
      <c r="Q9" s="14">
        <v>0.33721717887212499</v>
      </c>
      <c r="R9" s="14">
        <v>0.228826940599063</v>
      </c>
      <c r="S9" s="14"/>
      <c r="T9" s="14">
        <v>0.2603472040168</v>
      </c>
      <c r="U9" s="14">
        <v>0.33986625170525198</v>
      </c>
      <c r="V9" s="14">
        <v>0.66987484785018003</v>
      </c>
      <c r="W9" s="14"/>
      <c r="X9" s="14">
        <v>0.15420500665081899</v>
      </c>
      <c r="Y9" s="14">
        <v>0.29893940693830301</v>
      </c>
      <c r="Z9" s="14">
        <v>0.42665851282137801</v>
      </c>
      <c r="AA9" s="14">
        <v>0.43293987971425701</v>
      </c>
    </row>
    <row r="10" spans="2:27" x14ac:dyDescent="0.3">
      <c r="B10" s="15" t="s">
        <v>321</v>
      </c>
      <c r="C10" s="14">
        <v>0.42486612676858998</v>
      </c>
      <c r="D10" s="14">
        <v>0.43784639243935503</v>
      </c>
      <c r="E10" s="14">
        <v>0.40915281618404098</v>
      </c>
      <c r="F10" s="14"/>
      <c r="G10" s="14">
        <v>0.36429258135451098</v>
      </c>
      <c r="H10" s="14">
        <v>0.40314795214073001</v>
      </c>
      <c r="I10" s="14">
        <v>0.47166367802123699</v>
      </c>
      <c r="J10" s="14">
        <v>0.44878238862310199</v>
      </c>
      <c r="K10" s="14">
        <v>0.48893288229717602</v>
      </c>
      <c r="L10" s="14">
        <v>0.43767652200930401</v>
      </c>
      <c r="M10" s="14">
        <v>0.47508668521879099</v>
      </c>
      <c r="N10" s="14">
        <v>0.41542129819257601</v>
      </c>
      <c r="O10" s="14">
        <v>0.42555370963668898</v>
      </c>
      <c r="P10" s="14"/>
      <c r="Q10" s="14">
        <v>0.42382620688836298</v>
      </c>
      <c r="R10" s="14">
        <v>0.425707160771295</v>
      </c>
      <c r="S10" s="14"/>
      <c r="T10" s="14">
        <v>0.43874176526146402</v>
      </c>
      <c r="U10" s="14">
        <v>0.487838756134715</v>
      </c>
      <c r="V10" s="14">
        <v>0.23684215395993799</v>
      </c>
      <c r="W10" s="14"/>
      <c r="X10" s="14">
        <v>0.438812450288463</v>
      </c>
      <c r="Y10" s="14">
        <v>0.442955771760419</v>
      </c>
      <c r="Z10" s="14">
        <v>0.39096348833567701</v>
      </c>
      <c r="AA10" s="14">
        <v>0.37598816608876201</v>
      </c>
    </row>
    <row r="11" spans="2:27" x14ac:dyDescent="0.3">
      <c r="B11" s="15" t="s">
        <v>322</v>
      </c>
      <c r="C11" s="14">
        <v>9.3524477068366099E-2</v>
      </c>
      <c r="D11" s="14">
        <v>8.3730224395733993E-2</v>
      </c>
      <c r="E11" s="14">
        <v>0.10389362236510299</v>
      </c>
      <c r="F11" s="14"/>
      <c r="G11" s="14">
        <v>8.5986919507630599E-2</v>
      </c>
      <c r="H11" s="14">
        <v>0.11135268537215801</v>
      </c>
      <c r="I11" s="14">
        <v>5.2681809148240201E-2</v>
      </c>
      <c r="J11" s="14">
        <v>0.10999337043823899</v>
      </c>
      <c r="K11" s="14">
        <v>9.2619146898411095E-2</v>
      </c>
      <c r="L11" s="14">
        <v>8.1244042760859406E-2</v>
      </c>
      <c r="M11" s="14">
        <v>0.100805773111781</v>
      </c>
      <c r="N11" s="14">
        <v>9.1303788909143493E-2</v>
      </c>
      <c r="O11" s="14">
        <v>0.103927013251152</v>
      </c>
      <c r="P11" s="14"/>
      <c r="Q11" s="14">
        <v>8.5706784201434905E-2</v>
      </c>
      <c r="R11" s="14">
        <v>0.11135110632809</v>
      </c>
      <c r="S11" s="14"/>
      <c r="T11" s="14">
        <v>0.100910399078784</v>
      </c>
      <c r="U11" s="14">
        <v>8.12632670514115E-2</v>
      </c>
      <c r="V11" s="14">
        <v>4.8294054972841498E-2</v>
      </c>
      <c r="W11" s="14"/>
      <c r="X11" s="14">
        <v>0.121085510967956</v>
      </c>
      <c r="Y11" s="14">
        <v>8.9983678671512093E-2</v>
      </c>
      <c r="Z11" s="14">
        <v>8.5544048367243594E-2</v>
      </c>
      <c r="AA11" s="14">
        <v>7.5011389218666305E-2</v>
      </c>
    </row>
    <row r="12" spans="2:27" x14ac:dyDescent="0.3">
      <c r="B12" s="15" t="s">
        <v>323</v>
      </c>
      <c r="C12" s="14">
        <v>2.27608059703307E-2</v>
      </c>
      <c r="D12" s="14">
        <v>1.4999145647363999E-2</v>
      </c>
      <c r="E12" s="14">
        <v>3.0669053770251802E-2</v>
      </c>
      <c r="F12" s="14"/>
      <c r="G12" s="14">
        <v>1.5987972301257501E-2</v>
      </c>
      <c r="H12" s="14">
        <v>2.5729203164679401E-2</v>
      </c>
      <c r="I12" s="14">
        <v>2.4213971707461101E-2</v>
      </c>
      <c r="J12" s="14">
        <v>1.0306872538907099E-2</v>
      </c>
      <c r="K12" s="14">
        <v>2.4855692973157598E-2</v>
      </c>
      <c r="L12" s="14">
        <v>2.1633110756301099E-2</v>
      </c>
      <c r="M12" s="14">
        <v>2.3455582460659201E-2</v>
      </c>
      <c r="N12" s="14">
        <v>2.0609436568319602E-2</v>
      </c>
      <c r="O12" s="14">
        <v>3.9452748956195501E-2</v>
      </c>
      <c r="P12" s="14"/>
      <c r="Q12" s="14">
        <v>1.9373193248848598E-2</v>
      </c>
      <c r="R12" s="14">
        <v>3.1036124512445602E-2</v>
      </c>
      <c r="S12" s="14"/>
      <c r="T12" s="14">
        <v>2.47479233627587E-2</v>
      </c>
      <c r="U12" s="14">
        <v>1.6350184382010999E-2</v>
      </c>
      <c r="V12" s="14">
        <v>1.0224596600266001E-2</v>
      </c>
      <c r="W12" s="14"/>
      <c r="X12" s="14">
        <v>3.8670529936608598E-2</v>
      </c>
      <c r="Y12" s="14">
        <v>2.04087986884453E-2</v>
      </c>
      <c r="Z12" s="14">
        <v>1.0796412833407E-2</v>
      </c>
      <c r="AA12" s="14">
        <v>1.67834147775104E-2</v>
      </c>
    </row>
    <row r="13" spans="2:27" x14ac:dyDescent="0.3">
      <c r="B13" s="15" t="s">
        <v>74</v>
      </c>
      <c r="C13" s="20">
        <v>0.15452163032497199</v>
      </c>
      <c r="D13" s="20">
        <v>0.123773134662455</v>
      </c>
      <c r="E13" s="20">
        <v>0.18623805213449901</v>
      </c>
      <c r="F13" s="20"/>
      <c r="G13" s="20">
        <v>9.8973494519466104E-2</v>
      </c>
      <c r="H13" s="20">
        <v>0.19058480861723201</v>
      </c>
      <c r="I13" s="20">
        <v>0.23866391607222101</v>
      </c>
      <c r="J13" s="20">
        <v>0.20818392812547701</v>
      </c>
      <c r="K13" s="20">
        <v>0.142796698995626</v>
      </c>
      <c r="L13" s="20">
        <v>0.161531815376666</v>
      </c>
      <c r="M13" s="20">
        <v>0.12069441958699501</v>
      </c>
      <c r="N13" s="20">
        <v>0.16099274339002301</v>
      </c>
      <c r="O13" s="20">
        <v>0.14965744801355099</v>
      </c>
      <c r="P13" s="20"/>
      <c r="Q13" s="20">
        <v>0.13387663678922901</v>
      </c>
      <c r="R13" s="20">
        <v>0.20307866778910599</v>
      </c>
      <c r="S13" s="20"/>
      <c r="T13" s="20">
        <v>0.17525270828019399</v>
      </c>
      <c r="U13" s="20">
        <v>7.4681540726610096E-2</v>
      </c>
      <c r="V13" s="20">
        <v>3.4764346616774397E-2</v>
      </c>
      <c r="W13" s="20"/>
      <c r="X13" s="20">
        <v>0.24722650215615299</v>
      </c>
      <c r="Y13" s="20">
        <v>0.14771234394132099</v>
      </c>
      <c r="Z13" s="20">
        <v>8.6037537642294604E-2</v>
      </c>
      <c r="AA13" s="20">
        <v>9.9277150200804201E-2</v>
      </c>
    </row>
    <row r="14" spans="2:27" x14ac:dyDescent="0.3">
      <c r="B14" s="16"/>
    </row>
    <row r="15" spans="2:27" x14ac:dyDescent="0.3">
      <c r="B15" t="s">
        <v>54</v>
      </c>
    </row>
    <row r="16" spans="2:27" x14ac:dyDescent="0.3">
      <c r="B16" t="s">
        <v>55</v>
      </c>
    </row>
    <row r="18" spans="2:2" x14ac:dyDescent="0.3">
      <c r="B18"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334</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x14ac:dyDescent="0.3">
      <c r="B9" s="15" t="s">
        <v>320</v>
      </c>
      <c r="C9" s="14">
        <v>0.188169869199662</v>
      </c>
      <c r="D9" s="14">
        <v>0.21967332911271401</v>
      </c>
      <c r="E9" s="14">
        <v>0.15577933426021701</v>
      </c>
      <c r="F9" s="14"/>
      <c r="G9" s="14">
        <v>0.32555303124931301</v>
      </c>
      <c r="H9" s="14">
        <v>0.118062262250343</v>
      </c>
      <c r="I9" s="14">
        <v>9.1316760332414496E-2</v>
      </c>
      <c r="J9" s="14">
        <v>0.114487570920195</v>
      </c>
      <c r="K9" s="14">
        <v>0.19556101189333</v>
      </c>
      <c r="L9" s="14">
        <v>0.15310555735669301</v>
      </c>
      <c r="M9" s="14">
        <v>0.15135917243882699</v>
      </c>
      <c r="N9" s="14">
        <v>0.15058630719399699</v>
      </c>
      <c r="O9" s="14">
        <v>0.19556642400885399</v>
      </c>
      <c r="P9" s="14"/>
      <c r="Q9" s="14">
        <v>0.20097501997206901</v>
      </c>
      <c r="R9" s="14">
        <v>0.15868245172059001</v>
      </c>
      <c r="S9" s="14"/>
      <c r="T9" s="14">
        <v>0.14852620606356201</v>
      </c>
      <c r="U9" s="14">
        <v>0.21608624612328001</v>
      </c>
      <c r="V9" s="14">
        <v>0.58179632612148702</v>
      </c>
      <c r="W9" s="14"/>
      <c r="X9" s="14">
        <v>8.9340585828497604E-2</v>
      </c>
      <c r="Y9" s="14">
        <v>0.17124638343205301</v>
      </c>
      <c r="Z9" s="14">
        <v>0.34251593906729699</v>
      </c>
      <c r="AA9" s="14">
        <v>0.275318568151528</v>
      </c>
    </row>
    <row r="10" spans="2:27" x14ac:dyDescent="0.3">
      <c r="B10" s="15" t="s">
        <v>321</v>
      </c>
      <c r="C10" s="14">
        <v>0.219791436689078</v>
      </c>
      <c r="D10" s="14">
        <v>0.26474723931241201</v>
      </c>
      <c r="E10" s="14">
        <v>0.17610229130940799</v>
      </c>
      <c r="F10" s="14"/>
      <c r="G10" s="14">
        <v>0.288293142582495</v>
      </c>
      <c r="H10" s="14">
        <v>0.20516316162620901</v>
      </c>
      <c r="I10" s="14">
        <v>0.14012653169453601</v>
      </c>
      <c r="J10" s="14">
        <v>0.22286100754186799</v>
      </c>
      <c r="K10" s="14">
        <v>0.22525983782119099</v>
      </c>
      <c r="L10" s="14">
        <v>0.246071197227759</v>
      </c>
      <c r="M10" s="14">
        <v>0.151155074607013</v>
      </c>
      <c r="N10" s="14">
        <v>0.21050240500299799</v>
      </c>
      <c r="O10" s="14">
        <v>0.181903039334182</v>
      </c>
      <c r="P10" s="14"/>
      <c r="Q10" s="14">
        <v>0.22969437540687701</v>
      </c>
      <c r="R10" s="14">
        <v>0.19657773790144301</v>
      </c>
      <c r="S10" s="14"/>
      <c r="T10" s="14">
        <v>0.19394242338518899</v>
      </c>
      <c r="U10" s="14">
        <v>0.36718169948574197</v>
      </c>
      <c r="V10" s="14">
        <v>0.271021941864029</v>
      </c>
      <c r="W10" s="14"/>
      <c r="X10" s="14">
        <v>0.16503749210205601</v>
      </c>
      <c r="Y10" s="14">
        <v>0.20217971567006099</v>
      </c>
      <c r="Z10" s="14">
        <v>0.28019465969146901</v>
      </c>
      <c r="AA10" s="14">
        <v>0.29850134639029002</v>
      </c>
    </row>
    <row r="11" spans="2:27" x14ac:dyDescent="0.3">
      <c r="B11" s="15" t="s">
        <v>322</v>
      </c>
      <c r="C11" s="14">
        <v>0.202227958851638</v>
      </c>
      <c r="D11" s="14">
        <v>0.21634120385417899</v>
      </c>
      <c r="E11" s="14">
        <v>0.18931398648713901</v>
      </c>
      <c r="F11" s="14"/>
      <c r="G11" s="14">
        <v>0.14897458374894301</v>
      </c>
      <c r="H11" s="14">
        <v>0.194383434110837</v>
      </c>
      <c r="I11" s="14">
        <v>0.286915864544524</v>
      </c>
      <c r="J11" s="14">
        <v>0.219676116628433</v>
      </c>
      <c r="K11" s="14">
        <v>0.211079896704015</v>
      </c>
      <c r="L11" s="14">
        <v>0.20944606439070401</v>
      </c>
      <c r="M11" s="14">
        <v>0.25672116589745497</v>
      </c>
      <c r="N11" s="14">
        <v>0.158056965488763</v>
      </c>
      <c r="O11" s="14">
        <v>0.21289001140667399</v>
      </c>
      <c r="P11" s="14"/>
      <c r="Q11" s="14">
        <v>0.19626305485089701</v>
      </c>
      <c r="R11" s="14">
        <v>0.213733773351757</v>
      </c>
      <c r="S11" s="14"/>
      <c r="T11" s="14">
        <v>0.22554765367916099</v>
      </c>
      <c r="U11" s="14">
        <v>0.16427173976861101</v>
      </c>
      <c r="V11" s="14">
        <v>6.8045095099107097E-2</v>
      </c>
      <c r="W11" s="14"/>
      <c r="X11" s="14">
        <v>0.246858259682326</v>
      </c>
      <c r="Y11" s="14">
        <v>0.21471510779188699</v>
      </c>
      <c r="Z11" s="14">
        <v>0.12591684254990901</v>
      </c>
      <c r="AA11" s="14">
        <v>0.150119294272373</v>
      </c>
    </row>
    <row r="12" spans="2:27" x14ac:dyDescent="0.3">
      <c r="B12" s="15" t="s">
        <v>323</v>
      </c>
      <c r="C12" s="14">
        <v>0.21434832363392101</v>
      </c>
      <c r="D12" s="14">
        <v>0.15425639742080299</v>
      </c>
      <c r="E12" s="14">
        <v>0.27176780184595101</v>
      </c>
      <c r="F12" s="14"/>
      <c r="G12" s="14">
        <v>9.4328791333907896E-2</v>
      </c>
      <c r="H12" s="14">
        <v>0.31535126881391401</v>
      </c>
      <c r="I12" s="14">
        <v>0.244788077543624</v>
      </c>
      <c r="J12" s="14">
        <v>0.241206340519274</v>
      </c>
      <c r="K12" s="14">
        <v>0.216976785898569</v>
      </c>
      <c r="L12" s="14">
        <v>0.196292392108423</v>
      </c>
      <c r="M12" s="14">
        <v>0.25151904211067699</v>
      </c>
      <c r="N12" s="14">
        <v>0.28514373788123598</v>
      </c>
      <c r="O12" s="14">
        <v>0.23647614001002701</v>
      </c>
      <c r="P12" s="14"/>
      <c r="Q12" s="14">
        <v>0.20141396734626199</v>
      </c>
      <c r="R12" s="14">
        <v>0.24489763543922299</v>
      </c>
      <c r="S12" s="14"/>
      <c r="T12" s="14">
        <v>0.25416832264393502</v>
      </c>
      <c r="U12" s="14">
        <v>0.113995817031889</v>
      </c>
      <c r="V12" s="14">
        <v>1.5895567184581599E-2</v>
      </c>
      <c r="W12" s="14"/>
      <c r="X12" s="14">
        <v>0.30172138973770801</v>
      </c>
      <c r="Y12" s="14">
        <v>0.23508960187501601</v>
      </c>
      <c r="Z12" s="14">
        <v>9.4251142408895705E-2</v>
      </c>
      <c r="AA12" s="14">
        <v>0.117200009040694</v>
      </c>
    </row>
    <row r="13" spans="2:27" x14ac:dyDescent="0.3">
      <c r="B13" s="15" t="s">
        <v>74</v>
      </c>
      <c r="C13" s="20">
        <v>0.175462411625702</v>
      </c>
      <c r="D13" s="20">
        <v>0.14498183029989301</v>
      </c>
      <c r="E13" s="20">
        <v>0.20703658609728501</v>
      </c>
      <c r="F13" s="20"/>
      <c r="G13" s="20">
        <v>0.142850451085341</v>
      </c>
      <c r="H13" s="20">
        <v>0.16703987319869701</v>
      </c>
      <c r="I13" s="20">
        <v>0.23685276588490201</v>
      </c>
      <c r="J13" s="20">
        <v>0.20176896439023001</v>
      </c>
      <c r="K13" s="20">
        <v>0.151122467682895</v>
      </c>
      <c r="L13" s="20">
        <v>0.195084788916421</v>
      </c>
      <c r="M13" s="20">
        <v>0.18924554494602699</v>
      </c>
      <c r="N13" s="20">
        <v>0.19571058443300501</v>
      </c>
      <c r="O13" s="20">
        <v>0.17316438524026301</v>
      </c>
      <c r="P13" s="20"/>
      <c r="Q13" s="20">
        <v>0.171653582423896</v>
      </c>
      <c r="R13" s="20">
        <v>0.18610840158698699</v>
      </c>
      <c r="S13" s="20"/>
      <c r="T13" s="20">
        <v>0.17781539422815301</v>
      </c>
      <c r="U13" s="20">
        <v>0.13846449759047799</v>
      </c>
      <c r="V13" s="20">
        <v>6.3241069730795907E-2</v>
      </c>
      <c r="W13" s="20"/>
      <c r="X13" s="20">
        <v>0.19704227264941199</v>
      </c>
      <c r="Y13" s="20">
        <v>0.176769191230982</v>
      </c>
      <c r="Z13" s="20">
        <v>0.15712141628242901</v>
      </c>
      <c r="AA13" s="20">
        <v>0.15886078214511501</v>
      </c>
    </row>
    <row r="14" spans="2:27" x14ac:dyDescent="0.3">
      <c r="B14" s="16"/>
    </row>
    <row r="15" spans="2:27" x14ac:dyDescent="0.3">
      <c r="B15" t="s">
        <v>54</v>
      </c>
    </row>
    <row r="16" spans="2:27" x14ac:dyDescent="0.3">
      <c r="B16" t="s">
        <v>55</v>
      </c>
    </row>
    <row r="18" spans="2:2" x14ac:dyDescent="0.3">
      <c r="B18"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G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7" width="20.6640625" customWidth="1"/>
  </cols>
  <sheetData>
    <row r="2" spans="2:7" ht="40.049999999999997" customHeight="1" x14ac:dyDescent="0.3">
      <c r="D2" s="26" t="s">
        <v>339</v>
      </c>
      <c r="E2" s="23"/>
      <c r="F2" s="23"/>
      <c r="G2" s="23"/>
    </row>
    <row r="6" spans="2:7" ht="49.95" customHeight="1" x14ac:dyDescent="0.3">
      <c r="B6" s="17" t="s">
        <v>14</v>
      </c>
      <c r="C6" s="17" t="s">
        <v>335</v>
      </c>
      <c r="D6" s="17" t="s">
        <v>336</v>
      </c>
      <c r="E6" s="17" t="s">
        <v>337</v>
      </c>
      <c r="F6" s="17" t="s">
        <v>338</v>
      </c>
    </row>
    <row r="7" spans="2:7" x14ac:dyDescent="0.3">
      <c r="B7" s="15" t="s">
        <v>223</v>
      </c>
      <c r="C7" s="14">
        <v>1.21520982132739E-2</v>
      </c>
      <c r="D7" s="14">
        <v>1.47180296195387E-2</v>
      </c>
      <c r="E7" s="14">
        <v>3.7575519861943199E-2</v>
      </c>
      <c r="F7" s="14">
        <v>0.27157266689682602</v>
      </c>
    </row>
    <row r="8" spans="2:7" x14ac:dyDescent="0.3">
      <c r="B8" s="15" t="s">
        <v>224</v>
      </c>
      <c r="C8" s="14">
        <v>6.6608252933956405E-2</v>
      </c>
      <c r="D8" s="14">
        <v>7.6042875479738994E-2</v>
      </c>
      <c r="E8" s="14">
        <v>0.136112640915561</v>
      </c>
      <c r="F8" s="14">
        <v>0.41582417025025398</v>
      </c>
    </row>
    <row r="9" spans="2:7" x14ac:dyDescent="0.3">
      <c r="B9" s="15" t="s">
        <v>225</v>
      </c>
      <c r="C9" s="14">
        <v>0.10775239077439699</v>
      </c>
      <c r="D9" s="14">
        <v>0.155223930008272</v>
      </c>
      <c r="E9" s="14">
        <v>0.18125576535225801</v>
      </c>
      <c r="F9" s="14">
        <v>0.13865493683351701</v>
      </c>
    </row>
    <row r="10" spans="2:7" x14ac:dyDescent="0.3">
      <c r="B10" s="15" t="s">
        <v>226</v>
      </c>
      <c r="C10" s="14">
        <v>0.47832510781974003</v>
      </c>
      <c r="D10" s="14">
        <v>0.47972190372884099</v>
      </c>
      <c r="E10" s="14">
        <v>0.39744898354152702</v>
      </c>
      <c r="F10" s="14">
        <v>0.13965838656427901</v>
      </c>
    </row>
    <row r="11" spans="2:7" x14ac:dyDescent="0.3">
      <c r="B11" s="15" t="s">
        <v>149</v>
      </c>
      <c r="C11" s="14">
        <v>0.335162150258633</v>
      </c>
      <c r="D11" s="14">
        <v>0.27429326116360903</v>
      </c>
      <c r="E11" s="14">
        <v>0.247607090328712</v>
      </c>
      <c r="F11" s="14">
        <v>3.4289839455123497E-2</v>
      </c>
    </row>
    <row r="12" spans="2:7" x14ac:dyDescent="0.3">
      <c r="B12" s="16" t="s">
        <v>340</v>
      </c>
      <c r="C12" s="16"/>
      <c r="D12" s="16"/>
      <c r="E12" s="16"/>
      <c r="F12" s="16"/>
    </row>
    <row r="13" spans="2:7" x14ac:dyDescent="0.3">
      <c r="B13" t="s">
        <v>54</v>
      </c>
    </row>
    <row r="14" spans="2:7" x14ac:dyDescent="0.3">
      <c r="B14" t="s">
        <v>55</v>
      </c>
    </row>
    <row r="18" spans="2:2" x14ac:dyDescent="0.3">
      <c r="B18"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341</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992</v>
      </c>
      <c r="D7" s="10">
        <v>434</v>
      </c>
      <c r="E7" s="10">
        <v>555</v>
      </c>
      <c r="F7" s="10"/>
      <c r="G7" s="10">
        <v>224</v>
      </c>
      <c r="H7" s="10">
        <v>145</v>
      </c>
      <c r="I7" s="10">
        <v>65</v>
      </c>
      <c r="J7" s="10">
        <v>92</v>
      </c>
      <c r="K7" s="10">
        <v>97</v>
      </c>
      <c r="L7" s="10">
        <v>100</v>
      </c>
      <c r="M7" s="10">
        <v>99</v>
      </c>
      <c r="N7" s="10">
        <v>50</v>
      </c>
      <c r="O7" s="10">
        <v>120</v>
      </c>
      <c r="P7" s="10"/>
      <c r="Q7" s="10">
        <v>707</v>
      </c>
      <c r="R7" s="10">
        <v>280</v>
      </c>
      <c r="S7" s="10"/>
      <c r="T7" s="10">
        <v>697</v>
      </c>
      <c r="U7" s="10">
        <v>117</v>
      </c>
      <c r="V7" s="10">
        <v>96</v>
      </c>
      <c r="W7" s="10"/>
      <c r="X7" s="10">
        <v>214</v>
      </c>
      <c r="Y7" s="10">
        <v>496</v>
      </c>
      <c r="Z7" s="10">
        <v>66</v>
      </c>
      <c r="AA7" s="10">
        <v>211</v>
      </c>
    </row>
    <row r="8" spans="2:27" ht="30" customHeight="1" x14ac:dyDescent="0.3">
      <c r="B8" s="11" t="s">
        <v>19</v>
      </c>
      <c r="C8" s="11">
        <v>992</v>
      </c>
      <c r="D8" s="11">
        <v>483</v>
      </c>
      <c r="E8" s="11">
        <v>506</v>
      </c>
      <c r="F8" s="11"/>
      <c r="G8" s="11">
        <v>234</v>
      </c>
      <c r="H8" s="11">
        <v>142</v>
      </c>
      <c r="I8" s="11">
        <v>64</v>
      </c>
      <c r="J8" s="11">
        <v>92</v>
      </c>
      <c r="K8" s="11">
        <v>96</v>
      </c>
      <c r="L8" s="11">
        <v>101</v>
      </c>
      <c r="M8" s="11">
        <v>95</v>
      </c>
      <c r="N8" s="11">
        <v>50</v>
      </c>
      <c r="O8" s="11">
        <v>118</v>
      </c>
      <c r="P8" s="11"/>
      <c r="Q8" s="11">
        <v>707</v>
      </c>
      <c r="R8" s="11">
        <v>279</v>
      </c>
      <c r="S8" s="11"/>
      <c r="T8" s="11">
        <v>682</v>
      </c>
      <c r="U8" s="11">
        <v>123</v>
      </c>
      <c r="V8" s="11">
        <v>70</v>
      </c>
      <c r="W8" s="11"/>
      <c r="X8" s="11">
        <v>210</v>
      </c>
      <c r="Y8" s="11">
        <v>492</v>
      </c>
      <c r="Z8" s="11">
        <v>69</v>
      </c>
      <c r="AA8" s="11">
        <v>215</v>
      </c>
    </row>
    <row r="9" spans="2:27" x14ac:dyDescent="0.3">
      <c r="B9" s="15" t="s">
        <v>223</v>
      </c>
      <c r="C9" s="14">
        <v>1.21520982132739E-2</v>
      </c>
      <c r="D9" s="14">
        <v>1.34349942974878E-2</v>
      </c>
      <c r="E9" s="14">
        <v>1.1009494786796701E-2</v>
      </c>
      <c r="F9" s="14"/>
      <c r="G9" s="14">
        <v>1.90754974682757E-2</v>
      </c>
      <c r="H9" s="14">
        <v>7.3402107281172599E-3</v>
      </c>
      <c r="I9" s="14">
        <v>0</v>
      </c>
      <c r="J9" s="14">
        <v>1.9782471399255298E-2</v>
      </c>
      <c r="K9" s="14">
        <v>8.7037444764145704E-3</v>
      </c>
      <c r="L9" s="14">
        <v>7.93723887994475E-3</v>
      </c>
      <c r="M9" s="14">
        <v>1.0923514887781E-2</v>
      </c>
      <c r="N9" s="14">
        <v>0</v>
      </c>
      <c r="O9" s="14">
        <v>1.7479674385576599E-2</v>
      </c>
      <c r="P9" s="14"/>
      <c r="Q9" s="14">
        <v>1.02904279876676E-2</v>
      </c>
      <c r="R9" s="14">
        <v>1.7110381297473502E-2</v>
      </c>
      <c r="S9" s="14"/>
      <c r="T9" s="14">
        <v>1.6074545644752102E-2</v>
      </c>
      <c r="U9" s="14">
        <v>8.8825280628088404E-3</v>
      </c>
      <c r="V9" s="14">
        <v>0</v>
      </c>
      <c r="W9" s="14"/>
      <c r="X9" s="14">
        <v>1.7532804008957299E-2</v>
      </c>
      <c r="Y9" s="14">
        <v>1.4794361843556E-2</v>
      </c>
      <c r="Z9" s="14">
        <v>1.5824406373825699E-2</v>
      </c>
      <c r="AA9" s="14">
        <v>0</v>
      </c>
    </row>
    <row r="10" spans="2:27" x14ac:dyDescent="0.3">
      <c r="B10" s="15" t="s">
        <v>224</v>
      </c>
      <c r="C10" s="14">
        <v>6.6608252933956405E-2</v>
      </c>
      <c r="D10" s="14">
        <v>7.9926449471109107E-2</v>
      </c>
      <c r="E10" s="14">
        <v>5.43495236719461E-2</v>
      </c>
      <c r="F10" s="14"/>
      <c r="G10" s="14">
        <v>7.0467074845533703E-2</v>
      </c>
      <c r="H10" s="14">
        <v>8.1644596705591405E-2</v>
      </c>
      <c r="I10" s="14">
        <v>5.7673180300908698E-2</v>
      </c>
      <c r="J10" s="14">
        <v>5.9679638801367202E-2</v>
      </c>
      <c r="K10" s="14">
        <v>6.6457836853243593E-2</v>
      </c>
      <c r="L10" s="14">
        <v>7.7372330209013601E-2</v>
      </c>
      <c r="M10" s="14">
        <v>4.5603868935723997E-2</v>
      </c>
      <c r="N10" s="14">
        <v>6.16167817865549E-2</v>
      </c>
      <c r="O10" s="14">
        <v>6.1089122900048698E-2</v>
      </c>
      <c r="P10" s="14"/>
      <c r="Q10" s="14">
        <v>6.2461880946843101E-2</v>
      </c>
      <c r="R10" s="14">
        <v>7.8438793414428901E-2</v>
      </c>
      <c r="S10" s="14"/>
      <c r="T10" s="14">
        <v>5.5757814424418101E-2</v>
      </c>
      <c r="U10" s="14">
        <v>0.139462836028698</v>
      </c>
      <c r="V10" s="14">
        <v>4.0033238983711403E-2</v>
      </c>
      <c r="W10" s="14"/>
      <c r="X10" s="14">
        <v>5.9027050475326102E-2</v>
      </c>
      <c r="Y10" s="14">
        <v>5.4579637210969097E-2</v>
      </c>
      <c r="Z10" s="14">
        <v>0.13753366205039999</v>
      </c>
      <c r="AA10" s="14">
        <v>8.0470951270824501E-2</v>
      </c>
    </row>
    <row r="11" spans="2:27" x14ac:dyDescent="0.3">
      <c r="B11" s="15" t="s">
        <v>225</v>
      </c>
      <c r="C11" s="14">
        <v>0.10775239077439699</v>
      </c>
      <c r="D11" s="14">
        <v>0.11621299541672001</v>
      </c>
      <c r="E11" s="14">
        <v>0.10040106480340701</v>
      </c>
      <c r="F11" s="14"/>
      <c r="G11" s="14">
        <v>8.6410203565869703E-2</v>
      </c>
      <c r="H11" s="14">
        <v>9.9170287898611598E-2</v>
      </c>
      <c r="I11" s="14">
        <v>9.1904999509679897E-2</v>
      </c>
      <c r="J11" s="14">
        <v>0.16188415320110799</v>
      </c>
      <c r="K11" s="14">
        <v>5.68989254937598E-2</v>
      </c>
      <c r="L11" s="14">
        <v>0.157304000310971</v>
      </c>
      <c r="M11" s="14">
        <v>0.10759537872533199</v>
      </c>
      <c r="N11" s="14">
        <v>0.21715514321596899</v>
      </c>
      <c r="O11" s="14">
        <v>7.8864964321032599E-2</v>
      </c>
      <c r="P11" s="14"/>
      <c r="Q11" s="14">
        <v>0.10382036265295901</v>
      </c>
      <c r="R11" s="14">
        <v>0.111237905414316</v>
      </c>
      <c r="S11" s="14"/>
      <c r="T11" s="14">
        <v>0.109280841864882</v>
      </c>
      <c r="U11" s="14">
        <v>7.9411198266013699E-2</v>
      </c>
      <c r="V11" s="14">
        <v>9.70908745136419E-2</v>
      </c>
      <c r="W11" s="14"/>
      <c r="X11" s="14">
        <v>0.116341865587062</v>
      </c>
      <c r="Y11" s="14">
        <v>0.10537839291029499</v>
      </c>
      <c r="Z11" s="14">
        <v>9.5699998443371695E-2</v>
      </c>
      <c r="AA11" s="14">
        <v>0.100260630499086</v>
      </c>
    </row>
    <row r="12" spans="2:27" x14ac:dyDescent="0.3">
      <c r="B12" s="15" t="s">
        <v>226</v>
      </c>
      <c r="C12" s="14">
        <v>0.47832510781974003</v>
      </c>
      <c r="D12" s="14">
        <v>0.47468501236681698</v>
      </c>
      <c r="E12" s="14">
        <v>0.48058336291984599</v>
      </c>
      <c r="F12" s="14"/>
      <c r="G12" s="14">
        <v>0.48929498988165598</v>
      </c>
      <c r="H12" s="14">
        <v>0.49896633290790798</v>
      </c>
      <c r="I12" s="14">
        <v>0.48716487368406503</v>
      </c>
      <c r="J12" s="14">
        <v>0.478954729624188</v>
      </c>
      <c r="K12" s="14">
        <v>0.48151201155269802</v>
      </c>
      <c r="L12" s="14">
        <v>0.40181440518254602</v>
      </c>
      <c r="M12" s="14">
        <v>0.47754484607674702</v>
      </c>
      <c r="N12" s="14">
        <v>0.52295361411895902</v>
      </c>
      <c r="O12" s="14">
        <v>0.47106453826510802</v>
      </c>
      <c r="P12" s="14"/>
      <c r="Q12" s="14">
        <v>0.49415500403130402</v>
      </c>
      <c r="R12" s="14">
        <v>0.44451013830824798</v>
      </c>
      <c r="S12" s="14"/>
      <c r="T12" s="14">
        <v>0.47687480525247999</v>
      </c>
      <c r="U12" s="14">
        <v>0.467098652922598</v>
      </c>
      <c r="V12" s="14">
        <v>0.444941106697955</v>
      </c>
      <c r="W12" s="14"/>
      <c r="X12" s="14">
        <v>0.44271313267722801</v>
      </c>
      <c r="Y12" s="14">
        <v>0.49784544956181498</v>
      </c>
      <c r="Z12" s="14">
        <v>0.44998073474239603</v>
      </c>
      <c r="AA12" s="14">
        <v>0.48572320525510998</v>
      </c>
    </row>
    <row r="13" spans="2:27" x14ac:dyDescent="0.3">
      <c r="B13" s="15" t="s">
        <v>149</v>
      </c>
      <c r="C13" s="20">
        <v>0.335162150258633</v>
      </c>
      <c r="D13" s="20">
        <v>0.31574054844786698</v>
      </c>
      <c r="E13" s="20">
        <v>0.35365655381800398</v>
      </c>
      <c r="F13" s="20"/>
      <c r="G13" s="20">
        <v>0.33475223423866501</v>
      </c>
      <c r="H13" s="20">
        <v>0.31287857175977202</v>
      </c>
      <c r="I13" s="20">
        <v>0.36325694650534601</v>
      </c>
      <c r="J13" s="20">
        <v>0.27969900697408201</v>
      </c>
      <c r="K13" s="20">
        <v>0.38642748162388402</v>
      </c>
      <c r="L13" s="20">
        <v>0.35557202541752397</v>
      </c>
      <c r="M13" s="20">
        <v>0.35833239137441603</v>
      </c>
      <c r="N13" s="20">
        <v>0.19827446087851699</v>
      </c>
      <c r="O13" s="20">
        <v>0.37150170012823402</v>
      </c>
      <c r="P13" s="20"/>
      <c r="Q13" s="20">
        <v>0.329272324381227</v>
      </c>
      <c r="R13" s="20">
        <v>0.34870278156553303</v>
      </c>
      <c r="S13" s="20"/>
      <c r="T13" s="20">
        <v>0.342011992813468</v>
      </c>
      <c r="U13" s="20">
        <v>0.30514478471988199</v>
      </c>
      <c r="V13" s="20">
        <v>0.41793477980469201</v>
      </c>
      <c r="W13" s="20"/>
      <c r="X13" s="20">
        <v>0.36438514725142601</v>
      </c>
      <c r="Y13" s="20">
        <v>0.32740215847336501</v>
      </c>
      <c r="Z13" s="20">
        <v>0.30096119839000701</v>
      </c>
      <c r="AA13" s="20">
        <v>0.33354521297498002</v>
      </c>
    </row>
    <row r="14" spans="2:27" x14ac:dyDescent="0.3">
      <c r="B14" s="16" t="s">
        <v>340</v>
      </c>
    </row>
    <row r="15" spans="2:27" x14ac:dyDescent="0.3">
      <c r="B15" t="s">
        <v>54</v>
      </c>
    </row>
    <row r="16" spans="2:27" x14ac:dyDescent="0.3">
      <c r="B16" t="s">
        <v>55</v>
      </c>
    </row>
    <row r="18" spans="2:2" x14ac:dyDescent="0.3">
      <c r="B18"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342</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992</v>
      </c>
      <c r="D7" s="10">
        <v>434</v>
      </c>
      <c r="E7" s="10">
        <v>555</v>
      </c>
      <c r="F7" s="10"/>
      <c r="G7" s="10">
        <v>224</v>
      </c>
      <c r="H7" s="10">
        <v>145</v>
      </c>
      <c r="I7" s="10">
        <v>65</v>
      </c>
      <c r="J7" s="10">
        <v>92</v>
      </c>
      <c r="K7" s="10">
        <v>97</v>
      </c>
      <c r="L7" s="10">
        <v>100</v>
      </c>
      <c r="M7" s="10">
        <v>99</v>
      </c>
      <c r="N7" s="10">
        <v>50</v>
      </c>
      <c r="O7" s="10">
        <v>120</v>
      </c>
      <c r="P7" s="10"/>
      <c r="Q7" s="10">
        <v>707</v>
      </c>
      <c r="R7" s="10">
        <v>280</v>
      </c>
      <c r="S7" s="10"/>
      <c r="T7" s="10">
        <v>697</v>
      </c>
      <c r="U7" s="10">
        <v>117</v>
      </c>
      <c r="V7" s="10">
        <v>96</v>
      </c>
      <c r="W7" s="10"/>
      <c r="X7" s="10">
        <v>214</v>
      </c>
      <c r="Y7" s="10">
        <v>496</v>
      </c>
      <c r="Z7" s="10">
        <v>66</v>
      </c>
      <c r="AA7" s="10">
        <v>211</v>
      </c>
    </row>
    <row r="8" spans="2:27" ht="30" customHeight="1" x14ac:dyDescent="0.3">
      <c r="B8" s="11" t="s">
        <v>19</v>
      </c>
      <c r="C8" s="11">
        <v>992</v>
      </c>
      <c r="D8" s="11">
        <v>483</v>
      </c>
      <c r="E8" s="11">
        <v>506</v>
      </c>
      <c r="F8" s="11"/>
      <c r="G8" s="11">
        <v>234</v>
      </c>
      <c r="H8" s="11">
        <v>142</v>
      </c>
      <c r="I8" s="11">
        <v>64</v>
      </c>
      <c r="J8" s="11">
        <v>92</v>
      </c>
      <c r="K8" s="11">
        <v>96</v>
      </c>
      <c r="L8" s="11">
        <v>101</v>
      </c>
      <c r="M8" s="11">
        <v>95</v>
      </c>
      <c r="N8" s="11">
        <v>50</v>
      </c>
      <c r="O8" s="11">
        <v>118</v>
      </c>
      <c r="P8" s="11"/>
      <c r="Q8" s="11">
        <v>707</v>
      </c>
      <c r="R8" s="11">
        <v>279</v>
      </c>
      <c r="S8" s="11"/>
      <c r="T8" s="11">
        <v>682</v>
      </c>
      <c r="U8" s="11">
        <v>123</v>
      </c>
      <c r="V8" s="11">
        <v>70</v>
      </c>
      <c r="W8" s="11"/>
      <c r="X8" s="11">
        <v>210</v>
      </c>
      <c r="Y8" s="11">
        <v>492</v>
      </c>
      <c r="Z8" s="11">
        <v>69</v>
      </c>
      <c r="AA8" s="11">
        <v>215</v>
      </c>
    </row>
    <row r="9" spans="2:27" x14ac:dyDescent="0.3">
      <c r="B9" s="15" t="s">
        <v>223</v>
      </c>
      <c r="C9" s="14">
        <v>1.47180296195387E-2</v>
      </c>
      <c r="D9" s="14">
        <v>1.5172519189128E-2</v>
      </c>
      <c r="E9" s="14">
        <v>1.43826574003802E-2</v>
      </c>
      <c r="F9" s="14"/>
      <c r="G9" s="14">
        <v>1.9458844862932999E-2</v>
      </c>
      <c r="H9" s="14">
        <v>1.9691830322308701E-2</v>
      </c>
      <c r="I9" s="14">
        <v>0</v>
      </c>
      <c r="J9" s="14">
        <v>0</v>
      </c>
      <c r="K9" s="14">
        <v>8.7037444764145704E-3</v>
      </c>
      <c r="L9" s="14">
        <v>7.93723887994475E-3</v>
      </c>
      <c r="M9" s="14">
        <v>8.4325254958087601E-3</v>
      </c>
      <c r="N9" s="14">
        <v>3.6779085519972901E-2</v>
      </c>
      <c r="O9" s="14">
        <v>2.5160404791114501E-2</v>
      </c>
      <c r="P9" s="14"/>
      <c r="Q9" s="14">
        <v>1.1998448747365499E-2</v>
      </c>
      <c r="R9" s="14">
        <v>2.1900821985141799E-2</v>
      </c>
      <c r="S9" s="14"/>
      <c r="T9" s="14">
        <v>1.8708931632808502E-2</v>
      </c>
      <c r="U9" s="14">
        <v>8.8825280628088404E-3</v>
      </c>
      <c r="V9" s="14">
        <v>1.0723747482943399E-2</v>
      </c>
      <c r="W9" s="14"/>
      <c r="X9" s="14">
        <v>2.3896829769922901E-2</v>
      </c>
      <c r="Y9" s="14">
        <v>1.5727829768677998E-2</v>
      </c>
      <c r="Z9" s="14">
        <v>1.5824406373825699E-2</v>
      </c>
      <c r="AA9" s="14">
        <v>3.4776915456989901E-3</v>
      </c>
    </row>
    <row r="10" spans="2:27" x14ac:dyDescent="0.3">
      <c r="B10" s="15" t="s">
        <v>224</v>
      </c>
      <c r="C10" s="14">
        <v>7.6042875479738994E-2</v>
      </c>
      <c r="D10" s="14">
        <v>9.8169080681016194E-2</v>
      </c>
      <c r="E10" s="14">
        <v>5.3007852651387598E-2</v>
      </c>
      <c r="F10" s="14"/>
      <c r="G10" s="14">
        <v>8.2750564908100704E-2</v>
      </c>
      <c r="H10" s="14">
        <v>4.2781713914460201E-2</v>
      </c>
      <c r="I10" s="14">
        <v>4.70690053217033E-2</v>
      </c>
      <c r="J10" s="14">
        <v>9.2172998545691498E-2</v>
      </c>
      <c r="K10" s="14">
        <v>8.7691839544279906E-2</v>
      </c>
      <c r="L10" s="14">
        <v>8.6328067587576302E-2</v>
      </c>
      <c r="M10" s="14">
        <v>0.107233170670819</v>
      </c>
      <c r="N10" s="14">
        <v>8.5345681668505494E-2</v>
      </c>
      <c r="O10" s="14">
        <v>5.84403038653242E-2</v>
      </c>
      <c r="P10" s="14"/>
      <c r="Q10" s="14">
        <v>7.8213085974264504E-2</v>
      </c>
      <c r="R10" s="14">
        <v>7.2058895242007606E-2</v>
      </c>
      <c r="S10" s="14"/>
      <c r="T10" s="14">
        <v>6.2119956941987901E-2</v>
      </c>
      <c r="U10" s="14">
        <v>0.140575474002852</v>
      </c>
      <c r="V10" s="14">
        <v>3.1584409147274402E-2</v>
      </c>
      <c r="W10" s="14"/>
      <c r="X10" s="14">
        <v>5.55389093687087E-2</v>
      </c>
      <c r="Y10" s="14">
        <v>6.7387599782793198E-2</v>
      </c>
      <c r="Z10" s="14">
        <v>0.122350432592018</v>
      </c>
      <c r="AA10" s="14">
        <v>0.102946772047204</v>
      </c>
    </row>
    <row r="11" spans="2:27" x14ac:dyDescent="0.3">
      <c r="B11" s="15" t="s">
        <v>225</v>
      </c>
      <c r="C11" s="14">
        <v>0.155223930008272</v>
      </c>
      <c r="D11" s="14">
        <v>0.16070185581816601</v>
      </c>
      <c r="E11" s="14">
        <v>0.14906980312989401</v>
      </c>
      <c r="F11" s="14"/>
      <c r="G11" s="14">
        <v>0.13240236854120799</v>
      </c>
      <c r="H11" s="14">
        <v>0.16739030414981099</v>
      </c>
      <c r="I11" s="14">
        <v>0.21240799940053301</v>
      </c>
      <c r="J11" s="14">
        <v>0.181239835313214</v>
      </c>
      <c r="K11" s="14">
        <v>0.149668548168054</v>
      </c>
      <c r="L11" s="14">
        <v>0.168928092625383</v>
      </c>
      <c r="M11" s="14">
        <v>0.13283512933224301</v>
      </c>
      <c r="N11" s="14">
        <v>0.170675780725948</v>
      </c>
      <c r="O11" s="14">
        <v>0.13871501282506499</v>
      </c>
      <c r="P11" s="14"/>
      <c r="Q11" s="14">
        <v>0.14857479864824399</v>
      </c>
      <c r="R11" s="14">
        <v>0.166538080195162</v>
      </c>
      <c r="S11" s="14"/>
      <c r="T11" s="14">
        <v>0.147925983440376</v>
      </c>
      <c r="U11" s="14">
        <v>0.16869680419549199</v>
      </c>
      <c r="V11" s="14">
        <v>0.14458377022011201</v>
      </c>
      <c r="W11" s="14"/>
      <c r="X11" s="14">
        <v>0.15513459359323001</v>
      </c>
      <c r="Y11" s="14">
        <v>0.140413487829777</v>
      </c>
      <c r="Z11" s="14">
        <v>0.20125353799033599</v>
      </c>
      <c r="AA11" s="14">
        <v>0.167221471523472</v>
      </c>
    </row>
    <row r="12" spans="2:27" x14ac:dyDescent="0.3">
      <c r="B12" s="15" t="s">
        <v>226</v>
      </c>
      <c r="C12" s="14">
        <v>0.47972190372884099</v>
      </c>
      <c r="D12" s="14">
        <v>0.47561124687720902</v>
      </c>
      <c r="E12" s="14">
        <v>0.48684059610055003</v>
      </c>
      <c r="F12" s="14"/>
      <c r="G12" s="14">
        <v>0.48006958800446897</v>
      </c>
      <c r="H12" s="14">
        <v>0.48129457978110501</v>
      </c>
      <c r="I12" s="14">
        <v>0.52262754969425995</v>
      </c>
      <c r="J12" s="14">
        <v>0.56036699731830197</v>
      </c>
      <c r="K12" s="14">
        <v>0.38315721977815198</v>
      </c>
      <c r="L12" s="14">
        <v>0.39538199551290099</v>
      </c>
      <c r="M12" s="14">
        <v>0.40237749369228298</v>
      </c>
      <c r="N12" s="14">
        <v>0.55816462838606196</v>
      </c>
      <c r="O12" s="14">
        <v>0.57088568296757103</v>
      </c>
      <c r="P12" s="14"/>
      <c r="Q12" s="14">
        <v>0.49546513080781202</v>
      </c>
      <c r="R12" s="14">
        <v>0.44615431098764702</v>
      </c>
      <c r="S12" s="14"/>
      <c r="T12" s="14">
        <v>0.49434685942825002</v>
      </c>
      <c r="U12" s="14">
        <v>0.42929675353116298</v>
      </c>
      <c r="V12" s="14">
        <v>0.45103900016280601</v>
      </c>
      <c r="W12" s="14"/>
      <c r="X12" s="14">
        <v>0.479382782169886</v>
      </c>
      <c r="Y12" s="14">
        <v>0.507523131189069</v>
      </c>
      <c r="Z12" s="14">
        <v>0.344997390372699</v>
      </c>
      <c r="AA12" s="14">
        <v>0.46791544012210801</v>
      </c>
    </row>
    <row r="13" spans="2:27" x14ac:dyDescent="0.3">
      <c r="B13" s="15" t="s">
        <v>149</v>
      </c>
      <c r="C13" s="20">
        <v>0.27429326116360903</v>
      </c>
      <c r="D13" s="20">
        <v>0.25034529743448097</v>
      </c>
      <c r="E13" s="20">
        <v>0.29669909071778799</v>
      </c>
      <c r="F13" s="20"/>
      <c r="G13" s="20">
        <v>0.28531863368328902</v>
      </c>
      <c r="H13" s="20">
        <v>0.28884157183231501</v>
      </c>
      <c r="I13" s="20">
        <v>0.21789544558350399</v>
      </c>
      <c r="J13" s="20">
        <v>0.166220168822792</v>
      </c>
      <c r="K13" s="20">
        <v>0.37077864803309901</v>
      </c>
      <c r="L13" s="20">
        <v>0.341424605394195</v>
      </c>
      <c r="M13" s="20">
        <v>0.34912168080884598</v>
      </c>
      <c r="N13" s="20">
        <v>0.14903482369951199</v>
      </c>
      <c r="O13" s="20">
        <v>0.206798595550925</v>
      </c>
      <c r="P13" s="20"/>
      <c r="Q13" s="20">
        <v>0.265748535822314</v>
      </c>
      <c r="R13" s="20">
        <v>0.29334789159004199</v>
      </c>
      <c r="S13" s="20"/>
      <c r="T13" s="20">
        <v>0.27689826855657701</v>
      </c>
      <c r="U13" s="20">
        <v>0.25254844020768402</v>
      </c>
      <c r="V13" s="20">
        <v>0.36206907298686403</v>
      </c>
      <c r="W13" s="20"/>
      <c r="X13" s="20">
        <v>0.28604688509825199</v>
      </c>
      <c r="Y13" s="20">
        <v>0.26894795142968297</v>
      </c>
      <c r="Z13" s="20">
        <v>0.315574232671121</v>
      </c>
      <c r="AA13" s="20">
        <v>0.25843862476151802</v>
      </c>
    </row>
    <row r="14" spans="2:27" x14ac:dyDescent="0.3">
      <c r="B14" s="16" t="s">
        <v>340</v>
      </c>
    </row>
    <row r="15" spans="2:27" x14ac:dyDescent="0.3">
      <c r="B15" t="s">
        <v>54</v>
      </c>
    </row>
    <row r="16" spans="2:27" x14ac:dyDescent="0.3">
      <c r="B16" t="s">
        <v>55</v>
      </c>
    </row>
    <row r="18" spans="2:2" x14ac:dyDescent="0.3">
      <c r="B18"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343</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992</v>
      </c>
      <c r="D7" s="10">
        <v>434</v>
      </c>
      <c r="E7" s="10">
        <v>555</v>
      </c>
      <c r="F7" s="10"/>
      <c r="G7" s="10">
        <v>224</v>
      </c>
      <c r="H7" s="10">
        <v>145</v>
      </c>
      <c r="I7" s="10">
        <v>65</v>
      </c>
      <c r="J7" s="10">
        <v>92</v>
      </c>
      <c r="K7" s="10">
        <v>97</v>
      </c>
      <c r="L7" s="10">
        <v>100</v>
      </c>
      <c r="M7" s="10">
        <v>99</v>
      </c>
      <c r="N7" s="10">
        <v>50</v>
      </c>
      <c r="O7" s="10">
        <v>120</v>
      </c>
      <c r="P7" s="10"/>
      <c r="Q7" s="10">
        <v>707</v>
      </c>
      <c r="R7" s="10">
        <v>280</v>
      </c>
      <c r="S7" s="10"/>
      <c r="T7" s="10">
        <v>697</v>
      </c>
      <c r="U7" s="10">
        <v>117</v>
      </c>
      <c r="V7" s="10">
        <v>96</v>
      </c>
      <c r="W7" s="10"/>
      <c r="X7" s="10">
        <v>214</v>
      </c>
      <c r="Y7" s="10">
        <v>496</v>
      </c>
      <c r="Z7" s="10">
        <v>66</v>
      </c>
      <c r="AA7" s="10">
        <v>211</v>
      </c>
    </row>
    <row r="8" spans="2:27" ht="30" customHeight="1" x14ac:dyDescent="0.3">
      <c r="B8" s="11" t="s">
        <v>19</v>
      </c>
      <c r="C8" s="11">
        <v>992</v>
      </c>
      <c r="D8" s="11">
        <v>483</v>
      </c>
      <c r="E8" s="11">
        <v>506</v>
      </c>
      <c r="F8" s="11"/>
      <c r="G8" s="11">
        <v>234</v>
      </c>
      <c r="H8" s="11">
        <v>142</v>
      </c>
      <c r="I8" s="11">
        <v>64</v>
      </c>
      <c r="J8" s="11">
        <v>92</v>
      </c>
      <c r="K8" s="11">
        <v>96</v>
      </c>
      <c r="L8" s="11">
        <v>101</v>
      </c>
      <c r="M8" s="11">
        <v>95</v>
      </c>
      <c r="N8" s="11">
        <v>50</v>
      </c>
      <c r="O8" s="11">
        <v>118</v>
      </c>
      <c r="P8" s="11"/>
      <c r="Q8" s="11">
        <v>707</v>
      </c>
      <c r="R8" s="11">
        <v>279</v>
      </c>
      <c r="S8" s="11"/>
      <c r="T8" s="11">
        <v>682</v>
      </c>
      <c r="U8" s="11">
        <v>123</v>
      </c>
      <c r="V8" s="11">
        <v>70</v>
      </c>
      <c r="W8" s="11"/>
      <c r="X8" s="11">
        <v>210</v>
      </c>
      <c r="Y8" s="11">
        <v>492</v>
      </c>
      <c r="Z8" s="11">
        <v>69</v>
      </c>
      <c r="AA8" s="11">
        <v>215</v>
      </c>
    </row>
    <row r="9" spans="2:27" x14ac:dyDescent="0.3">
      <c r="B9" s="15" t="s">
        <v>223</v>
      </c>
      <c r="C9" s="14">
        <v>3.7575519861943199E-2</v>
      </c>
      <c r="D9" s="14">
        <v>4.1196993645622598E-2</v>
      </c>
      <c r="E9" s="14">
        <v>3.4371885602799697E-2</v>
      </c>
      <c r="F9" s="14"/>
      <c r="G9" s="14">
        <v>3.7633048821437698E-2</v>
      </c>
      <c r="H9" s="14">
        <v>3.14496190768958E-2</v>
      </c>
      <c r="I9" s="14">
        <v>6.9215483940382697E-2</v>
      </c>
      <c r="J9" s="14">
        <v>3.1462489742164902E-2</v>
      </c>
      <c r="K9" s="14">
        <v>1.78483029530782E-2</v>
      </c>
      <c r="L9" s="14">
        <v>2.89164893402214E-2</v>
      </c>
      <c r="M9" s="14">
        <v>4.3885613185702603E-2</v>
      </c>
      <c r="N9" s="14">
        <v>5.6831702746665602E-2</v>
      </c>
      <c r="O9" s="14">
        <v>4.2465011571035098E-2</v>
      </c>
      <c r="P9" s="14"/>
      <c r="Q9" s="14">
        <v>3.9688166737371001E-2</v>
      </c>
      <c r="R9" s="14">
        <v>3.2971488438939101E-2</v>
      </c>
      <c r="S9" s="14"/>
      <c r="T9" s="14">
        <v>3.4856121587097597E-2</v>
      </c>
      <c r="U9" s="14">
        <v>3.30252621085989E-2</v>
      </c>
      <c r="V9" s="14">
        <v>3.1344485888045601E-2</v>
      </c>
      <c r="W9" s="14"/>
      <c r="X9" s="14">
        <v>3.8604037539844899E-2</v>
      </c>
      <c r="Y9" s="14">
        <v>3.5030077142464602E-2</v>
      </c>
      <c r="Z9" s="14">
        <v>1.5824406373825699E-2</v>
      </c>
      <c r="AA9" s="14">
        <v>5.03308042782886E-2</v>
      </c>
    </row>
    <row r="10" spans="2:27" x14ac:dyDescent="0.3">
      <c r="B10" s="15" t="s">
        <v>224</v>
      </c>
      <c r="C10" s="14">
        <v>0.136112640915561</v>
      </c>
      <c r="D10" s="14">
        <v>0.125926714626523</v>
      </c>
      <c r="E10" s="14">
        <v>0.146735248466455</v>
      </c>
      <c r="F10" s="14"/>
      <c r="G10" s="14">
        <v>0.15222964171306699</v>
      </c>
      <c r="H10" s="14">
        <v>0.166359863808066</v>
      </c>
      <c r="I10" s="14">
        <v>2.9705583827507799E-2</v>
      </c>
      <c r="J10" s="14">
        <v>0.13848046391985999</v>
      </c>
      <c r="K10" s="14">
        <v>0.14540333015590501</v>
      </c>
      <c r="L10" s="14">
        <v>0.12416634248034</v>
      </c>
      <c r="M10" s="14">
        <v>0.13035979589392499</v>
      </c>
      <c r="N10" s="14">
        <v>0.10697237280533101</v>
      </c>
      <c r="O10" s="14">
        <v>0.143649637117197</v>
      </c>
      <c r="P10" s="14"/>
      <c r="Q10" s="14">
        <v>0.145176420157521</v>
      </c>
      <c r="R10" s="14">
        <v>0.115860551054835</v>
      </c>
      <c r="S10" s="14"/>
      <c r="T10" s="14">
        <v>0.13007373423819299</v>
      </c>
      <c r="U10" s="14">
        <v>0.14808490344268699</v>
      </c>
      <c r="V10" s="14">
        <v>9.9521929404692996E-2</v>
      </c>
      <c r="W10" s="14"/>
      <c r="X10" s="14">
        <v>0.11597042767743899</v>
      </c>
      <c r="Y10" s="14">
        <v>0.13191882265541199</v>
      </c>
      <c r="Z10" s="14">
        <v>0.115526055352962</v>
      </c>
      <c r="AA10" s="14">
        <v>0.175466907706883</v>
      </c>
    </row>
    <row r="11" spans="2:27" x14ac:dyDescent="0.3">
      <c r="B11" s="15" t="s">
        <v>225</v>
      </c>
      <c r="C11" s="14">
        <v>0.18125576535225801</v>
      </c>
      <c r="D11" s="14">
        <v>0.18975259979855399</v>
      </c>
      <c r="E11" s="14">
        <v>0.17239577069885501</v>
      </c>
      <c r="F11" s="14"/>
      <c r="G11" s="14">
        <v>0.16852541417985101</v>
      </c>
      <c r="H11" s="14">
        <v>0.20047472608019101</v>
      </c>
      <c r="I11" s="14">
        <v>0.21066534913486101</v>
      </c>
      <c r="J11" s="14">
        <v>0.24085308892303001</v>
      </c>
      <c r="K11" s="14">
        <v>0.10917819295310301</v>
      </c>
      <c r="L11" s="14">
        <v>0.13684030826167101</v>
      </c>
      <c r="M11" s="14">
        <v>0.184711517065483</v>
      </c>
      <c r="N11" s="14">
        <v>0.23524576446238801</v>
      </c>
      <c r="O11" s="14">
        <v>0.19169798038983901</v>
      </c>
      <c r="P11" s="14"/>
      <c r="Q11" s="14">
        <v>0.18046742278630601</v>
      </c>
      <c r="R11" s="14">
        <v>0.17824054703520301</v>
      </c>
      <c r="S11" s="14"/>
      <c r="T11" s="14">
        <v>0.176253852925669</v>
      </c>
      <c r="U11" s="14">
        <v>0.180074283494225</v>
      </c>
      <c r="V11" s="14">
        <v>0.179959384464939</v>
      </c>
      <c r="W11" s="14"/>
      <c r="X11" s="14">
        <v>0.15578062896148301</v>
      </c>
      <c r="Y11" s="14">
        <v>0.18344916616818599</v>
      </c>
      <c r="Z11" s="14">
        <v>0.24661492806347801</v>
      </c>
      <c r="AA11" s="14">
        <v>0.17365484148944199</v>
      </c>
    </row>
    <row r="12" spans="2:27" x14ac:dyDescent="0.3">
      <c r="B12" s="15" t="s">
        <v>226</v>
      </c>
      <c r="C12" s="14">
        <v>0.39744898354152702</v>
      </c>
      <c r="D12" s="14">
        <v>0.40908650284064002</v>
      </c>
      <c r="E12" s="14">
        <v>0.386560566493442</v>
      </c>
      <c r="F12" s="14"/>
      <c r="G12" s="14">
        <v>0.36611744041268601</v>
      </c>
      <c r="H12" s="14">
        <v>0.39724427554659902</v>
      </c>
      <c r="I12" s="14">
        <v>0.44116132790659601</v>
      </c>
      <c r="J12" s="14">
        <v>0.40202138754983602</v>
      </c>
      <c r="K12" s="14">
        <v>0.44422649799889302</v>
      </c>
      <c r="L12" s="14">
        <v>0.39736681373652699</v>
      </c>
      <c r="M12" s="14">
        <v>0.36155587279719298</v>
      </c>
      <c r="N12" s="14">
        <v>0.40445727356727001</v>
      </c>
      <c r="O12" s="14">
        <v>0.42082928582012802</v>
      </c>
      <c r="P12" s="14"/>
      <c r="Q12" s="14">
        <v>0.40295061717561997</v>
      </c>
      <c r="R12" s="14">
        <v>0.38818928764739002</v>
      </c>
      <c r="S12" s="14"/>
      <c r="T12" s="14">
        <v>0.39961062495881999</v>
      </c>
      <c r="U12" s="14">
        <v>0.435940886392853</v>
      </c>
      <c r="V12" s="14">
        <v>0.39479933054183303</v>
      </c>
      <c r="W12" s="14"/>
      <c r="X12" s="14">
        <v>0.40098705373392102</v>
      </c>
      <c r="Y12" s="14">
        <v>0.41120467244569803</v>
      </c>
      <c r="Z12" s="14">
        <v>0.34922924639349701</v>
      </c>
      <c r="AA12" s="14">
        <v>0.38409204507382799</v>
      </c>
    </row>
    <row r="13" spans="2:27" x14ac:dyDescent="0.3">
      <c r="B13" s="15" t="s">
        <v>149</v>
      </c>
      <c r="C13" s="20">
        <v>0.247607090328712</v>
      </c>
      <c r="D13" s="20">
        <v>0.23403718908866</v>
      </c>
      <c r="E13" s="20">
        <v>0.25993652873844902</v>
      </c>
      <c r="F13" s="20"/>
      <c r="G13" s="20">
        <v>0.27549445487295898</v>
      </c>
      <c r="H13" s="20">
        <v>0.20447151548824899</v>
      </c>
      <c r="I13" s="20">
        <v>0.249252255190652</v>
      </c>
      <c r="J13" s="20">
        <v>0.18718256986511</v>
      </c>
      <c r="K13" s="20">
        <v>0.28334367593901999</v>
      </c>
      <c r="L13" s="20">
        <v>0.31271004618124099</v>
      </c>
      <c r="M13" s="20">
        <v>0.27948720105769598</v>
      </c>
      <c r="N13" s="20">
        <v>0.196492886418346</v>
      </c>
      <c r="O13" s="20">
        <v>0.201358085101801</v>
      </c>
      <c r="P13" s="20"/>
      <c r="Q13" s="20">
        <v>0.231717373143182</v>
      </c>
      <c r="R13" s="20">
        <v>0.284738125823633</v>
      </c>
      <c r="S13" s="20"/>
      <c r="T13" s="20">
        <v>0.25920566629022102</v>
      </c>
      <c r="U13" s="20">
        <v>0.202874664561636</v>
      </c>
      <c r="V13" s="20">
        <v>0.29437486970048998</v>
      </c>
      <c r="W13" s="20"/>
      <c r="X13" s="20">
        <v>0.28865785208731098</v>
      </c>
      <c r="Y13" s="20">
        <v>0.23839726158823901</v>
      </c>
      <c r="Z13" s="20">
        <v>0.27280536381623699</v>
      </c>
      <c r="AA13" s="20">
        <v>0.216455401451559</v>
      </c>
    </row>
    <row r="14" spans="2:27" x14ac:dyDescent="0.3">
      <c r="B14" s="16" t="s">
        <v>340</v>
      </c>
    </row>
    <row r="15" spans="2:27" x14ac:dyDescent="0.3">
      <c r="B15" t="s">
        <v>54</v>
      </c>
    </row>
    <row r="16" spans="2:27" x14ac:dyDescent="0.3">
      <c r="B16" t="s">
        <v>55</v>
      </c>
    </row>
    <row r="18" spans="2:2" x14ac:dyDescent="0.3">
      <c r="B18"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344</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992</v>
      </c>
      <c r="D7" s="10">
        <v>434</v>
      </c>
      <c r="E7" s="10">
        <v>555</v>
      </c>
      <c r="F7" s="10"/>
      <c r="G7" s="10">
        <v>224</v>
      </c>
      <c r="H7" s="10">
        <v>145</v>
      </c>
      <c r="I7" s="10">
        <v>65</v>
      </c>
      <c r="J7" s="10">
        <v>92</v>
      </c>
      <c r="K7" s="10">
        <v>97</v>
      </c>
      <c r="L7" s="10">
        <v>100</v>
      </c>
      <c r="M7" s="10">
        <v>99</v>
      </c>
      <c r="N7" s="10">
        <v>50</v>
      </c>
      <c r="O7" s="10">
        <v>120</v>
      </c>
      <c r="P7" s="10"/>
      <c r="Q7" s="10">
        <v>707</v>
      </c>
      <c r="R7" s="10">
        <v>280</v>
      </c>
      <c r="S7" s="10"/>
      <c r="T7" s="10">
        <v>697</v>
      </c>
      <c r="U7" s="10">
        <v>117</v>
      </c>
      <c r="V7" s="10">
        <v>96</v>
      </c>
      <c r="W7" s="10"/>
      <c r="X7" s="10">
        <v>214</v>
      </c>
      <c r="Y7" s="10">
        <v>496</v>
      </c>
      <c r="Z7" s="10">
        <v>66</v>
      </c>
      <c r="AA7" s="10">
        <v>211</v>
      </c>
    </row>
    <row r="8" spans="2:27" ht="30" customHeight="1" x14ac:dyDescent="0.3">
      <c r="B8" s="11" t="s">
        <v>19</v>
      </c>
      <c r="C8" s="11">
        <v>992</v>
      </c>
      <c r="D8" s="11">
        <v>483</v>
      </c>
      <c r="E8" s="11">
        <v>506</v>
      </c>
      <c r="F8" s="11"/>
      <c r="G8" s="11">
        <v>234</v>
      </c>
      <c r="H8" s="11">
        <v>142</v>
      </c>
      <c r="I8" s="11">
        <v>64</v>
      </c>
      <c r="J8" s="11">
        <v>92</v>
      </c>
      <c r="K8" s="11">
        <v>96</v>
      </c>
      <c r="L8" s="11">
        <v>101</v>
      </c>
      <c r="M8" s="11">
        <v>95</v>
      </c>
      <c r="N8" s="11">
        <v>50</v>
      </c>
      <c r="O8" s="11">
        <v>118</v>
      </c>
      <c r="P8" s="11"/>
      <c r="Q8" s="11">
        <v>707</v>
      </c>
      <c r="R8" s="11">
        <v>279</v>
      </c>
      <c r="S8" s="11"/>
      <c r="T8" s="11">
        <v>682</v>
      </c>
      <c r="U8" s="11">
        <v>123</v>
      </c>
      <c r="V8" s="11">
        <v>70</v>
      </c>
      <c r="W8" s="11"/>
      <c r="X8" s="11">
        <v>210</v>
      </c>
      <c r="Y8" s="11">
        <v>492</v>
      </c>
      <c r="Z8" s="11">
        <v>69</v>
      </c>
      <c r="AA8" s="11">
        <v>215</v>
      </c>
    </row>
    <row r="9" spans="2:27" x14ac:dyDescent="0.3">
      <c r="B9" s="15" t="s">
        <v>223</v>
      </c>
      <c r="C9" s="14">
        <v>0.27157266689682602</v>
      </c>
      <c r="D9" s="14">
        <v>0.26703147633625102</v>
      </c>
      <c r="E9" s="14">
        <v>0.27545037414504597</v>
      </c>
      <c r="F9" s="14"/>
      <c r="G9" s="14">
        <v>0.25757973390067102</v>
      </c>
      <c r="H9" s="14">
        <v>0.29271804428447801</v>
      </c>
      <c r="I9" s="14">
        <v>0.300178491056459</v>
      </c>
      <c r="J9" s="14">
        <v>0.20610377922971301</v>
      </c>
      <c r="K9" s="14">
        <v>0.31366563699920702</v>
      </c>
      <c r="L9" s="14">
        <v>0.26743329760194601</v>
      </c>
      <c r="M9" s="14">
        <v>0.29004418164989698</v>
      </c>
      <c r="N9" s="14">
        <v>0.23861995461931501</v>
      </c>
      <c r="O9" s="14">
        <v>0.27795493387130699</v>
      </c>
      <c r="P9" s="14"/>
      <c r="Q9" s="14">
        <v>0.25736222277524401</v>
      </c>
      <c r="R9" s="14">
        <v>0.304926602626792</v>
      </c>
      <c r="S9" s="14"/>
      <c r="T9" s="14">
        <v>0.28337466796916799</v>
      </c>
      <c r="U9" s="14">
        <v>0.227712325093302</v>
      </c>
      <c r="V9" s="14">
        <v>0.34817910604366298</v>
      </c>
      <c r="W9" s="14"/>
      <c r="X9" s="14">
        <v>0.30853532305047798</v>
      </c>
      <c r="Y9" s="14">
        <v>0.26885485311361002</v>
      </c>
      <c r="Z9" s="14">
        <v>0.29394063088532102</v>
      </c>
      <c r="AA9" s="14">
        <v>0.23110426946821999</v>
      </c>
    </row>
    <row r="10" spans="2:27" x14ac:dyDescent="0.3">
      <c r="B10" s="15" t="s">
        <v>224</v>
      </c>
      <c r="C10" s="14">
        <v>0.41582417025025398</v>
      </c>
      <c r="D10" s="14">
        <v>0.39877134558715799</v>
      </c>
      <c r="E10" s="14">
        <v>0.43242281118835901</v>
      </c>
      <c r="F10" s="14"/>
      <c r="G10" s="14">
        <v>0.44393912401055802</v>
      </c>
      <c r="H10" s="14">
        <v>0.39326423897185703</v>
      </c>
      <c r="I10" s="14">
        <v>0.387416014382787</v>
      </c>
      <c r="J10" s="14">
        <v>0.39539861972963303</v>
      </c>
      <c r="K10" s="14">
        <v>0.37182356858653298</v>
      </c>
      <c r="L10" s="14">
        <v>0.40989649493855801</v>
      </c>
      <c r="M10" s="14">
        <v>0.41188404539236401</v>
      </c>
      <c r="N10" s="14">
        <v>0.43176604642416899</v>
      </c>
      <c r="O10" s="14">
        <v>0.45569725754235402</v>
      </c>
      <c r="P10" s="14"/>
      <c r="Q10" s="14">
        <v>0.44210949773578201</v>
      </c>
      <c r="R10" s="14">
        <v>0.35427713242415299</v>
      </c>
      <c r="S10" s="14"/>
      <c r="T10" s="14">
        <v>0.42242945255197201</v>
      </c>
      <c r="U10" s="14">
        <v>0.35424972071032901</v>
      </c>
      <c r="V10" s="14">
        <v>0.36933957365002701</v>
      </c>
      <c r="W10" s="14"/>
      <c r="X10" s="14">
        <v>0.37213488426461799</v>
      </c>
      <c r="Y10" s="14">
        <v>0.45190988412578698</v>
      </c>
      <c r="Z10" s="14">
        <v>0.29991305484200798</v>
      </c>
      <c r="AA10" s="14">
        <v>0.41971792325343799</v>
      </c>
    </row>
    <row r="11" spans="2:27" x14ac:dyDescent="0.3">
      <c r="B11" s="15" t="s">
        <v>225</v>
      </c>
      <c r="C11" s="14">
        <v>0.13865493683351701</v>
      </c>
      <c r="D11" s="14">
        <v>0.14745246049007399</v>
      </c>
      <c r="E11" s="14">
        <v>0.12922415624056199</v>
      </c>
      <c r="F11" s="14"/>
      <c r="G11" s="14">
        <v>0.122009477544161</v>
      </c>
      <c r="H11" s="14">
        <v>0.13258070912613901</v>
      </c>
      <c r="I11" s="14">
        <v>0.133393941486777</v>
      </c>
      <c r="J11" s="14">
        <v>0.217744271315502</v>
      </c>
      <c r="K11" s="14">
        <v>0.120090042593686</v>
      </c>
      <c r="L11" s="14">
        <v>0.13449169489923499</v>
      </c>
      <c r="M11" s="14">
        <v>0.15506277227503301</v>
      </c>
      <c r="N11" s="14">
        <v>0.15611277887747901</v>
      </c>
      <c r="O11" s="14">
        <v>0.11814536992961901</v>
      </c>
      <c r="P11" s="14"/>
      <c r="Q11" s="14">
        <v>0.13192399019380799</v>
      </c>
      <c r="R11" s="14">
        <v>0.14984646953814601</v>
      </c>
      <c r="S11" s="14"/>
      <c r="T11" s="14">
        <v>0.12672801234856201</v>
      </c>
      <c r="U11" s="14">
        <v>0.142985700483446</v>
      </c>
      <c r="V11" s="14">
        <v>0.11769231410731899</v>
      </c>
      <c r="W11" s="14"/>
      <c r="X11" s="14">
        <v>0.148019946596506</v>
      </c>
      <c r="Y11" s="14">
        <v>0.112761474976398</v>
      </c>
      <c r="Z11" s="14">
        <v>0.15540692506423801</v>
      </c>
      <c r="AA11" s="14">
        <v>0.175705823856736</v>
      </c>
    </row>
    <row r="12" spans="2:27" x14ac:dyDescent="0.3">
      <c r="B12" s="15" t="s">
        <v>226</v>
      </c>
      <c r="C12" s="14">
        <v>0.13965838656427901</v>
      </c>
      <c r="D12" s="14">
        <v>0.15717338570001499</v>
      </c>
      <c r="E12" s="14">
        <v>0.123883765996831</v>
      </c>
      <c r="F12" s="14"/>
      <c r="G12" s="14">
        <v>0.13679439317804201</v>
      </c>
      <c r="H12" s="14">
        <v>0.13251636074614201</v>
      </c>
      <c r="I12" s="14">
        <v>0.17901155307397601</v>
      </c>
      <c r="J12" s="14">
        <v>0.14275825273616</v>
      </c>
      <c r="K12" s="14">
        <v>0.14902692010472801</v>
      </c>
      <c r="L12" s="14">
        <v>0.16910851137840299</v>
      </c>
      <c r="M12" s="14">
        <v>0.102015674398589</v>
      </c>
      <c r="N12" s="14">
        <v>0.157377111600707</v>
      </c>
      <c r="O12" s="14">
        <v>0.120027240461633</v>
      </c>
      <c r="P12" s="14"/>
      <c r="Q12" s="14">
        <v>0.144130565509584</v>
      </c>
      <c r="R12" s="14">
        <v>0.131109203953132</v>
      </c>
      <c r="S12" s="14"/>
      <c r="T12" s="14">
        <v>0.12628871003496001</v>
      </c>
      <c r="U12" s="14">
        <v>0.24333346080791299</v>
      </c>
      <c r="V12" s="14">
        <v>0.13569669267349099</v>
      </c>
      <c r="W12" s="14"/>
      <c r="X12" s="14">
        <v>0.103460739072913</v>
      </c>
      <c r="Y12" s="14">
        <v>0.13837105770015601</v>
      </c>
      <c r="Z12" s="14">
        <v>0.21527899773251999</v>
      </c>
      <c r="AA12" s="14">
        <v>0.15728968423861101</v>
      </c>
    </row>
    <row r="13" spans="2:27" x14ac:dyDescent="0.3">
      <c r="B13" s="15" t="s">
        <v>149</v>
      </c>
      <c r="C13" s="20">
        <v>3.4289839455123497E-2</v>
      </c>
      <c r="D13" s="20">
        <v>2.9571331886502301E-2</v>
      </c>
      <c r="E13" s="20">
        <v>3.9018892429201202E-2</v>
      </c>
      <c r="F13" s="20"/>
      <c r="G13" s="20">
        <v>3.9677271366568498E-2</v>
      </c>
      <c r="H13" s="20">
        <v>4.8920646871383602E-2</v>
      </c>
      <c r="I13" s="20">
        <v>0</v>
      </c>
      <c r="J13" s="20">
        <v>3.7995076988990302E-2</v>
      </c>
      <c r="K13" s="20">
        <v>4.5393831715845899E-2</v>
      </c>
      <c r="L13" s="20">
        <v>1.9070001181859399E-2</v>
      </c>
      <c r="M13" s="20">
        <v>4.0993326284116997E-2</v>
      </c>
      <c r="N13" s="20">
        <v>1.61241084783297E-2</v>
      </c>
      <c r="O13" s="20">
        <v>2.8175198195088302E-2</v>
      </c>
      <c r="P13" s="20"/>
      <c r="Q13" s="20">
        <v>2.44737237855828E-2</v>
      </c>
      <c r="R13" s="20">
        <v>5.9840591457777099E-2</v>
      </c>
      <c r="S13" s="20"/>
      <c r="T13" s="20">
        <v>4.1179157095337898E-2</v>
      </c>
      <c r="U13" s="20">
        <v>3.17187929050095E-2</v>
      </c>
      <c r="V13" s="20">
        <v>2.90923135255001E-2</v>
      </c>
      <c r="W13" s="20"/>
      <c r="X13" s="20">
        <v>6.7849107015484397E-2</v>
      </c>
      <c r="Y13" s="20">
        <v>2.81027300840474E-2</v>
      </c>
      <c r="Z13" s="20">
        <v>3.5460391475914101E-2</v>
      </c>
      <c r="AA13" s="20">
        <v>1.6182299182994801E-2</v>
      </c>
    </row>
    <row r="14" spans="2:27" x14ac:dyDescent="0.3">
      <c r="B14" s="16" t="s">
        <v>340</v>
      </c>
    </row>
    <row r="15" spans="2:27" x14ac:dyDescent="0.3">
      <c r="B15" t="s">
        <v>54</v>
      </c>
    </row>
    <row r="16" spans="2:27" x14ac:dyDescent="0.3">
      <c r="B16" t="s">
        <v>55</v>
      </c>
    </row>
    <row r="18" spans="2:2" x14ac:dyDescent="0.3">
      <c r="B18"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G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7" width="20.6640625" customWidth="1"/>
  </cols>
  <sheetData>
    <row r="2" spans="2:7" ht="40.049999999999997" customHeight="1" x14ac:dyDescent="0.3">
      <c r="D2" s="26" t="s">
        <v>345</v>
      </c>
      <c r="E2" s="23"/>
      <c r="F2" s="23"/>
      <c r="G2" s="23"/>
    </row>
    <row r="6" spans="2:7" ht="49.95" customHeight="1" x14ac:dyDescent="0.3">
      <c r="B6" s="17" t="s">
        <v>14</v>
      </c>
      <c r="C6" s="17" t="s">
        <v>338</v>
      </c>
      <c r="D6" s="17" t="s">
        <v>337</v>
      </c>
      <c r="E6" s="17" t="s">
        <v>336</v>
      </c>
      <c r="F6" s="17" t="s">
        <v>335</v>
      </c>
    </row>
    <row r="7" spans="2:7" x14ac:dyDescent="0.3">
      <c r="B7" s="15" t="s">
        <v>223</v>
      </c>
      <c r="C7" s="14">
        <v>0.199138694116545</v>
      </c>
      <c r="D7" s="14">
        <v>7.7093628319444704E-2</v>
      </c>
      <c r="E7" s="14">
        <v>5.4376581163309297E-2</v>
      </c>
      <c r="F7" s="14">
        <v>4.5715961000490801E-2</v>
      </c>
    </row>
    <row r="8" spans="2:7" x14ac:dyDescent="0.3">
      <c r="B8" s="15" t="s">
        <v>224</v>
      </c>
      <c r="C8" s="14">
        <v>0.28957296220549</v>
      </c>
      <c r="D8" s="14">
        <v>0.13130189930719499</v>
      </c>
      <c r="E8" s="14">
        <v>0.137550758742229</v>
      </c>
      <c r="F8" s="14">
        <v>9.3137186492609297E-2</v>
      </c>
    </row>
    <row r="9" spans="2:7" x14ac:dyDescent="0.3">
      <c r="B9" s="15" t="s">
        <v>225</v>
      </c>
      <c r="C9" s="14">
        <v>0.16955509962773299</v>
      </c>
      <c r="D9" s="14">
        <v>0.136679721464814</v>
      </c>
      <c r="E9" s="14">
        <v>0.184047094773375</v>
      </c>
      <c r="F9" s="14">
        <v>0.16570152605011801</v>
      </c>
    </row>
    <row r="10" spans="2:7" x14ac:dyDescent="0.3">
      <c r="B10" s="15" t="s">
        <v>226</v>
      </c>
      <c r="C10" s="14">
        <v>0.23100092502171099</v>
      </c>
      <c r="D10" s="14">
        <v>0.34867899609233499</v>
      </c>
      <c r="E10" s="14">
        <v>0.34010661030960598</v>
      </c>
      <c r="F10" s="14">
        <v>0.41305327864402802</v>
      </c>
    </row>
    <row r="11" spans="2:7" x14ac:dyDescent="0.3">
      <c r="B11" s="15" t="s">
        <v>149</v>
      </c>
      <c r="C11" s="14">
        <v>0.11073231902852</v>
      </c>
      <c r="D11" s="14">
        <v>0.30624575481621102</v>
      </c>
      <c r="E11" s="14">
        <v>0.28391895501148101</v>
      </c>
      <c r="F11" s="14">
        <v>0.28239204781275401</v>
      </c>
    </row>
    <row r="12" spans="2:7" x14ac:dyDescent="0.3">
      <c r="B12" s="16" t="s">
        <v>340</v>
      </c>
      <c r="C12" s="16"/>
      <c r="D12" s="16"/>
      <c r="E12" s="16"/>
      <c r="F12" s="16"/>
    </row>
    <row r="13" spans="2:7" x14ac:dyDescent="0.3">
      <c r="B13" t="s">
        <v>54</v>
      </c>
    </row>
    <row r="14" spans="2:7" x14ac:dyDescent="0.3">
      <c r="B14" t="s">
        <v>55</v>
      </c>
    </row>
    <row r="18" spans="2:2" x14ac:dyDescent="0.3">
      <c r="B18"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AA18"/>
  <sheetViews>
    <sheetView showGridLines="0" topLeftCell="A5" workbookViewId="0">
      <pane xSplit="2" topLeftCell="C1" activePane="topRight" state="frozen"/>
      <selection pane="topRight" activeCell="B18" sqref="B18"/>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346</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1011</v>
      </c>
      <c r="D7" s="10">
        <v>464</v>
      </c>
      <c r="E7" s="10">
        <v>544</v>
      </c>
      <c r="F7" s="10"/>
      <c r="G7" s="10">
        <v>208</v>
      </c>
      <c r="H7" s="10">
        <v>149</v>
      </c>
      <c r="I7" s="10">
        <v>78</v>
      </c>
      <c r="J7" s="10">
        <v>95</v>
      </c>
      <c r="K7" s="10">
        <v>87</v>
      </c>
      <c r="L7" s="10">
        <v>113</v>
      </c>
      <c r="M7" s="10">
        <v>84</v>
      </c>
      <c r="N7" s="10">
        <v>52</v>
      </c>
      <c r="O7" s="10">
        <v>145</v>
      </c>
      <c r="P7" s="10"/>
      <c r="Q7" s="10">
        <v>681</v>
      </c>
      <c r="R7" s="10">
        <v>322</v>
      </c>
      <c r="S7" s="10"/>
      <c r="T7" s="10">
        <v>716</v>
      </c>
      <c r="U7" s="10">
        <v>128</v>
      </c>
      <c r="V7" s="10">
        <v>95</v>
      </c>
      <c r="W7" s="10"/>
      <c r="X7" s="10">
        <v>236</v>
      </c>
      <c r="Y7" s="10">
        <v>495</v>
      </c>
      <c r="Z7" s="10">
        <v>86</v>
      </c>
      <c r="AA7" s="10">
        <v>186</v>
      </c>
    </row>
    <row r="8" spans="2:27" ht="30" customHeight="1" x14ac:dyDescent="0.3">
      <c r="B8" s="11" t="s">
        <v>19</v>
      </c>
      <c r="C8" s="11">
        <v>1011</v>
      </c>
      <c r="D8" s="11">
        <v>516</v>
      </c>
      <c r="E8" s="11">
        <v>492</v>
      </c>
      <c r="F8" s="11"/>
      <c r="G8" s="11">
        <v>219</v>
      </c>
      <c r="H8" s="11">
        <v>147</v>
      </c>
      <c r="I8" s="11">
        <v>77</v>
      </c>
      <c r="J8" s="11">
        <v>96</v>
      </c>
      <c r="K8" s="11">
        <v>88</v>
      </c>
      <c r="L8" s="11">
        <v>113</v>
      </c>
      <c r="M8" s="11">
        <v>81</v>
      </c>
      <c r="N8" s="11">
        <v>49</v>
      </c>
      <c r="O8" s="11">
        <v>140</v>
      </c>
      <c r="P8" s="11"/>
      <c r="Q8" s="11">
        <v>675</v>
      </c>
      <c r="R8" s="11">
        <v>327</v>
      </c>
      <c r="S8" s="11"/>
      <c r="T8" s="11">
        <v>700</v>
      </c>
      <c r="U8" s="11">
        <v>138</v>
      </c>
      <c r="V8" s="11">
        <v>70</v>
      </c>
      <c r="W8" s="11"/>
      <c r="X8" s="11">
        <v>230</v>
      </c>
      <c r="Y8" s="11">
        <v>496</v>
      </c>
      <c r="Z8" s="11">
        <v>97</v>
      </c>
      <c r="AA8" s="11">
        <v>180</v>
      </c>
    </row>
    <row r="9" spans="2:27" x14ac:dyDescent="0.3">
      <c r="B9" s="15" t="s">
        <v>223</v>
      </c>
      <c r="C9" s="14">
        <v>0.199138694116545</v>
      </c>
      <c r="D9" s="14">
        <v>0.23715927844759799</v>
      </c>
      <c r="E9" s="14">
        <v>0.15877066923355701</v>
      </c>
      <c r="F9" s="14"/>
      <c r="G9" s="14">
        <v>0.24836518658725601</v>
      </c>
      <c r="H9" s="14">
        <v>0.168513885748487</v>
      </c>
      <c r="I9" s="14">
        <v>0.16580697127455199</v>
      </c>
      <c r="J9" s="14">
        <v>0.17620907887222501</v>
      </c>
      <c r="K9" s="14">
        <v>0.174557930641246</v>
      </c>
      <c r="L9" s="14">
        <v>0.16031266364720301</v>
      </c>
      <c r="M9" s="14">
        <v>0.17378373825843901</v>
      </c>
      <c r="N9" s="14">
        <v>0.13137883026753799</v>
      </c>
      <c r="O9" s="14">
        <v>0.27353607028829402</v>
      </c>
      <c r="P9" s="14"/>
      <c r="Q9" s="14">
        <v>0.23086568878218899</v>
      </c>
      <c r="R9" s="14">
        <v>0.136986233409708</v>
      </c>
      <c r="S9" s="14"/>
      <c r="T9" s="14">
        <v>0.167925074197427</v>
      </c>
      <c r="U9" s="14">
        <v>0.22682486721437001</v>
      </c>
      <c r="V9" s="14">
        <v>0.50498489282915004</v>
      </c>
      <c r="W9" s="14"/>
      <c r="X9" s="14">
        <v>7.7197421449080206E-2</v>
      </c>
      <c r="Y9" s="14">
        <v>0.20531688335948201</v>
      </c>
      <c r="Z9" s="14">
        <v>0.27874846667393999</v>
      </c>
      <c r="AA9" s="14">
        <v>0.30137373453343003</v>
      </c>
    </row>
    <row r="10" spans="2:27" x14ac:dyDescent="0.3">
      <c r="B10" s="15" t="s">
        <v>224</v>
      </c>
      <c r="C10" s="14">
        <v>0.28957296220549</v>
      </c>
      <c r="D10" s="14">
        <v>0.29715460901122998</v>
      </c>
      <c r="E10" s="14">
        <v>0.28134181724628399</v>
      </c>
      <c r="F10" s="14"/>
      <c r="G10" s="14">
        <v>0.33217958160102601</v>
      </c>
      <c r="H10" s="14">
        <v>0.27283930901624398</v>
      </c>
      <c r="I10" s="14">
        <v>0.31308273846529999</v>
      </c>
      <c r="J10" s="14">
        <v>0.25696712019449802</v>
      </c>
      <c r="K10" s="14">
        <v>0.27052344023477898</v>
      </c>
      <c r="L10" s="14">
        <v>0.25545323049385499</v>
      </c>
      <c r="M10" s="14">
        <v>0.36941320813818301</v>
      </c>
      <c r="N10" s="14">
        <v>0.26953343568355098</v>
      </c>
      <c r="O10" s="14">
        <v>0.25029228375034202</v>
      </c>
      <c r="P10" s="14"/>
      <c r="Q10" s="14">
        <v>0.29693820559432799</v>
      </c>
      <c r="R10" s="14">
        <v>0.27118205882313501</v>
      </c>
      <c r="S10" s="14"/>
      <c r="T10" s="14">
        <v>0.296790604680922</v>
      </c>
      <c r="U10" s="14">
        <v>0.30121118172954398</v>
      </c>
      <c r="V10" s="14">
        <v>0.30298783278168001</v>
      </c>
      <c r="W10" s="14"/>
      <c r="X10" s="14">
        <v>0.29463390058079902</v>
      </c>
      <c r="Y10" s="14">
        <v>0.29939682777305698</v>
      </c>
      <c r="Z10" s="14">
        <v>0.21557658093012699</v>
      </c>
      <c r="AA10" s="14">
        <v>0.29015304902067601</v>
      </c>
    </row>
    <row r="11" spans="2:27" x14ac:dyDescent="0.3">
      <c r="B11" s="15" t="s">
        <v>225</v>
      </c>
      <c r="C11" s="14">
        <v>0.16955509962773299</v>
      </c>
      <c r="D11" s="14">
        <v>0.159840527255632</v>
      </c>
      <c r="E11" s="14">
        <v>0.18066299170851</v>
      </c>
      <c r="F11" s="14"/>
      <c r="G11" s="14">
        <v>0.13685667384997599</v>
      </c>
      <c r="H11" s="14">
        <v>0.18301442402656301</v>
      </c>
      <c r="I11" s="14">
        <v>0.208703233891399</v>
      </c>
      <c r="J11" s="14">
        <v>0.16237607991261299</v>
      </c>
      <c r="K11" s="14">
        <v>0.24266682203534601</v>
      </c>
      <c r="L11" s="14">
        <v>0.21851118720072299</v>
      </c>
      <c r="M11" s="14">
        <v>0.122373923452036</v>
      </c>
      <c r="N11" s="14">
        <v>0.20200162250055401</v>
      </c>
      <c r="O11" s="14">
        <v>0.12036219360708</v>
      </c>
      <c r="P11" s="14"/>
      <c r="Q11" s="14">
        <v>0.15422616506289</v>
      </c>
      <c r="R11" s="14">
        <v>0.200477208774655</v>
      </c>
      <c r="S11" s="14"/>
      <c r="T11" s="14">
        <v>0.17518976337367101</v>
      </c>
      <c r="U11" s="14">
        <v>0.201615269313</v>
      </c>
      <c r="V11" s="14">
        <v>1.3822659241441999E-2</v>
      </c>
      <c r="W11" s="14"/>
      <c r="X11" s="14">
        <v>0.197932042416337</v>
      </c>
      <c r="Y11" s="14">
        <v>0.16561357672278501</v>
      </c>
      <c r="Z11" s="14">
        <v>0.20651192421977599</v>
      </c>
      <c r="AA11" s="14">
        <v>0.122799876083038</v>
      </c>
    </row>
    <row r="12" spans="2:27" x14ac:dyDescent="0.3">
      <c r="B12" s="15" t="s">
        <v>226</v>
      </c>
      <c r="C12" s="14">
        <v>0.23100092502171099</v>
      </c>
      <c r="D12" s="14">
        <v>0.204689378116134</v>
      </c>
      <c r="E12" s="14">
        <v>0.25784432971458099</v>
      </c>
      <c r="F12" s="14"/>
      <c r="G12" s="14">
        <v>0.19568233327357001</v>
      </c>
      <c r="H12" s="14">
        <v>0.265824163973993</v>
      </c>
      <c r="I12" s="14">
        <v>0.218461385219127</v>
      </c>
      <c r="J12" s="14">
        <v>0.217143919091704</v>
      </c>
      <c r="K12" s="14">
        <v>0.22093519862800501</v>
      </c>
      <c r="L12" s="14">
        <v>0.240958208779289</v>
      </c>
      <c r="M12" s="14">
        <v>0.23272387452656601</v>
      </c>
      <c r="N12" s="14">
        <v>0.27666386888967198</v>
      </c>
      <c r="O12" s="14">
        <v>0.24759221505554499</v>
      </c>
      <c r="P12" s="14"/>
      <c r="Q12" s="14">
        <v>0.22230812237192099</v>
      </c>
      <c r="R12" s="14">
        <v>0.25113204238579501</v>
      </c>
      <c r="S12" s="14"/>
      <c r="T12" s="14">
        <v>0.23542785877421399</v>
      </c>
      <c r="U12" s="14">
        <v>0.20652666926023999</v>
      </c>
      <c r="V12" s="14">
        <v>8.2951736480783106E-2</v>
      </c>
      <c r="W12" s="14"/>
      <c r="X12" s="14">
        <v>0.261661309287818</v>
      </c>
      <c r="Y12" s="14">
        <v>0.23018681586026599</v>
      </c>
      <c r="Z12" s="14">
        <v>0.22616662926387399</v>
      </c>
      <c r="AA12" s="14">
        <v>0.20056498128390499</v>
      </c>
    </row>
    <row r="13" spans="2:27" x14ac:dyDescent="0.3">
      <c r="B13" s="15" t="s">
        <v>149</v>
      </c>
      <c r="C13" s="20">
        <v>0.11073231902852</v>
      </c>
      <c r="D13" s="20">
        <v>0.101156207169406</v>
      </c>
      <c r="E13" s="20">
        <v>0.12138019209706701</v>
      </c>
      <c r="F13" s="20"/>
      <c r="G13" s="20">
        <v>8.6916224688172505E-2</v>
      </c>
      <c r="H13" s="20">
        <v>0.109808217234714</v>
      </c>
      <c r="I13" s="20">
        <v>9.3945671149622198E-2</v>
      </c>
      <c r="J13" s="20">
        <v>0.18730380192896001</v>
      </c>
      <c r="K13" s="20">
        <v>9.1316608460624699E-2</v>
      </c>
      <c r="L13" s="20">
        <v>0.12476470987893</v>
      </c>
      <c r="M13" s="20">
        <v>0.101705255624776</v>
      </c>
      <c r="N13" s="20">
        <v>0.12042224265868499</v>
      </c>
      <c r="O13" s="20">
        <v>0.108217237298739</v>
      </c>
      <c r="P13" s="20"/>
      <c r="Q13" s="20">
        <v>9.5661818188670797E-2</v>
      </c>
      <c r="R13" s="20">
        <v>0.14022245660670801</v>
      </c>
      <c r="S13" s="20"/>
      <c r="T13" s="20">
        <v>0.124666698973767</v>
      </c>
      <c r="U13" s="20">
        <v>6.3822012482846302E-2</v>
      </c>
      <c r="V13" s="20">
        <v>9.5252878666944596E-2</v>
      </c>
      <c r="W13" s="20"/>
      <c r="X13" s="20">
        <v>0.168575326265967</v>
      </c>
      <c r="Y13" s="20">
        <v>9.9485896284410402E-2</v>
      </c>
      <c r="Z13" s="20">
        <v>7.2996398912283503E-2</v>
      </c>
      <c r="AA13" s="20">
        <v>8.5108359078951201E-2</v>
      </c>
    </row>
    <row r="14" spans="2:27" x14ac:dyDescent="0.3">
      <c r="B14" s="16" t="s">
        <v>340</v>
      </c>
    </row>
    <row r="15" spans="2:27" x14ac:dyDescent="0.3">
      <c r="B15" t="s">
        <v>54</v>
      </c>
    </row>
    <row r="16" spans="2:27" x14ac:dyDescent="0.3">
      <c r="B16" t="s">
        <v>55</v>
      </c>
    </row>
    <row r="18" spans="2:2" x14ac:dyDescent="0.3">
      <c r="B18"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AA18"/>
  <sheetViews>
    <sheetView showGridLines="0" topLeftCell="A4" workbookViewId="0">
      <pane xSplit="2" topLeftCell="N1" activePane="topRight" state="frozen"/>
      <selection pane="topRight" activeCell="B18" sqref="B18"/>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347</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1011</v>
      </c>
      <c r="D7" s="10">
        <v>464</v>
      </c>
      <c r="E7" s="10">
        <v>544</v>
      </c>
      <c r="F7" s="10"/>
      <c r="G7" s="10">
        <v>208</v>
      </c>
      <c r="H7" s="10">
        <v>149</v>
      </c>
      <c r="I7" s="10">
        <v>78</v>
      </c>
      <c r="J7" s="10">
        <v>95</v>
      </c>
      <c r="K7" s="10">
        <v>87</v>
      </c>
      <c r="L7" s="10">
        <v>113</v>
      </c>
      <c r="M7" s="10">
        <v>84</v>
      </c>
      <c r="N7" s="10">
        <v>52</v>
      </c>
      <c r="O7" s="10">
        <v>145</v>
      </c>
      <c r="P7" s="10"/>
      <c r="Q7" s="10">
        <v>681</v>
      </c>
      <c r="R7" s="10">
        <v>322</v>
      </c>
      <c r="S7" s="10"/>
      <c r="T7" s="10">
        <v>716</v>
      </c>
      <c r="U7" s="10">
        <v>128</v>
      </c>
      <c r="V7" s="10">
        <v>95</v>
      </c>
      <c r="W7" s="10"/>
      <c r="X7" s="10">
        <v>236</v>
      </c>
      <c r="Y7" s="10">
        <v>495</v>
      </c>
      <c r="Z7" s="10">
        <v>86</v>
      </c>
      <c r="AA7" s="10">
        <v>186</v>
      </c>
    </row>
    <row r="8" spans="2:27" ht="30" customHeight="1" x14ac:dyDescent="0.3">
      <c r="B8" s="11" t="s">
        <v>19</v>
      </c>
      <c r="C8" s="11">
        <v>1011</v>
      </c>
      <c r="D8" s="11">
        <v>516</v>
      </c>
      <c r="E8" s="11">
        <v>492</v>
      </c>
      <c r="F8" s="11"/>
      <c r="G8" s="11">
        <v>219</v>
      </c>
      <c r="H8" s="11">
        <v>147</v>
      </c>
      <c r="I8" s="11">
        <v>77</v>
      </c>
      <c r="J8" s="11">
        <v>96</v>
      </c>
      <c r="K8" s="11">
        <v>88</v>
      </c>
      <c r="L8" s="11">
        <v>113</v>
      </c>
      <c r="M8" s="11">
        <v>81</v>
      </c>
      <c r="N8" s="11">
        <v>49</v>
      </c>
      <c r="O8" s="11">
        <v>140</v>
      </c>
      <c r="P8" s="11"/>
      <c r="Q8" s="11">
        <v>675</v>
      </c>
      <c r="R8" s="11">
        <v>327</v>
      </c>
      <c r="S8" s="11"/>
      <c r="T8" s="11">
        <v>700</v>
      </c>
      <c r="U8" s="11">
        <v>138</v>
      </c>
      <c r="V8" s="11">
        <v>70</v>
      </c>
      <c r="W8" s="11"/>
      <c r="X8" s="11">
        <v>230</v>
      </c>
      <c r="Y8" s="11">
        <v>496</v>
      </c>
      <c r="Z8" s="11">
        <v>97</v>
      </c>
      <c r="AA8" s="11">
        <v>180</v>
      </c>
    </row>
    <row r="9" spans="2:27" x14ac:dyDescent="0.3">
      <c r="B9" s="15" t="s">
        <v>223</v>
      </c>
      <c r="C9" s="14">
        <v>7.7093628319444704E-2</v>
      </c>
      <c r="D9" s="14">
        <v>7.6635180190523802E-2</v>
      </c>
      <c r="E9" s="14">
        <v>7.7987382443163097E-2</v>
      </c>
      <c r="F9" s="14"/>
      <c r="G9" s="14">
        <v>6.77083087946663E-2</v>
      </c>
      <c r="H9" s="14">
        <v>9.6302756345590698E-2</v>
      </c>
      <c r="I9" s="14">
        <v>4.7606049604926599E-2</v>
      </c>
      <c r="J9" s="14">
        <v>0.155016348130635</v>
      </c>
      <c r="K9" s="14">
        <v>7.2770259557806499E-2</v>
      </c>
      <c r="L9" s="14">
        <v>5.5010481633827601E-2</v>
      </c>
      <c r="M9" s="14">
        <v>5.2932060903075701E-2</v>
      </c>
      <c r="N9" s="14">
        <v>5.80163124012728E-2</v>
      </c>
      <c r="O9" s="14">
        <v>7.5424875138974806E-2</v>
      </c>
      <c r="P9" s="14"/>
      <c r="Q9" s="14">
        <v>5.8430316450708397E-2</v>
      </c>
      <c r="R9" s="14">
        <v>0.113083535789874</v>
      </c>
      <c r="S9" s="14"/>
      <c r="T9" s="14">
        <v>8.6989063353475393E-2</v>
      </c>
      <c r="U9" s="14">
        <v>4.0141182356130803E-2</v>
      </c>
      <c r="V9" s="14">
        <v>4.4363131096185802E-2</v>
      </c>
      <c r="W9" s="14"/>
      <c r="X9" s="14">
        <v>0.129184410607533</v>
      </c>
      <c r="Y9" s="14">
        <v>7.1553512758107701E-2</v>
      </c>
      <c r="Z9" s="14">
        <v>7.4907564453258302E-2</v>
      </c>
      <c r="AA9" s="14">
        <v>2.22137141346475E-2</v>
      </c>
    </row>
    <row r="10" spans="2:27" x14ac:dyDescent="0.3">
      <c r="B10" s="15" t="s">
        <v>224</v>
      </c>
      <c r="C10" s="14">
        <v>0.13130189930719499</v>
      </c>
      <c r="D10" s="14">
        <v>0.11145471408818999</v>
      </c>
      <c r="E10" s="14">
        <v>0.152845150687274</v>
      </c>
      <c r="F10" s="14"/>
      <c r="G10" s="14">
        <v>0.10450376090742899</v>
      </c>
      <c r="H10" s="14">
        <v>0.170677582040003</v>
      </c>
      <c r="I10" s="14">
        <v>0.117791272359348</v>
      </c>
      <c r="J10" s="14">
        <v>0.121736386360996</v>
      </c>
      <c r="K10" s="14">
        <v>0.135740055681283</v>
      </c>
      <c r="L10" s="14">
        <v>0.13572130798936699</v>
      </c>
      <c r="M10" s="14">
        <v>0.162982169317196</v>
      </c>
      <c r="N10" s="14">
        <v>0.18388337654081299</v>
      </c>
      <c r="O10" s="14">
        <v>0.102958267980094</v>
      </c>
      <c r="P10" s="14"/>
      <c r="Q10" s="14">
        <v>9.7287145834811004E-2</v>
      </c>
      <c r="R10" s="14">
        <v>0.201437689920651</v>
      </c>
      <c r="S10" s="14"/>
      <c r="T10" s="14">
        <v>0.15646256053150301</v>
      </c>
      <c r="U10" s="14">
        <v>8.3532317894033203E-2</v>
      </c>
      <c r="V10" s="14">
        <v>2.8327949561712501E-2</v>
      </c>
      <c r="W10" s="14"/>
      <c r="X10" s="14">
        <v>0.24850160748403</v>
      </c>
      <c r="Y10" s="14">
        <v>0.115499783680657</v>
      </c>
      <c r="Z10" s="14">
        <v>8.9846811273624205E-2</v>
      </c>
      <c r="AA10" s="14">
        <v>4.7025011021087498E-2</v>
      </c>
    </row>
    <row r="11" spans="2:27" x14ac:dyDescent="0.3">
      <c r="B11" s="15" t="s">
        <v>225</v>
      </c>
      <c r="C11" s="14">
        <v>0.136679721464814</v>
      </c>
      <c r="D11" s="14">
        <v>0.13774304654401401</v>
      </c>
      <c r="E11" s="14">
        <v>0.13427306693049401</v>
      </c>
      <c r="F11" s="14"/>
      <c r="G11" s="14">
        <v>0.133543473899735</v>
      </c>
      <c r="H11" s="14">
        <v>0.124199106941249</v>
      </c>
      <c r="I11" s="14">
        <v>9.3943500674527294E-2</v>
      </c>
      <c r="J11" s="14">
        <v>0.13618568279243401</v>
      </c>
      <c r="K11" s="14">
        <v>0.13289404652292</v>
      </c>
      <c r="L11" s="14">
        <v>0.150108165753217</v>
      </c>
      <c r="M11" s="14">
        <v>0.21658352958339799</v>
      </c>
      <c r="N11" s="14">
        <v>0.101807711202797</v>
      </c>
      <c r="O11" s="14">
        <v>0.13601366222231301</v>
      </c>
      <c r="P11" s="14"/>
      <c r="Q11" s="14">
        <v>0.111591225140959</v>
      </c>
      <c r="R11" s="14">
        <v>0.18963047252315601</v>
      </c>
      <c r="S11" s="14"/>
      <c r="T11" s="14">
        <v>0.12787828543273</v>
      </c>
      <c r="U11" s="14">
        <v>0.18844030234348699</v>
      </c>
      <c r="V11" s="14">
        <v>1.3822659241441999E-2</v>
      </c>
      <c r="W11" s="14"/>
      <c r="X11" s="14">
        <v>0.16196061068371401</v>
      </c>
      <c r="Y11" s="14">
        <v>0.11626599306034301</v>
      </c>
      <c r="Z11" s="14">
        <v>0.25523708486152002</v>
      </c>
      <c r="AA11" s="14">
        <v>9.8690083781004606E-2</v>
      </c>
    </row>
    <row r="12" spans="2:27" x14ac:dyDescent="0.3">
      <c r="B12" s="15" t="s">
        <v>226</v>
      </c>
      <c r="C12" s="14">
        <v>0.34867899609233499</v>
      </c>
      <c r="D12" s="14">
        <v>0.33117568961333099</v>
      </c>
      <c r="E12" s="14">
        <v>0.367104977310518</v>
      </c>
      <c r="F12" s="14"/>
      <c r="G12" s="14">
        <v>0.32565701122825702</v>
      </c>
      <c r="H12" s="14">
        <v>0.31092160625197401</v>
      </c>
      <c r="I12" s="14">
        <v>0.45477497404095502</v>
      </c>
      <c r="J12" s="14">
        <v>0.372693133964413</v>
      </c>
      <c r="K12" s="14">
        <v>0.37961875591232602</v>
      </c>
      <c r="L12" s="14">
        <v>0.37215045219311799</v>
      </c>
      <c r="M12" s="14">
        <v>0.33848378984066302</v>
      </c>
      <c r="N12" s="14">
        <v>0.37515370502190198</v>
      </c>
      <c r="O12" s="14">
        <v>0.30749804921283702</v>
      </c>
      <c r="P12" s="14"/>
      <c r="Q12" s="14">
        <v>0.36508965480033401</v>
      </c>
      <c r="R12" s="14">
        <v>0.31280210266616199</v>
      </c>
      <c r="S12" s="14"/>
      <c r="T12" s="14">
        <v>0.34387180121246402</v>
      </c>
      <c r="U12" s="14">
        <v>0.39482278809909499</v>
      </c>
      <c r="V12" s="14">
        <v>0.27816008932616698</v>
      </c>
      <c r="W12" s="14"/>
      <c r="X12" s="14">
        <v>0.29773615952611598</v>
      </c>
      <c r="Y12" s="14">
        <v>0.35838497960205301</v>
      </c>
      <c r="Z12" s="14">
        <v>0.34852419975635501</v>
      </c>
      <c r="AA12" s="14">
        <v>0.38359281132003198</v>
      </c>
    </row>
    <row r="13" spans="2:27" x14ac:dyDescent="0.3">
      <c r="B13" s="15" t="s">
        <v>149</v>
      </c>
      <c r="C13" s="20">
        <v>0.30624575481621102</v>
      </c>
      <c r="D13" s="20">
        <v>0.342991369563941</v>
      </c>
      <c r="E13" s="20">
        <v>0.26778942262855099</v>
      </c>
      <c r="F13" s="20"/>
      <c r="G13" s="20">
        <v>0.36858744516991299</v>
      </c>
      <c r="H13" s="20">
        <v>0.29789894842118297</v>
      </c>
      <c r="I13" s="20">
        <v>0.285884203320243</v>
      </c>
      <c r="J13" s="20">
        <v>0.214368448751522</v>
      </c>
      <c r="K13" s="20">
        <v>0.27897688232566498</v>
      </c>
      <c r="L13" s="20">
        <v>0.28700959243046997</v>
      </c>
      <c r="M13" s="20">
        <v>0.22901845035566701</v>
      </c>
      <c r="N13" s="20">
        <v>0.28113889483321503</v>
      </c>
      <c r="O13" s="20">
        <v>0.378105145445781</v>
      </c>
      <c r="P13" s="20"/>
      <c r="Q13" s="20">
        <v>0.36760165777318698</v>
      </c>
      <c r="R13" s="20">
        <v>0.18304619910015699</v>
      </c>
      <c r="S13" s="20"/>
      <c r="T13" s="20">
        <v>0.28479828946982799</v>
      </c>
      <c r="U13" s="20">
        <v>0.293063409307255</v>
      </c>
      <c r="V13" s="20">
        <v>0.63532617077449305</v>
      </c>
      <c r="W13" s="20"/>
      <c r="X13" s="20">
        <v>0.16261721169860799</v>
      </c>
      <c r="Y13" s="20">
        <v>0.33829573089883902</v>
      </c>
      <c r="Z13" s="20">
        <v>0.23148433965524301</v>
      </c>
      <c r="AA13" s="20">
        <v>0.44847837974322902</v>
      </c>
    </row>
    <row r="14" spans="2:27" x14ac:dyDescent="0.3">
      <c r="B14" s="16" t="s">
        <v>340</v>
      </c>
    </row>
    <row r="15" spans="2:27" x14ac:dyDescent="0.3">
      <c r="B15" t="s">
        <v>54</v>
      </c>
    </row>
    <row r="16" spans="2:27" x14ac:dyDescent="0.3">
      <c r="B16" t="s">
        <v>55</v>
      </c>
    </row>
    <row r="18" spans="2:2" x14ac:dyDescent="0.3">
      <c r="B18"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348</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1011</v>
      </c>
      <c r="D7" s="10">
        <v>464</v>
      </c>
      <c r="E7" s="10">
        <v>544</v>
      </c>
      <c r="F7" s="10"/>
      <c r="G7" s="10">
        <v>208</v>
      </c>
      <c r="H7" s="10">
        <v>149</v>
      </c>
      <c r="I7" s="10">
        <v>78</v>
      </c>
      <c r="J7" s="10">
        <v>95</v>
      </c>
      <c r="K7" s="10">
        <v>87</v>
      </c>
      <c r="L7" s="10">
        <v>113</v>
      </c>
      <c r="M7" s="10">
        <v>84</v>
      </c>
      <c r="N7" s="10">
        <v>52</v>
      </c>
      <c r="O7" s="10">
        <v>145</v>
      </c>
      <c r="P7" s="10"/>
      <c r="Q7" s="10">
        <v>681</v>
      </c>
      <c r="R7" s="10">
        <v>322</v>
      </c>
      <c r="S7" s="10"/>
      <c r="T7" s="10">
        <v>716</v>
      </c>
      <c r="U7" s="10">
        <v>128</v>
      </c>
      <c r="V7" s="10">
        <v>95</v>
      </c>
      <c r="W7" s="10"/>
      <c r="X7" s="10">
        <v>236</v>
      </c>
      <c r="Y7" s="10">
        <v>495</v>
      </c>
      <c r="Z7" s="10">
        <v>86</v>
      </c>
      <c r="AA7" s="10">
        <v>186</v>
      </c>
    </row>
    <row r="8" spans="2:27" ht="30" customHeight="1" x14ac:dyDescent="0.3">
      <c r="B8" s="11" t="s">
        <v>19</v>
      </c>
      <c r="C8" s="11">
        <v>1011</v>
      </c>
      <c r="D8" s="11">
        <v>516</v>
      </c>
      <c r="E8" s="11">
        <v>492</v>
      </c>
      <c r="F8" s="11"/>
      <c r="G8" s="11">
        <v>219</v>
      </c>
      <c r="H8" s="11">
        <v>147</v>
      </c>
      <c r="I8" s="11">
        <v>77</v>
      </c>
      <c r="J8" s="11">
        <v>96</v>
      </c>
      <c r="K8" s="11">
        <v>88</v>
      </c>
      <c r="L8" s="11">
        <v>113</v>
      </c>
      <c r="M8" s="11">
        <v>81</v>
      </c>
      <c r="N8" s="11">
        <v>49</v>
      </c>
      <c r="O8" s="11">
        <v>140</v>
      </c>
      <c r="P8" s="11"/>
      <c r="Q8" s="11">
        <v>675</v>
      </c>
      <c r="R8" s="11">
        <v>327</v>
      </c>
      <c r="S8" s="11"/>
      <c r="T8" s="11">
        <v>700</v>
      </c>
      <c r="U8" s="11">
        <v>138</v>
      </c>
      <c r="V8" s="11">
        <v>70</v>
      </c>
      <c r="W8" s="11"/>
      <c r="X8" s="11">
        <v>230</v>
      </c>
      <c r="Y8" s="11">
        <v>496</v>
      </c>
      <c r="Z8" s="11">
        <v>97</v>
      </c>
      <c r="AA8" s="11">
        <v>180</v>
      </c>
    </row>
    <row r="9" spans="2:27" x14ac:dyDescent="0.3">
      <c r="B9" s="15" t="s">
        <v>223</v>
      </c>
      <c r="C9" s="14">
        <v>5.4376581163309297E-2</v>
      </c>
      <c r="D9" s="14">
        <v>4.9074694658392398E-2</v>
      </c>
      <c r="E9" s="14">
        <v>6.0234783394727702E-2</v>
      </c>
      <c r="F9" s="14"/>
      <c r="G9" s="14">
        <v>4.5061747614438798E-2</v>
      </c>
      <c r="H9" s="14">
        <v>6.9032131881397202E-2</v>
      </c>
      <c r="I9" s="14">
        <v>6.8754423451039201E-2</v>
      </c>
      <c r="J9" s="14">
        <v>9.1341110724635105E-2</v>
      </c>
      <c r="K9" s="14">
        <v>4.4682199596936999E-2</v>
      </c>
      <c r="L9" s="14">
        <v>3.1302528190316203E-2</v>
      </c>
      <c r="M9" s="14">
        <v>4.9929304179215199E-2</v>
      </c>
      <c r="N9" s="14">
        <v>7.6894132197610002E-2</v>
      </c>
      <c r="O9" s="14">
        <v>3.9682476724880102E-2</v>
      </c>
      <c r="P9" s="14"/>
      <c r="Q9" s="14">
        <v>3.7416671891229797E-2</v>
      </c>
      <c r="R9" s="14">
        <v>8.6222167724807494E-2</v>
      </c>
      <c r="S9" s="14"/>
      <c r="T9" s="14">
        <v>6.0025701713215203E-2</v>
      </c>
      <c r="U9" s="14">
        <v>2.3658982139821299E-2</v>
      </c>
      <c r="V9" s="14">
        <v>3.1427731772892001E-2</v>
      </c>
      <c r="W9" s="14"/>
      <c r="X9" s="14">
        <v>0.102432983944354</v>
      </c>
      <c r="Y9" s="14">
        <v>4.3428240728644298E-2</v>
      </c>
      <c r="Z9" s="14">
        <v>4.7785519881190001E-2</v>
      </c>
      <c r="AA9" s="14">
        <v>2.0826308325799601E-2</v>
      </c>
    </row>
    <row r="10" spans="2:27" x14ac:dyDescent="0.3">
      <c r="B10" s="15" t="s">
        <v>224</v>
      </c>
      <c r="C10" s="14">
        <v>0.137550758742229</v>
      </c>
      <c r="D10" s="14">
        <v>9.9767759621186003E-2</v>
      </c>
      <c r="E10" s="14">
        <v>0.17594016710242499</v>
      </c>
      <c r="F10" s="14"/>
      <c r="G10" s="14">
        <v>0.125686492199995</v>
      </c>
      <c r="H10" s="14">
        <v>0.16664575619420999</v>
      </c>
      <c r="I10" s="14">
        <v>0.16721395678981299</v>
      </c>
      <c r="J10" s="14">
        <v>0.17888347297933599</v>
      </c>
      <c r="K10" s="14">
        <v>0.13053289952771999</v>
      </c>
      <c r="L10" s="14">
        <v>4.4624767316338299E-2</v>
      </c>
      <c r="M10" s="14">
        <v>0.165050942284416</v>
      </c>
      <c r="N10" s="14">
        <v>0.107433611056947</v>
      </c>
      <c r="O10" s="14">
        <v>0.15490375294429301</v>
      </c>
      <c r="P10" s="14"/>
      <c r="Q10" s="14">
        <v>0.119732149560455</v>
      </c>
      <c r="R10" s="14">
        <v>0.17020927040678899</v>
      </c>
      <c r="S10" s="14"/>
      <c r="T10" s="14">
        <v>0.156073275070472</v>
      </c>
      <c r="U10" s="14">
        <v>8.4464850024518395E-2</v>
      </c>
      <c r="V10" s="14">
        <v>2.24683109760743E-2</v>
      </c>
      <c r="W10" s="14"/>
      <c r="X10" s="14">
        <v>0.20411418156995101</v>
      </c>
      <c r="Y10" s="14">
        <v>0.14433351008001299</v>
      </c>
      <c r="Z10" s="14">
        <v>8.9819047428611298E-2</v>
      </c>
      <c r="AA10" s="14">
        <v>5.18388048675558E-2</v>
      </c>
    </row>
    <row r="11" spans="2:27" x14ac:dyDescent="0.3">
      <c r="B11" s="15" t="s">
        <v>225</v>
      </c>
      <c r="C11" s="14">
        <v>0.184047094773375</v>
      </c>
      <c r="D11" s="14">
        <v>0.179702230488786</v>
      </c>
      <c r="E11" s="14">
        <v>0.18959392474403899</v>
      </c>
      <c r="F11" s="14"/>
      <c r="G11" s="14">
        <v>0.175725209370275</v>
      </c>
      <c r="H11" s="14">
        <v>0.17180030227912901</v>
      </c>
      <c r="I11" s="14">
        <v>0.26819824857260799</v>
      </c>
      <c r="J11" s="14">
        <v>0.15661041260528799</v>
      </c>
      <c r="K11" s="14">
        <v>0.173826851143419</v>
      </c>
      <c r="L11" s="14">
        <v>0.20540175968051699</v>
      </c>
      <c r="M11" s="14">
        <v>0.225129997026146</v>
      </c>
      <c r="N11" s="14">
        <v>0.17152456884626699</v>
      </c>
      <c r="O11" s="14">
        <v>0.15217971637764099</v>
      </c>
      <c r="P11" s="14"/>
      <c r="Q11" s="14">
        <v>0.16717805506247399</v>
      </c>
      <c r="R11" s="14">
        <v>0.21812785175090599</v>
      </c>
      <c r="S11" s="14"/>
      <c r="T11" s="14">
        <v>0.19341739682100501</v>
      </c>
      <c r="U11" s="14">
        <v>0.158690810142641</v>
      </c>
      <c r="V11" s="14">
        <v>7.1194733683940803E-2</v>
      </c>
      <c r="W11" s="14"/>
      <c r="X11" s="14">
        <v>0.198750510443615</v>
      </c>
      <c r="Y11" s="14">
        <v>0.18019309723044899</v>
      </c>
      <c r="Z11" s="14">
        <v>0.26407248735018402</v>
      </c>
      <c r="AA11" s="14">
        <v>0.13125992998965799</v>
      </c>
    </row>
    <row r="12" spans="2:27" x14ac:dyDescent="0.3">
      <c r="B12" s="15" t="s">
        <v>226</v>
      </c>
      <c r="C12" s="14">
        <v>0.34010661030960598</v>
      </c>
      <c r="D12" s="14">
        <v>0.33421598596630903</v>
      </c>
      <c r="E12" s="14">
        <v>0.34629259799675799</v>
      </c>
      <c r="F12" s="14"/>
      <c r="G12" s="14">
        <v>0.32684141849283799</v>
      </c>
      <c r="H12" s="14">
        <v>0.35529595548788701</v>
      </c>
      <c r="I12" s="14">
        <v>0.28953528438864101</v>
      </c>
      <c r="J12" s="14">
        <v>0.303297502838975</v>
      </c>
      <c r="K12" s="14">
        <v>0.41746530513051699</v>
      </c>
      <c r="L12" s="14">
        <v>0.37487020097394103</v>
      </c>
      <c r="M12" s="14">
        <v>0.33762493954221101</v>
      </c>
      <c r="N12" s="14">
        <v>0.43216911530420898</v>
      </c>
      <c r="O12" s="14">
        <v>0.29071398501100099</v>
      </c>
      <c r="P12" s="14"/>
      <c r="Q12" s="14">
        <v>0.36184751623240302</v>
      </c>
      <c r="R12" s="14">
        <v>0.29758249844137002</v>
      </c>
      <c r="S12" s="14"/>
      <c r="T12" s="14">
        <v>0.33825081701105603</v>
      </c>
      <c r="U12" s="14">
        <v>0.40659671601422298</v>
      </c>
      <c r="V12" s="14">
        <v>0.21189112628872001</v>
      </c>
      <c r="W12" s="14"/>
      <c r="X12" s="14">
        <v>0.30530487438115</v>
      </c>
      <c r="Y12" s="14">
        <v>0.35642413814818102</v>
      </c>
      <c r="Z12" s="14">
        <v>0.27927236275828998</v>
      </c>
      <c r="AA12" s="14">
        <v>0.37681462658303599</v>
      </c>
    </row>
    <row r="13" spans="2:27" x14ac:dyDescent="0.3">
      <c r="B13" s="15" t="s">
        <v>149</v>
      </c>
      <c r="C13" s="20">
        <v>0.28391895501148101</v>
      </c>
      <c r="D13" s="20">
        <v>0.33723932926532701</v>
      </c>
      <c r="E13" s="20">
        <v>0.22793852676205001</v>
      </c>
      <c r="F13" s="20"/>
      <c r="G13" s="20">
        <v>0.326685132322453</v>
      </c>
      <c r="H13" s="20">
        <v>0.23722585415737599</v>
      </c>
      <c r="I13" s="20">
        <v>0.20629808679789899</v>
      </c>
      <c r="J13" s="20">
        <v>0.26986750085176497</v>
      </c>
      <c r="K13" s="20">
        <v>0.23349274460140601</v>
      </c>
      <c r="L13" s="20">
        <v>0.34380074383888798</v>
      </c>
      <c r="M13" s="20">
        <v>0.22226481696801201</v>
      </c>
      <c r="N13" s="20">
        <v>0.211978572594966</v>
      </c>
      <c r="O13" s="20">
        <v>0.36252006894218403</v>
      </c>
      <c r="P13" s="20"/>
      <c r="Q13" s="20">
        <v>0.313825607253438</v>
      </c>
      <c r="R13" s="20">
        <v>0.22785821167612699</v>
      </c>
      <c r="S13" s="20"/>
      <c r="T13" s="20">
        <v>0.25223280938425202</v>
      </c>
      <c r="U13" s="20">
        <v>0.32658864167879598</v>
      </c>
      <c r="V13" s="20">
        <v>0.66301809727837302</v>
      </c>
      <c r="W13" s="20"/>
      <c r="X13" s="20">
        <v>0.18939744966093</v>
      </c>
      <c r="Y13" s="20">
        <v>0.27562101381271298</v>
      </c>
      <c r="Z13" s="20">
        <v>0.31905058258172397</v>
      </c>
      <c r="AA13" s="20">
        <v>0.41926033023394998</v>
      </c>
    </row>
    <row r="14" spans="2:27" x14ac:dyDescent="0.3">
      <c r="B14" s="16" t="s">
        <v>340</v>
      </c>
    </row>
    <row r="15" spans="2:27" x14ac:dyDescent="0.3">
      <c r="B15" t="s">
        <v>54</v>
      </c>
    </row>
    <row r="16" spans="2:27" x14ac:dyDescent="0.3">
      <c r="B16" t="s">
        <v>55</v>
      </c>
    </row>
    <row r="18" spans="2:2" x14ac:dyDescent="0.3">
      <c r="B18"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349</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1011</v>
      </c>
      <c r="D7" s="10">
        <v>464</v>
      </c>
      <c r="E7" s="10">
        <v>544</v>
      </c>
      <c r="F7" s="10"/>
      <c r="G7" s="10">
        <v>208</v>
      </c>
      <c r="H7" s="10">
        <v>149</v>
      </c>
      <c r="I7" s="10">
        <v>78</v>
      </c>
      <c r="J7" s="10">
        <v>95</v>
      </c>
      <c r="K7" s="10">
        <v>87</v>
      </c>
      <c r="L7" s="10">
        <v>113</v>
      </c>
      <c r="M7" s="10">
        <v>84</v>
      </c>
      <c r="N7" s="10">
        <v>52</v>
      </c>
      <c r="O7" s="10">
        <v>145</v>
      </c>
      <c r="P7" s="10"/>
      <c r="Q7" s="10">
        <v>681</v>
      </c>
      <c r="R7" s="10">
        <v>322</v>
      </c>
      <c r="S7" s="10"/>
      <c r="T7" s="10">
        <v>716</v>
      </c>
      <c r="U7" s="10">
        <v>128</v>
      </c>
      <c r="V7" s="10">
        <v>95</v>
      </c>
      <c r="W7" s="10"/>
      <c r="X7" s="10">
        <v>236</v>
      </c>
      <c r="Y7" s="10">
        <v>495</v>
      </c>
      <c r="Z7" s="10">
        <v>86</v>
      </c>
      <c r="AA7" s="10">
        <v>186</v>
      </c>
    </row>
    <row r="8" spans="2:27" ht="30" customHeight="1" x14ac:dyDescent="0.3">
      <c r="B8" s="11" t="s">
        <v>19</v>
      </c>
      <c r="C8" s="11">
        <v>1011</v>
      </c>
      <c r="D8" s="11">
        <v>516</v>
      </c>
      <c r="E8" s="11">
        <v>492</v>
      </c>
      <c r="F8" s="11"/>
      <c r="G8" s="11">
        <v>219</v>
      </c>
      <c r="H8" s="11">
        <v>147</v>
      </c>
      <c r="I8" s="11">
        <v>77</v>
      </c>
      <c r="J8" s="11">
        <v>96</v>
      </c>
      <c r="K8" s="11">
        <v>88</v>
      </c>
      <c r="L8" s="11">
        <v>113</v>
      </c>
      <c r="M8" s="11">
        <v>81</v>
      </c>
      <c r="N8" s="11">
        <v>49</v>
      </c>
      <c r="O8" s="11">
        <v>140</v>
      </c>
      <c r="P8" s="11"/>
      <c r="Q8" s="11">
        <v>675</v>
      </c>
      <c r="R8" s="11">
        <v>327</v>
      </c>
      <c r="S8" s="11"/>
      <c r="T8" s="11">
        <v>700</v>
      </c>
      <c r="U8" s="11">
        <v>138</v>
      </c>
      <c r="V8" s="11">
        <v>70</v>
      </c>
      <c r="W8" s="11"/>
      <c r="X8" s="11">
        <v>230</v>
      </c>
      <c r="Y8" s="11">
        <v>496</v>
      </c>
      <c r="Z8" s="11">
        <v>97</v>
      </c>
      <c r="AA8" s="11">
        <v>180</v>
      </c>
    </row>
    <row r="9" spans="2:27" x14ac:dyDescent="0.3">
      <c r="B9" s="15" t="s">
        <v>223</v>
      </c>
      <c r="C9" s="14">
        <v>4.5715961000490801E-2</v>
      </c>
      <c r="D9" s="14">
        <v>4.4359100102505197E-2</v>
      </c>
      <c r="E9" s="14">
        <v>4.7385282600823198E-2</v>
      </c>
      <c r="F9" s="14"/>
      <c r="G9" s="14">
        <v>5.4785502000059098E-2</v>
      </c>
      <c r="H9" s="14">
        <v>5.5722430981593601E-2</v>
      </c>
      <c r="I9" s="14">
        <v>4.9102137262847498E-2</v>
      </c>
      <c r="J9" s="14">
        <v>0.102932837040544</v>
      </c>
      <c r="K9" s="14">
        <v>2.8906454234692899E-2</v>
      </c>
      <c r="L9" s="14">
        <v>1.6142347908126999E-2</v>
      </c>
      <c r="M9" s="14">
        <v>2.00609404948991E-2</v>
      </c>
      <c r="N9" s="14">
        <v>3.7268693118712497E-2</v>
      </c>
      <c r="O9" s="14">
        <v>3.2032488317304403E-2</v>
      </c>
      <c r="P9" s="14"/>
      <c r="Q9" s="14">
        <v>3.2680876622498502E-2</v>
      </c>
      <c r="R9" s="14">
        <v>6.9213137529401406E-2</v>
      </c>
      <c r="S9" s="14"/>
      <c r="T9" s="14">
        <v>4.8626527447295301E-2</v>
      </c>
      <c r="U9" s="14">
        <v>3.00012195711278E-2</v>
      </c>
      <c r="V9" s="14">
        <v>1.19915545092967E-2</v>
      </c>
      <c r="W9" s="14"/>
      <c r="X9" s="14">
        <v>8.3004500196123904E-2</v>
      </c>
      <c r="Y9" s="14">
        <v>3.9729036871958501E-2</v>
      </c>
      <c r="Z9" s="14">
        <v>3.6513133845116501E-2</v>
      </c>
      <c r="AA9" s="14">
        <v>1.3229790862953899E-2</v>
      </c>
    </row>
    <row r="10" spans="2:27" x14ac:dyDescent="0.3">
      <c r="B10" s="15" t="s">
        <v>224</v>
      </c>
      <c r="C10" s="14">
        <v>9.3137186492609297E-2</v>
      </c>
      <c r="D10" s="14">
        <v>8.6064151610496201E-2</v>
      </c>
      <c r="E10" s="14">
        <v>0.10106253951381899</v>
      </c>
      <c r="F10" s="14"/>
      <c r="G10" s="14">
        <v>8.4991960852768306E-2</v>
      </c>
      <c r="H10" s="14">
        <v>0.108911185746078</v>
      </c>
      <c r="I10" s="14">
        <v>7.2936838267655693E-2</v>
      </c>
      <c r="J10" s="14">
        <v>7.0870424762194004E-2</v>
      </c>
      <c r="K10" s="14">
        <v>9.9545471450495304E-2</v>
      </c>
      <c r="L10" s="14">
        <v>0.114166874662715</v>
      </c>
      <c r="M10" s="14">
        <v>0.129963135111893</v>
      </c>
      <c r="N10" s="14">
        <v>7.0164917938234997E-2</v>
      </c>
      <c r="O10" s="14">
        <v>8.14696206622567E-2</v>
      </c>
      <c r="P10" s="14"/>
      <c r="Q10" s="14">
        <v>7.9313741899694104E-2</v>
      </c>
      <c r="R10" s="14">
        <v>0.12426217240923799</v>
      </c>
      <c r="S10" s="14"/>
      <c r="T10" s="14">
        <v>0.104501995878795</v>
      </c>
      <c r="U10" s="14">
        <v>6.7520441736411099E-2</v>
      </c>
      <c r="V10" s="14">
        <v>3.9118475090675502E-2</v>
      </c>
      <c r="W10" s="14"/>
      <c r="X10" s="14">
        <v>0.14178182479950999</v>
      </c>
      <c r="Y10" s="14">
        <v>8.5301756312592902E-2</v>
      </c>
      <c r="Z10" s="14">
        <v>8.2722209205191702E-2</v>
      </c>
      <c r="AA10" s="14">
        <v>6.2788382408384996E-2</v>
      </c>
    </row>
    <row r="11" spans="2:27" x14ac:dyDescent="0.3">
      <c r="B11" s="15" t="s">
        <v>225</v>
      </c>
      <c r="C11" s="14">
        <v>0.16570152605011801</v>
      </c>
      <c r="D11" s="14">
        <v>0.149008201228364</v>
      </c>
      <c r="E11" s="14">
        <v>0.18209584616968499</v>
      </c>
      <c r="F11" s="14"/>
      <c r="G11" s="14">
        <v>0.15464022269566299</v>
      </c>
      <c r="H11" s="14">
        <v>0.15780281393488599</v>
      </c>
      <c r="I11" s="14">
        <v>0.20881091311134301</v>
      </c>
      <c r="J11" s="14">
        <v>0.20422826490155899</v>
      </c>
      <c r="K11" s="14">
        <v>0.16665063545447101</v>
      </c>
      <c r="L11" s="14">
        <v>0.13035161883203999</v>
      </c>
      <c r="M11" s="14">
        <v>0.13095177743370701</v>
      </c>
      <c r="N11" s="14">
        <v>0.162800814372698</v>
      </c>
      <c r="O11" s="14">
        <v>0.19009768558808501</v>
      </c>
      <c r="P11" s="14"/>
      <c r="Q11" s="14">
        <v>0.151618273979543</v>
      </c>
      <c r="R11" s="14">
        <v>0.19670833223682499</v>
      </c>
      <c r="S11" s="14"/>
      <c r="T11" s="14">
        <v>0.16953442905211699</v>
      </c>
      <c r="U11" s="14">
        <v>0.18195793175743699</v>
      </c>
      <c r="V11" s="14">
        <v>2.0637206243929E-2</v>
      </c>
      <c r="W11" s="14"/>
      <c r="X11" s="14">
        <v>0.18600931730756401</v>
      </c>
      <c r="Y11" s="14">
        <v>0.16556810439806799</v>
      </c>
      <c r="Z11" s="14">
        <v>0.22207622633544399</v>
      </c>
      <c r="AA11" s="14">
        <v>0.113120376911635</v>
      </c>
    </row>
    <row r="12" spans="2:27" x14ac:dyDescent="0.3">
      <c r="B12" s="15" t="s">
        <v>226</v>
      </c>
      <c r="C12" s="14">
        <v>0.41305327864402802</v>
      </c>
      <c r="D12" s="14">
        <v>0.39730518654984898</v>
      </c>
      <c r="E12" s="14">
        <v>0.42998047885288099</v>
      </c>
      <c r="F12" s="14"/>
      <c r="G12" s="14">
        <v>0.386696592603259</v>
      </c>
      <c r="H12" s="14">
        <v>0.41183422567011901</v>
      </c>
      <c r="I12" s="14">
        <v>0.42951558964575398</v>
      </c>
      <c r="J12" s="14">
        <v>0.34170924569017302</v>
      </c>
      <c r="K12" s="14">
        <v>0.479751863078896</v>
      </c>
      <c r="L12" s="14">
        <v>0.41947136159044501</v>
      </c>
      <c r="M12" s="14">
        <v>0.527638200565267</v>
      </c>
      <c r="N12" s="14">
        <v>0.52292481552619796</v>
      </c>
      <c r="O12" s="14">
        <v>0.34386280837562</v>
      </c>
      <c r="P12" s="14"/>
      <c r="Q12" s="14">
        <v>0.41369843895028902</v>
      </c>
      <c r="R12" s="14">
        <v>0.404997175368917</v>
      </c>
      <c r="S12" s="14"/>
      <c r="T12" s="14">
        <v>0.42611864800640697</v>
      </c>
      <c r="U12" s="14">
        <v>0.412439205293886</v>
      </c>
      <c r="V12" s="14">
        <v>0.33052011569527801</v>
      </c>
      <c r="W12" s="14"/>
      <c r="X12" s="14">
        <v>0.43186071981797303</v>
      </c>
      <c r="Y12" s="14">
        <v>0.42246260118394202</v>
      </c>
      <c r="Z12" s="14">
        <v>0.34130238148341602</v>
      </c>
      <c r="AA12" s="14">
        <v>0.38951163485053703</v>
      </c>
    </row>
    <row r="13" spans="2:27" x14ac:dyDescent="0.3">
      <c r="B13" s="15" t="s">
        <v>149</v>
      </c>
      <c r="C13" s="20">
        <v>0.28239204781275401</v>
      </c>
      <c r="D13" s="20">
        <v>0.32326336050878501</v>
      </c>
      <c r="E13" s="20">
        <v>0.23947585286279199</v>
      </c>
      <c r="F13" s="20"/>
      <c r="G13" s="20">
        <v>0.31888572184824998</v>
      </c>
      <c r="H13" s="20">
        <v>0.26572934366732398</v>
      </c>
      <c r="I13" s="20">
        <v>0.23963452171239999</v>
      </c>
      <c r="J13" s="20">
        <v>0.28025922760553001</v>
      </c>
      <c r="K13" s="20">
        <v>0.22514557578144501</v>
      </c>
      <c r="L13" s="20">
        <v>0.31986779700667201</v>
      </c>
      <c r="M13" s="20">
        <v>0.19138594639423401</v>
      </c>
      <c r="N13" s="20">
        <v>0.206840759044156</v>
      </c>
      <c r="O13" s="20">
        <v>0.35253739705673298</v>
      </c>
      <c r="P13" s="20"/>
      <c r="Q13" s="20">
        <v>0.32268866854797601</v>
      </c>
      <c r="R13" s="20">
        <v>0.204819182455619</v>
      </c>
      <c r="S13" s="20"/>
      <c r="T13" s="20">
        <v>0.251218399615386</v>
      </c>
      <c r="U13" s="20">
        <v>0.308081201641138</v>
      </c>
      <c r="V13" s="20">
        <v>0.59773264846082097</v>
      </c>
      <c r="W13" s="20"/>
      <c r="X13" s="20">
        <v>0.15734363787882899</v>
      </c>
      <c r="Y13" s="20">
        <v>0.286938501233439</v>
      </c>
      <c r="Z13" s="20">
        <v>0.31738604913083301</v>
      </c>
      <c r="AA13" s="20">
        <v>0.42134981496648999</v>
      </c>
    </row>
    <row r="14" spans="2:27" x14ac:dyDescent="0.3">
      <c r="B14" s="16" t="s">
        <v>340</v>
      </c>
    </row>
    <row r="15" spans="2:27" x14ac:dyDescent="0.3">
      <c r="B15" t="s">
        <v>54</v>
      </c>
    </row>
    <row r="16" spans="2:27" x14ac:dyDescent="0.3">
      <c r="B16" t="s">
        <v>55</v>
      </c>
    </row>
    <row r="18" spans="2:2" x14ac:dyDescent="0.3">
      <c r="B18"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AA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354</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x14ac:dyDescent="0.3">
      <c r="B9" s="15" t="s">
        <v>350</v>
      </c>
      <c r="C9" s="14">
        <v>0.59856696976724499</v>
      </c>
      <c r="D9" s="14">
        <v>0.64216155455034196</v>
      </c>
      <c r="E9" s="14">
        <v>0.55349896610960403</v>
      </c>
      <c r="F9" s="14"/>
      <c r="G9" s="14">
        <v>0.71359290942622899</v>
      </c>
      <c r="H9" s="14">
        <v>0.51621812065733597</v>
      </c>
      <c r="I9" s="14">
        <v>0.57267174322064096</v>
      </c>
      <c r="J9" s="14">
        <v>0.52734481181211001</v>
      </c>
      <c r="K9" s="14">
        <v>0.56960915158668401</v>
      </c>
      <c r="L9" s="14">
        <v>0.63844247901069795</v>
      </c>
      <c r="M9" s="14">
        <v>0.52600260328510795</v>
      </c>
      <c r="N9" s="14">
        <v>0.55659977384394299</v>
      </c>
      <c r="O9" s="14">
        <v>0.60798055865025602</v>
      </c>
      <c r="P9" s="14"/>
      <c r="Q9" s="14">
        <v>0.64886600465556898</v>
      </c>
      <c r="R9" s="14">
        <v>0.48372833006163501</v>
      </c>
      <c r="S9" s="14"/>
      <c r="T9" s="14">
        <v>0.56221178762032997</v>
      </c>
      <c r="U9" s="14">
        <v>0.64460074149012703</v>
      </c>
      <c r="V9" s="14">
        <v>0.84257520531415697</v>
      </c>
      <c r="W9" s="14"/>
      <c r="X9" s="14">
        <v>0.440822517963251</v>
      </c>
      <c r="Y9" s="14">
        <v>0.61549461077755196</v>
      </c>
      <c r="Z9" s="14">
        <v>0.59747671228375099</v>
      </c>
      <c r="AA9" s="14">
        <v>0.73231913662973502</v>
      </c>
    </row>
    <row r="10" spans="2:27" ht="28.8" x14ac:dyDescent="0.3">
      <c r="B10" s="15" t="s">
        <v>351</v>
      </c>
      <c r="C10" s="14">
        <v>0.28522751132431301</v>
      </c>
      <c r="D10" s="14">
        <v>0.26044392973848601</v>
      </c>
      <c r="E10" s="14">
        <v>0.31076195330663298</v>
      </c>
      <c r="F10" s="14"/>
      <c r="G10" s="14">
        <v>0.22067845356687199</v>
      </c>
      <c r="H10" s="14">
        <v>0.33937503706170802</v>
      </c>
      <c r="I10" s="14">
        <v>0.326289214923282</v>
      </c>
      <c r="J10" s="14">
        <v>0.33678939861483798</v>
      </c>
      <c r="K10" s="14">
        <v>0.29530902941998</v>
      </c>
      <c r="L10" s="14">
        <v>0.25181531968027099</v>
      </c>
      <c r="M10" s="14">
        <v>0.29111866707491502</v>
      </c>
      <c r="N10" s="14">
        <v>0.35057735796045397</v>
      </c>
      <c r="O10" s="14">
        <v>0.269353685736962</v>
      </c>
      <c r="P10" s="14"/>
      <c r="Q10" s="14">
        <v>0.26524357289407902</v>
      </c>
      <c r="R10" s="14">
        <v>0.32996137721680202</v>
      </c>
      <c r="S10" s="14"/>
      <c r="T10" s="14">
        <v>0.30734913997861901</v>
      </c>
      <c r="U10" s="14">
        <v>0.26413359152608201</v>
      </c>
      <c r="V10" s="14">
        <v>0.12605322763249999</v>
      </c>
      <c r="W10" s="14"/>
      <c r="X10" s="14">
        <v>0.35619486647597998</v>
      </c>
      <c r="Y10" s="14">
        <v>0.28330754659872198</v>
      </c>
      <c r="Z10" s="14">
        <v>0.26041329462998603</v>
      </c>
      <c r="AA10" s="14">
        <v>0.22007029703207001</v>
      </c>
    </row>
    <row r="11" spans="2:27" x14ac:dyDescent="0.3">
      <c r="B11" s="15" t="s">
        <v>352</v>
      </c>
      <c r="C11" s="14">
        <v>6.4818328375039203E-2</v>
      </c>
      <c r="D11" s="14">
        <v>5.3820090048255297E-2</v>
      </c>
      <c r="E11" s="14">
        <v>7.6220230719194204E-2</v>
      </c>
      <c r="F11" s="14"/>
      <c r="G11" s="14">
        <v>4.01766030422918E-2</v>
      </c>
      <c r="H11" s="14">
        <v>8.9853691685257198E-2</v>
      </c>
      <c r="I11" s="14">
        <v>6.5419959678941805E-2</v>
      </c>
      <c r="J11" s="14">
        <v>9.7724549819889095E-2</v>
      </c>
      <c r="K11" s="14">
        <v>7.8171490387237003E-2</v>
      </c>
      <c r="L11" s="14">
        <v>5.9268306110408703E-2</v>
      </c>
      <c r="M11" s="14">
        <v>7.6131368137575497E-2</v>
      </c>
      <c r="N11" s="14">
        <v>3.6541429047038602E-2</v>
      </c>
      <c r="O11" s="14">
        <v>5.3992196646591002E-2</v>
      </c>
      <c r="P11" s="14"/>
      <c r="Q11" s="14">
        <v>4.7429803846077603E-2</v>
      </c>
      <c r="R11" s="14">
        <v>0.104196776371346</v>
      </c>
      <c r="S11" s="14"/>
      <c r="T11" s="14">
        <v>6.7900372833665096E-2</v>
      </c>
      <c r="U11" s="14">
        <v>7.8755298548572397E-2</v>
      </c>
      <c r="V11" s="14">
        <v>9.7422523023000702E-3</v>
      </c>
      <c r="W11" s="14"/>
      <c r="X11" s="14">
        <v>0.10694992904989201</v>
      </c>
      <c r="Y11" s="14">
        <v>5.4875811084558399E-2</v>
      </c>
      <c r="Z11" s="14">
        <v>9.6897843012924006E-2</v>
      </c>
      <c r="AA11" s="14">
        <v>2.8809286314657401E-2</v>
      </c>
    </row>
    <row r="12" spans="2:27" x14ac:dyDescent="0.3">
      <c r="B12" s="15" t="s">
        <v>353</v>
      </c>
      <c r="C12" s="20">
        <v>5.1387190533403002E-2</v>
      </c>
      <c r="D12" s="20">
        <v>4.3574425662916902E-2</v>
      </c>
      <c r="E12" s="20">
        <v>5.9518849864568603E-2</v>
      </c>
      <c r="F12" s="20"/>
      <c r="G12" s="20">
        <v>2.5552033964607299E-2</v>
      </c>
      <c r="H12" s="20">
        <v>5.4553150595698999E-2</v>
      </c>
      <c r="I12" s="20">
        <v>3.56190821771349E-2</v>
      </c>
      <c r="J12" s="20">
        <v>3.8141239753163303E-2</v>
      </c>
      <c r="K12" s="20">
        <v>5.6910328606098397E-2</v>
      </c>
      <c r="L12" s="20">
        <v>5.0473895198622498E-2</v>
      </c>
      <c r="M12" s="20">
        <v>0.10674736150240099</v>
      </c>
      <c r="N12" s="20">
        <v>5.62814391485651E-2</v>
      </c>
      <c r="O12" s="20">
        <v>6.8673558966191706E-2</v>
      </c>
      <c r="P12" s="20"/>
      <c r="Q12" s="20">
        <v>3.8460618604274702E-2</v>
      </c>
      <c r="R12" s="20">
        <v>8.2113516350217006E-2</v>
      </c>
      <c r="S12" s="20"/>
      <c r="T12" s="20">
        <v>6.2538699567386197E-2</v>
      </c>
      <c r="U12" s="20">
        <v>1.25103684352194E-2</v>
      </c>
      <c r="V12" s="20">
        <v>2.1629314751042999E-2</v>
      </c>
      <c r="W12" s="20"/>
      <c r="X12" s="20">
        <v>9.6032686510876195E-2</v>
      </c>
      <c r="Y12" s="20">
        <v>4.6322031539168002E-2</v>
      </c>
      <c r="Z12" s="20">
        <v>4.5212150073339299E-2</v>
      </c>
      <c r="AA12" s="20">
        <v>1.8801280023537401E-2</v>
      </c>
    </row>
    <row r="13" spans="2:27" x14ac:dyDescent="0.3">
      <c r="B13" s="16"/>
    </row>
    <row r="14" spans="2:27" x14ac:dyDescent="0.3">
      <c r="B14" t="s">
        <v>54</v>
      </c>
    </row>
    <row r="15" spans="2:27" x14ac:dyDescent="0.3">
      <c r="B15" t="s">
        <v>55</v>
      </c>
    </row>
    <row r="17" spans="2:2" x14ac:dyDescent="0.3">
      <c r="B17"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AA17"/>
  <sheetViews>
    <sheetView showGridLines="0" topLeftCell="A2" workbookViewId="0">
      <pane xSplit="2" topLeftCell="C1" activePane="topRight" state="frozen"/>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358</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1766</v>
      </c>
      <c r="D7" s="10">
        <v>812</v>
      </c>
      <c r="E7" s="10">
        <v>948</v>
      </c>
      <c r="F7" s="10"/>
      <c r="G7" s="10">
        <v>404</v>
      </c>
      <c r="H7" s="10">
        <v>251</v>
      </c>
      <c r="I7" s="10">
        <v>129</v>
      </c>
      <c r="J7" s="10">
        <v>163</v>
      </c>
      <c r="K7" s="10">
        <v>158</v>
      </c>
      <c r="L7" s="10">
        <v>189</v>
      </c>
      <c r="M7" s="10">
        <v>149</v>
      </c>
      <c r="N7" s="10">
        <v>92</v>
      </c>
      <c r="O7" s="10">
        <v>231</v>
      </c>
      <c r="P7" s="10"/>
      <c r="Q7" s="10">
        <v>1266</v>
      </c>
      <c r="R7" s="10">
        <v>488</v>
      </c>
      <c r="S7" s="10"/>
      <c r="T7" s="10">
        <v>1222</v>
      </c>
      <c r="U7" s="10">
        <v>222</v>
      </c>
      <c r="V7" s="10">
        <v>185</v>
      </c>
      <c r="W7" s="10"/>
      <c r="X7" s="10">
        <v>357</v>
      </c>
      <c r="Y7" s="10">
        <v>886</v>
      </c>
      <c r="Z7" s="10">
        <v>131</v>
      </c>
      <c r="AA7" s="10">
        <v>380</v>
      </c>
    </row>
    <row r="8" spans="2:27" ht="30" customHeight="1" x14ac:dyDescent="0.3">
      <c r="B8" s="11" t="s">
        <v>19</v>
      </c>
      <c r="C8" s="11">
        <v>1770</v>
      </c>
      <c r="D8" s="11">
        <v>902</v>
      </c>
      <c r="E8" s="11">
        <v>862</v>
      </c>
      <c r="F8" s="11"/>
      <c r="G8" s="11">
        <v>424</v>
      </c>
      <c r="H8" s="11">
        <v>247</v>
      </c>
      <c r="I8" s="11">
        <v>127</v>
      </c>
      <c r="J8" s="11">
        <v>163</v>
      </c>
      <c r="K8" s="11">
        <v>159</v>
      </c>
      <c r="L8" s="11">
        <v>191</v>
      </c>
      <c r="M8" s="11">
        <v>144</v>
      </c>
      <c r="N8" s="11">
        <v>90</v>
      </c>
      <c r="O8" s="11">
        <v>226</v>
      </c>
      <c r="P8" s="11"/>
      <c r="Q8" s="11">
        <v>1264</v>
      </c>
      <c r="R8" s="11">
        <v>493</v>
      </c>
      <c r="S8" s="11"/>
      <c r="T8" s="11">
        <v>1202</v>
      </c>
      <c r="U8" s="11">
        <v>237</v>
      </c>
      <c r="V8" s="11">
        <v>136</v>
      </c>
      <c r="W8" s="11"/>
      <c r="X8" s="11">
        <v>351</v>
      </c>
      <c r="Y8" s="11">
        <v>888</v>
      </c>
      <c r="Z8" s="11">
        <v>142</v>
      </c>
      <c r="AA8" s="11">
        <v>376</v>
      </c>
    </row>
    <row r="9" spans="2:27" x14ac:dyDescent="0.3">
      <c r="B9" s="15" t="s">
        <v>355</v>
      </c>
      <c r="C9" s="14">
        <v>0.504187626852309</v>
      </c>
      <c r="D9" s="14">
        <v>0.58195532369240199</v>
      </c>
      <c r="E9" s="14">
        <v>0.42551849874241598</v>
      </c>
      <c r="F9" s="14"/>
      <c r="G9" s="14">
        <v>0.68642434296325605</v>
      </c>
      <c r="H9" s="14">
        <v>0.43905804773450602</v>
      </c>
      <c r="I9" s="14">
        <v>0.43030702253018599</v>
      </c>
      <c r="J9" s="14">
        <v>0.41159934951296201</v>
      </c>
      <c r="K9" s="14">
        <v>0.423645292055494</v>
      </c>
      <c r="L9" s="14">
        <v>0.52272596158250895</v>
      </c>
      <c r="M9" s="14">
        <v>0.447777082179659</v>
      </c>
      <c r="N9" s="14">
        <v>0.42539498049140601</v>
      </c>
      <c r="O9" s="14">
        <v>0.45034645396253098</v>
      </c>
      <c r="P9" s="14"/>
      <c r="Q9" s="14">
        <v>0.554677144832733</v>
      </c>
      <c r="R9" s="14">
        <v>0.37975136151971001</v>
      </c>
      <c r="S9" s="14"/>
      <c r="T9" s="14">
        <v>0.45651245031593801</v>
      </c>
      <c r="U9" s="14">
        <v>0.56995529141664403</v>
      </c>
      <c r="V9" s="14">
        <v>0.82460929873089495</v>
      </c>
      <c r="W9" s="14"/>
      <c r="X9" s="14">
        <v>0.32525647565416099</v>
      </c>
      <c r="Y9" s="14">
        <v>0.50822487486068302</v>
      </c>
      <c r="Z9" s="14">
        <v>0.51397253601766102</v>
      </c>
      <c r="AA9" s="14">
        <v>0.66430597314331696</v>
      </c>
    </row>
    <row r="10" spans="2:27" x14ac:dyDescent="0.3">
      <c r="B10" s="15" t="s">
        <v>356</v>
      </c>
      <c r="C10" s="14">
        <v>0.353445828698565</v>
      </c>
      <c r="D10" s="14">
        <v>0.32142896798078502</v>
      </c>
      <c r="E10" s="14">
        <v>0.38576493442709903</v>
      </c>
      <c r="F10" s="14"/>
      <c r="G10" s="14">
        <v>0.245261391488552</v>
      </c>
      <c r="H10" s="14">
        <v>0.40245946492337797</v>
      </c>
      <c r="I10" s="14">
        <v>0.33078101490464901</v>
      </c>
      <c r="J10" s="14">
        <v>0.40532678640215097</v>
      </c>
      <c r="K10" s="14">
        <v>0.44484984149704798</v>
      </c>
      <c r="L10" s="14">
        <v>0.35365092310479301</v>
      </c>
      <c r="M10" s="14">
        <v>0.37587689475605801</v>
      </c>
      <c r="N10" s="14">
        <v>0.36912095291339297</v>
      </c>
      <c r="O10" s="14">
        <v>0.39304472268824198</v>
      </c>
      <c r="P10" s="14"/>
      <c r="Q10" s="14">
        <v>0.32635672862055598</v>
      </c>
      <c r="R10" s="14">
        <v>0.41897169179937699</v>
      </c>
      <c r="S10" s="14"/>
      <c r="T10" s="14">
        <v>0.38050103864438001</v>
      </c>
      <c r="U10" s="14">
        <v>0.32805602676575701</v>
      </c>
      <c r="V10" s="14">
        <v>0.12798334557525801</v>
      </c>
      <c r="W10" s="14"/>
      <c r="X10" s="14">
        <v>0.44746400357248201</v>
      </c>
      <c r="Y10" s="14">
        <v>0.35141813923409299</v>
      </c>
      <c r="Z10" s="14">
        <v>0.34879498641489098</v>
      </c>
      <c r="AA10" s="14">
        <v>0.26721100585984497</v>
      </c>
    </row>
    <row r="11" spans="2:27" x14ac:dyDescent="0.3">
      <c r="B11" s="15" t="s">
        <v>357</v>
      </c>
      <c r="C11" s="14">
        <v>6.0039447718126401E-2</v>
      </c>
      <c r="D11" s="14">
        <v>4.6997823798833202E-2</v>
      </c>
      <c r="E11" s="14">
        <v>7.40945909459646E-2</v>
      </c>
      <c r="F11" s="14"/>
      <c r="G11" s="14">
        <v>3.1199706324027798E-2</v>
      </c>
      <c r="H11" s="14">
        <v>6.7587700481295296E-2</v>
      </c>
      <c r="I11" s="14">
        <v>0.10819594910066201</v>
      </c>
      <c r="J11" s="14">
        <v>6.6567747360469706E-2</v>
      </c>
      <c r="K11" s="14">
        <v>4.7347106276824202E-2</v>
      </c>
      <c r="L11" s="14">
        <v>6.0305156828346099E-2</v>
      </c>
      <c r="M11" s="14">
        <v>8.1387427090116898E-2</v>
      </c>
      <c r="N11" s="14">
        <v>7.0017898011898796E-2</v>
      </c>
      <c r="O11" s="14">
        <v>6.5169351894994496E-2</v>
      </c>
      <c r="P11" s="14"/>
      <c r="Q11" s="14">
        <v>5.1959327354309401E-2</v>
      </c>
      <c r="R11" s="14">
        <v>8.2384181631717804E-2</v>
      </c>
      <c r="S11" s="14"/>
      <c r="T11" s="14">
        <v>6.5560167139808806E-2</v>
      </c>
      <c r="U11" s="14">
        <v>7.2069725861430303E-2</v>
      </c>
      <c r="V11" s="14">
        <v>1.38700087144313E-2</v>
      </c>
      <c r="W11" s="14"/>
      <c r="X11" s="14">
        <v>8.6645023062315196E-2</v>
      </c>
      <c r="Y11" s="14">
        <v>5.7404565663931602E-2</v>
      </c>
      <c r="Z11" s="14">
        <v>7.1889708029639093E-2</v>
      </c>
      <c r="AA11" s="14">
        <v>3.9108392489016902E-2</v>
      </c>
    </row>
    <row r="12" spans="2:27" x14ac:dyDescent="0.3">
      <c r="B12" s="15" t="s">
        <v>353</v>
      </c>
      <c r="C12" s="20">
        <v>8.2327096730999402E-2</v>
      </c>
      <c r="D12" s="20">
        <v>4.9617884527980403E-2</v>
      </c>
      <c r="E12" s="20">
        <v>0.11462197588452</v>
      </c>
      <c r="F12" s="20"/>
      <c r="G12" s="20">
        <v>3.7114559224164199E-2</v>
      </c>
      <c r="H12" s="20">
        <v>9.0894786860821294E-2</v>
      </c>
      <c r="I12" s="20">
        <v>0.13071601346450301</v>
      </c>
      <c r="J12" s="20">
        <v>0.116506116724418</v>
      </c>
      <c r="K12" s="20">
        <v>8.41577601706332E-2</v>
      </c>
      <c r="L12" s="20">
        <v>6.3317958484352399E-2</v>
      </c>
      <c r="M12" s="20">
        <v>9.4958595974166504E-2</v>
      </c>
      <c r="N12" s="20">
        <v>0.13546616858330199</v>
      </c>
      <c r="O12" s="20">
        <v>9.1439471454232396E-2</v>
      </c>
      <c r="P12" s="20"/>
      <c r="Q12" s="20">
        <v>6.7006799192402294E-2</v>
      </c>
      <c r="R12" s="20">
        <v>0.11889276504919501</v>
      </c>
      <c r="S12" s="20"/>
      <c r="T12" s="20">
        <v>9.7426343899873799E-2</v>
      </c>
      <c r="U12" s="20">
        <v>2.9918955956169099E-2</v>
      </c>
      <c r="V12" s="20">
        <v>3.3537346979416197E-2</v>
      </c>
      <c r="W12" s="20"/>
      <c r="X12" s="20">
        <v>0.140634497711042</v>
      </c>
      <c r="Y12" s="20">
        <v>8.2952420241292596E-2</v>
      </c>
      <c r="Z12" s="20">
        <v>6.5342769537809403E-2</v>
      </c>
      <c r="AA12" s="20">
        <v>2.9374628507821E-2</v>
      </c>
    </row>
    <row r="13" spans="2:27" x14ac:dyDescent="0.3">
      <c r="B13" s="16" t="s">
        <v>359</v>
      </c>
    </row>
    <row r="14" spans="2:27" x14ac:dyDescent="0.3">
      <c r="B14" t="s">
        <v>54</v>
      </c>
    </row>
    <row r="15" spans="2:27" x14ac:dyDescent="0.3">
      <c r="B15" t="s">
        <v>55</v>
      </c>
    </row>
    <row r="17" spans="2:2" x14ac:dyDescent="0.3">
      <c r="B17"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AA2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371</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ht="28.8" x14ac:dyDescent="0.3">
      <c r="B9" s="15" t="s">
        <v>360</v>
      </c>
      <c r="C9" s="14">
        <v>0.31184596261038899</v>
      </c>
      <c r="D9" s="14">
        <v>0.28847585839855699</v>
      </c>
      <c r="E9" s="14">
        <v>0.33389267762602998</v>
      </c>
      <c r="F9" s="14"/>
      <c r="G9" s="14">
        <v>0.27391465467530701</v>
      </c>
      <c r="H9" s="14">
        <v>0.33844226057082499</v>
      </c>
      <c r="I9" s="14">
        <v>0.30930213053653599</v>
      </c>
      <c r="J9" s="14">
        <v>0.32158821421273298</v>
      </c>
      <c r="K9" s="14">
        <v>0.332208113158041</v>
      </c>
      <c r="L9" s="14">
        <v>0.33320370684253497</v>
      </c>
      <c r="M9" s="14">
        <v>0.30900376533964602</v>
      </c>
      <c r="N9" s="14">
        <v>0.30071451922926701</v>
      </c>
      <c r="O9" s="14">
        <v>0.31699829050527301</v>
      </c>
      <c r="P9" s="14"/>
      <c r="Q9" s="14">
        <v>0.32426467942588699</v>
      </c>
      <c r="R9" s="14">
        <v>0.28273829561204999</v>
      </c>
      <c r="S9" s="14"/>
      <c r="T9" s="14">
        <v>0.31425574341345303</v>
      </c>
      <c r="U9" s="14">
        <v>0.283105634806887</v>
      </c>
      <c r="V9" s="14">
        <v>0.35974798727810797</v>
      </c>
      <c r="W9" s="14"/>
      <c r="X9" s="14">
        <v>0.29615708262423801</v>
      </c>
      <c r="Y9" s="14">
        <v>0.31514520185050199</v>
      </c>
      <c r="Z9" s="14">
        <v>0.24716350424067199</v>
      </c>
      <c r="AA9" s="14">
        <v>0.34707010878301803</v>
      </c>
    </row>
    <row r="10" spans="2:27" ht="28.8" x14ac:dyDescent="0.3">
      <c r="B10" s="15" t="s">
        <v>361</v>
      </c>
      <c r="C10" s="14">
        <v>0.30465516785804603</v>
      </c>
      <c r="D10" s="14">
        <v>0.33518104986839797</v>
      </c>
      <c r="E10" s="14">
        <v>0.27592448006043602</v>
      </c>
      <c r="F10" s="14"/>
      <c r="G10" s="14">
        <v>0.35910742729620898</v>
      </c>
      <c r="H10" s="14">
        <v>0.275913588726172</v>
      </c>
      <c r="I10" s="14">
        <v>0.30117766216842101</v>
      </c>
      <c r="J10" s="14">
        <v>0.28768673287240099</v>
      </c>
      <c r="K10" s="14">
        <v>0.29411982082516003</v>
      </c>
      <c r="L10" s="14">
        <v>0.252089533001565</v>
      </c>
      <c r="M10" s="14">
        <v>0.321269261212909</v>
      </c>
      <c r="N10" s="14">
        <v>0.26019670081746199</v>
      </c>
      <c r="O10" s="14">
        <v>0.31237090134780698</v>
      </c>
      <c r="P10" s="14"/>
      <c r="Q10" s="14">
        <v>0.33027301080245502</v>
      </c>
      <c r="R10" s="14">
        <v>0.24837983791496901</v>
      </c>
      <c r="S10" s="14"/>
      <c r="T10" s="14">
        <v>0.308742017872632</v>
      </c>
      <c r="U10" s="14">
        <v>0.255300795098371</v>
      </c>
      <c r="V10" s="14">
        <v>0.39899978508836498</v>
      </c>
      <c r="W10" s="14"/>
      <c r="X10" s="14">
        <v>0.25913981704966099</v>
      </c>
      <c r="Y10" s="14">
        <v>0.32449078171996198</v>
      </c>
      <c r="Z10" s="14">
        <v>0.21985386067653501</v>
      </c>
      <c r="AA10" s="14">
        <v>0.34473285411886101</v>
      </c>
    </row>
    <row r="11" spans="2:27" ht="28.8" x14ac:dyDescent="0.3">
      <c r="B11" s="15" t="s">
        <v>362</v>
      </c>
      <c r="C11" s="14">
        <v>0.27655470450065001</v>
      </c>
      <c r="D11" s="14">
        <v>0.24214796517461001</v>
      </c>
      <c r="E11" s="14">
        <v>0.308883885216089</v>
      </c>
      <c r="F11" s="14"/>
      <c r="G11" s="14">
        <v>0.22191592031027599</v>
      </c>
      <c r="H11" s="14">
        <v>0.33750595273900402</v>
      </c>
      <c r="I11" s="14">
        <v>0.263445572853162</v>
      </c>
      <c r="J11" s="14">
        <v>0.32116049785323703</v>
      </c>
      <c r="K11" s="14">
        <v>0.25767120786259501</v>
      </c>
      <c r="L11" s="14">
        <v>0.31093918990860098</v>
      </c>
      <c r="M11" s="14">
        <v>0.26553410303026198</v>
      </c>
      <c r="N11" s="14">
        <v>0.32243240584346899</v>
      </c>
      <c r="O11" s="14">
        <v>0.253713762624521</v>
      </c>
      <c r="P11" s="14"/>
      <c r="Q11" s="14">
        <v>0.25983683514654499</v>
      </c>
      <c r="R11" s="14">
        <v>0.316825354908634</v>
      </c>
      <c r="S11" s="14"/>
      <c r="T11" s="14">
        <v>0.29373472948999102</v>
      </c>
      <c r="U11" s="14">
        <v>0.22305336283615099</v>
      </c>
      <c r="V11" s="14">
        <v>0.11951873350978701</v>
      </c>
      <c r="W11" s="14"/>
      <c r="X11" s="14">
        <v>0.33953547965522901</v>
      </c>
      <c r="Y11" s="14">
        <v>0.28135295917525499</v>
      </c>
      <c r="Z11" s="14">
        <v>0.25661812834305398</v>
      </c>
      <c r="AA11" s="14">
        <v>0.20603063380224701</v>
      </c>
    </row>
    <row r="12" spans="2:27" ht="28.8" x14ac:dyDescent="0.3">
      <c r="B12" s="15" t="s">
        <v>363</v>
      </c>
      <c r="C12" s="14">
        <v>0.26279970960890098</v>
      </c>
      <c r="D12" s="14">
        <v>0.22997726512872901</v>
      </c>
      <c r="E12" s="14">
        <v>0.29525193800051702</v>
      </c>
      <c r="F12" s="14"/>
      <c r="G12" s="14">
        <v>0.261327291785662</v>
      </c>
      <c r="H12" s="14">
        <v>0.25661942965745599</v>
      </c>
      <c r="I12" s="14">
        <v>0.33842547389817201</v>
      </c>
      <c r="J12" s="14">
        <v>0.243194895960471</v>
      </c>
      <c r="K12" s="14">
        <v>0.286080706999505</v>
      </c>
      <c r="L12" s="14">
        <v>0.224130076584415</v>
      </c>
      <c r="M12" s="14">
        <v>0.29253822173185601</v>
      </c>
      <c r="N12" s="14">
        <v>0.269022658901925</v>
      </c>
      <c r="O12" s="14">
        <v>0.237980731164051</v>
      </c>
      <c r="P12" s="14"/>
      <c r="Q12" s="14">
        <v>0.26478059162380801</v>
      </c>
      <c r="R12" s="14">
        <v>0.258712655859336</v>
      </c>
      <c r="S12" s="14"/>
      <c r="T12" s="14">
        <v>0.26184536773702799</v>
      </c>
      <c r="U12" s="14">
        <v>0.25499347072247902</v>
      </c>
      <c r="V12" s="14">
        <v>0.26192796975674398</v>
      </c>
      <c r="W12" s="14"/>
      <c r="X12" s="14">
        <v>0.26413979873429899</v>
      </c>
      <c r="Y12" s="14">
        <v>0.26764759771445101</v>
      </c>
      <c r="Z12" s="14">
        <v>0.24432465824493799</v>
      </c>
      <c r="AA12" s="14">
        <v>0.257610958898013</v>
      </c>
    </row>
    <row r="13" spans="2:27" ht="28.8" x14ac:dyDescent="0.3">
      <c r="B13" s="15" t="s">
        <v>364</v>
      </c>
      <c r="C13" s="14">
        <v>0.25823045194335198</v>
      </c>
      <c r="D13" s="14">
        <v>0.221945605330996</v>
      </c>
      <c r="E13" s="14">
        <v>0.29398121959051199</v>
      </c>
      <c r="F13" s="14"/>
      <c r="G13" s="14">
        <v>0.23452212188904101</v>
      </c>
      <c r="H13" s="14">
        <v>0.26630759591497999</v>
      </c>
      <c r="I13" s="14">
        <v>0.26972407630547102</v>
      </c>
      <c r="J13" s="14">
        <v>0.23565751717347599</v>
      </c>
      <c r="K13" s="14">
        <v>0.291338938087781</v>
      </c>
      <c r="L13" s="14">
        <v>0.25407381420557101</v>
      </c>
      <c r="M13" s="14">
        <v>0.247507908515539</v>
      </c>
      <c r="N13" s="14">
        <v>0.30643284351126998</v>
      </c>
      <c r="O13" s="14">
        <v>0.26971828761970601</v>
      </c>
      <c r="P13" s="14"/>
      <c r="Q13" s="14">
        <v>0.25155727265821198</v>
      </c>
      <c r="R13" s="14">
        <v>0.27501430160457901</v>
      </c>
      <c r="S13" s="14"/>
      <c r="T13" s="14">
        <v>0.26396287356148501</v>
      </c>
      <c r="U13" s="14">
        <v>0.21415981574142001</v>
      </c>
      <c r="V13" s="14">
        <v>0.27605173669160099</v>
      </c>
      <c r="W13" s="14"/>
      <c r="X13" s="14">
        <v>0.267355017488419</v>
      </c>
      <c r="Y13" s="14">
        <v>0.25113305579953199</v>
      </c>
      <c r="Z13" s="14">
        <v>0.29531996963843299</v>
      </c>
      <c r="AA13" s="14">
        <v>0.25261812812090301</v>
      </c>
    </row>
    <row r="14" spans="2:27" x14ac:dyDescent="0.3">
      <c r="B14" s="15" t="s">
        <v>365</v>
      </c>
      <c r="C14" s="14">
        <v>0.25179923241686603</v>
      </c>
      <c r="D14" s="14">
        <v>0.23933203762931901</v>
      </c>
      <c r="E14" s="14">
        <v>0.26390451549674698</v>
      </c>
      <c r="F14" s="14"/>
      <c r="G14" s="14">
        <v>0.21613383407752201</v>
      </c>
      <c r="H14" s="14">
        <v>0.221825450356221</v>
      </c>
      <c r="I14" s="14">
        <v>0.34355507307125699</v>
      </c>
      <c r="J14" s="14">
        <v>0.271939019012714</v>
      </c>
      <c r="K14" s="14">
        <v>0.27538597514639501</v>
      </c>
      <c r="L14" s="14">
        <v>0.275004394492467</v>
      </c>
      <c r="M14" s="14">
        <v>0.29145428312650301</v>
      </c>
      <c r="N14" s="14">
        <v>0.27941828282859799</v>
      </c>
      <c r="O14" s="14">
        <v>0.209166159860047</v>
      </c>
      <c r="P14" s="14"/>
      <c r="Q14" s="14">
        <v>0.241756760666964</v>
      </c>
      <c r="R14" s="14">
        <v>0.27146540708554401</v>
      </c>
      <c r="S14" s="14"/>
      <c r="T14" s="14">
        <v>0.26021005098303102</v>
      </c>
      <c r="U14" s="14">
        <v>0.24065487836996299</v>
      </c>
      <c r="V14" s="14">
        <v>0.15539500394852099</v>
      </c>
      <c r="W14" s="14"/>
      <c r="X14" s="14">
        <v>0.28271211184273898</v>
      </c>
      <c r="Y14" s="14">
        <v>0.25597306501450301</v>
      </c>
      <c r="Z14" s="14">
        <v>0.241649062658191</v>
      </c>
      <c r="AA14" s="14">
        <v>0.206205499990329</v>
      </c>
    </row>
    <row r="15" spans="2:27" x14ac:dyDescent="0.3">
      <c r="B15" s="15" t="s">
        <v>366</v>
      </c>
      <c r="C15" s="14">
        <v>0.20808214068848099</v>
      </c>
      <c r="D15" s="14">
        <v>0.249158456817129</v>
      </c>
      <c r="E15" s="14">
        <v>0.167058628163924</v>
      </c>
      <c r="F15" s="14"/>
      <c r="G15" s="14">
        <v>0.29292863509950801</v>
      </c>
      <c r="H15" s="14">
        <v>0.14696052632422199</v>
      </c>
      <c r="I15" s="14">
        <v>0.156536471049353</v>
      </c>
      <c r="J15" s="14">
        <v>0.24543517114614599</v>
      </c>
      <c r="K15" s="14">
        <v>0.18619203461322201</v>
      </c>
      <c r="L15" s="14">
        <v>0.21000008065026099</v>
      </c>
      <c r="M15" s="14">
        <v>0.18669686413417599</v>
      </c>
      <c r="N15" s="14">
        <v>9.6076532097056896E-2</v>
      </c>
      <c r="O15" s="14">
        <v>0.20004714856647199</v>
      </c>
      <c r="P15" s="14"/>
      <c r="Q15" s="14">
        <v>0.219473957987212</v>
      </c>
      <c r="R15" s="14">
        <v>0.18411976051236201</v>
      </c>
      <c r="S15" s="14"/>
      <c r="T15" s="14">
        <v>0.197236121146661</v>
      </c>
      <c r="U15" s="14">
        <v>0.237784055747843</v>
      </c>
      <c r="V15" s="14">
        <v>0.345744093091648</v>
      </c>
      <c r="W15" s="14"/>
      <c r="X15" s="14">
        <v>0.16858465173249901</v>
      </c>
      <c r="Y15" s="14">
        <v>0.20789662899950301</v>
      </c>
      <c r="Z15" s="14">
        <v>0.22530517118124599</v>
      </c>
      <c r="AA15" s="14">
        <v>0.24842583118289799</v>
      </c>
    </row>
    <row r="16" spans="2:27" ht="43.2" x14ac:dyDescent="0.3">
      <c r="B16" s="15" t="s">
        <v>367</v>
      </c>
      <c r="C16" s="14">
        <v>0.19819439801443001</v>
      </c>
      <c r="D16" s="14">
        <v>0.208743851315256</v>
      </c>
      <c r="E16" s="14">
        <v>0.18808074916408901</v>
      </c>
      <c r="F16" s="14"/>
      <c r="G16" s="14">
        <v>0.221209273821631</v>
      </c>
      <c r="H16" s="14">
        <v>0.209622608881251</v>
      </c>
      <c r="I16" s="14">
        <v>0.106930014479691</v>
      </c>
      <c r="J16" s="14">
        <v>0.180876912680034</v>
      </c>
      <c r="K16" s="14">
        <v>0.168602358763493</v>
      </c>
      <c r="L16" s="14">
        <v>0.18231972035711</v>
      </c>
      <c r="M16" s="14">
        <v>0.20847321318045201</v>
      </c>
      <c r="N16" s="14">
        <v>0.21179381736746</v>
      </c>
      <c r="O16" s="14">
        <v>0.22966574910892301</v>
      </c>
      <c r="P16" s="14"/>
      <c r="Q16" s="14">
        <v>0.20156509219636801</v>
      </c>
      <c r="R16" s="14">
        <v>0.19189209617314201</v>
      </c>
      <c r="S16" s="14"/>
      <c r="T16" s="14">
        <v>0.183349459517991</v>
      </c>
      <c r="U16" s="14">
        <v>0.25255151217993299</v>
      </c>
      <c r="V16" s="14">
        <v>0.26620695186297699</v>
      </c>
      <c r="W16" s="14"/>
      <c r="X16" s="14">
        <v>0.168563517280444</v>
      </c>
      <c r="Y16" s="14">
        <v>0.18570300770185499</v>
      </c>
      <c r="Z16" s="14">
        <v>0.253738917822869</v>
      </c>
      <c r="AA16" s="14">
        <v>0.241232018772605</v>
      </c>
    </row>
    <row r="17" spans="2:27" ht="43.2" x14ac:dyDescent="0.3">
      <c r="B17" s="15" t="s">
        <v>368</v>
      </c>
      <c r="C17" s="14">
        <v>0.19561706912961799</v>
      </c>
      <c r="D17" s="14">
        <v>0.20752249456288199</v>
      </c>
      <c r="E17" s="14">
        <v>0.18298204077976901</v>
      </c>
      <c r="F17" s="14"/>
      <c r="G17" s="14">
        <v>0.23142942211759701</v>
      </c>
      <c r="H17" s="14">
        <v>0.19180921796973999</v>
      </c>
      <c r="I17" s="14">
        <v>0.15612157346937899</v>
      </c>
      <c r="J17" s="14">
        <v>0.204811623900579</v>
      </c>
      <c r="K17" s="14">
        <v>0.18547785412909201</v>
      </c>
      <c r="L17" s="14">
        <v>0.18477539779914601</v>
      </c>
      <c r="M17" s="14">
        <v>0.15378349343991299</v>
      </c>
      <c r="N17" s="14">
        <v>0.20292960758848899</v>
      </c>
      <c r="O17" s="14">
        <v>0.19389726829993201</v>
      </c>
      <c r="P17" s="14"/>
      <c r="Q17" s="14">
        <v>0.214167483177513</v>
      </c>
      <c r="R17" s="14">
        <v>0.15595743844572699</v>
      </c>
      <c r="S17" s="14"/>
      <c r="T17" s="14">
        <v>0.178693578011868</v>
      </c>
      <c r="U17" s="14">
        <v>0.24827330331700401</v>
      </c>
      <c r="V17" s="14">
        <v>0.30480976838750301</v>
      </c>
      <c r="W17" s="14"/>
      <c r="X17" s="14">
        <v>0.139226546162492</v>
      </c>
      <c r="Y17" s="14">
        <v>0.195097507147626</v>
      </c>
      <c r="Z17" s="14">
        <v>0.20031301260399101</v>
      </c>
      <c r="AA17" s="14">
        <v>0.26185650786085801</v>
      </c>
    </row>
    <row r="18" spans="2:27" ht="28.8" x14ac:dyDescent="0.3">
      <c r="B18" s="15" t="s">
        <v>369</v>
      </c>
      <c r="C18" s="14">
        <v>0.19529088070397899</v>
      </c>
      <c r="D18" s="14">
        <v>0.211357332440477</v>
      </c>
      <c r="E18" s="14">
        <v>0.180379536459394</v>
      </c>
      <c r="F18" s="14"/>
      <c r="G18" s="14">
        <v>0.235015253851282</v>
      </c>
      <c r="H18" s="14">
        <v>0.198873719458842</v>
      </c>
      <c r="I18" s="14">
        <v>0.17158334950187901</v>
      </c>
      <c r="J18" s="14">
        <v>0.141947941955961</v>
      </c>
      <c r="K18" s="14">
        <v>0.19580878530075499</v>
      </c>
      <c r="L18" s="14">
        <v>0.17237391546175301</v>
      </c>
      <c r="M18" s="14">
        <v>0.221418375815637</v>
      </c>
      <c r="N18" s="14">
        <v>0.14372827367625499</v>
      </c>
      <c r="O18" s="14">
        <v>0.19403833799650899</v>
      </c>
      <c r="P18" s="14"/>
      <c r="Q18" s="14">
        <v>0.20513656637424399</v>
      </c>
      <c r="R18" s="14">
        <v>0.17123406728748</v>
      </c>
      <c r="S18" s="14"/>
      <c r="T18" s="14">
        <v>0.190180253361214</v>
      </c>
      <c r="U18" s="14">
        <v>0.14826458680055801</v>
      </c>
      <c r="V18" s="14">
        <v>0.169316901888627</v>
      </c>
      <c r="W18" s="14"/>
      <c r="X18" s="14">
        <v>0.161741432698284</v>
      </c>
      <c r="Y18" s="14">
        <v>0.215868314898194</v>
      </c>
      <c r="Z18" s="14">
        <v>0.19640016425053899</v>
      </c>
      <c r="AA18" s="14">
        <v>0.17829926886259501</v>
      </c>
    </row>
    <row r="19" spans="2:27" x14ac:dyDescent="0.3">
      <c r="B19" s="15" t="s">
        <v>370</v>
      </c>
      <c r="C19" s="14">
        <v>0.15420416167852999</v>
      </c>
      <c r="D19" s="14">
        <v>0.150531657481696</v>
      </c>
      <c r="E19" s="14">
        <v>0.15880906441201001</v>
      </c>
      <c r="F19" s="14"/>
      <c r="G19" s="14">
        <v>0.13865426822038401</v>
      </c>
      <c r="H19" s="14">
        <v>0.152306922154654</v>
      </c>
      <c r="I19" s="14">
        <v>0.10462926019377999</v>
      </c>
      <c r="J19" s="14">
        <v>0.161804834145159</v>
      </c>
      <c r="K19" s="14">
        <v>0.187214205973456</v>
      </c>
      <c r="L19" s="14">
        <v>0.16256635528882099</v>
      </c>
      <c r="M19" s="14">
        <v>0.14414723595911899</v>
      </c>
      <c r="N19" s="14">
        <v>0.193880628026258</v>
      </c>
      <c r="O19" s="14">
        <v>0.16645359661200201</v>
      </c>
      <c r="P19" s="14"/>
      <c r="Q19" s="14">
        <v>0.15180334613817301</v>
      </c>
      <c r="R19" s="14">
        <v>0.157022705726797</v>
      </c>
      <c r="S19" s="14"/>
      <c r="T19" s="14">
        <v>0.154726527204605</v>
      </c>
      <c r="U19" s="14">
        <v>0.159152325818228</v>
      </c>
      <c r="V19" s="14">
        <v>0.111665651782391</v>
      </c>
      <c r="W19" s="14"/>
      <c r="X19" s="14">
        <v>0.16352364360956101</v>
      </c>
      <c r="Y19" s="14">
        <v>0.15602228105795901</v>
      </c>
      <c r="Z19" s="14">
        <v>0.13978795055201501</v>
      </c>
      <c r="AA19" s="14">
        <v>0.141252892838612</v>
      </c>
    </row>
    <row r="20" spans="2:27" x14ac:dyDescent="0.3">
      <c r="B20" s="15" t="s">
        <v>74</v>
      </c>
      <c r="C20" s="14">
        <v>3.5011612503094598E-2</v>
      </c>
      <c r="D20" s="14">
        <v>3.6738922730517098E-2</v>
      </c>
      <c r="E20" s="14">
        <v>3.3492820787426797E-2</v>
      </c>
      <c r="F20" s="14"/>
      <c r="G20" s="14">
        <v>1.8380257323043599E-2</v>
      </c>
      <c r="H20" s="14">
        <v>3.38396719955293E-2</v>
      </c>
      <c r="I20" s="14">
        <v>6.1416543838258501E-2</v>
      </c>
      <c r="J20" s="14">
        <v>2.7041331899043099E-2</v>
      </c>
      <c r="K20" s="14">
        <v>4.34062576243033E-2</v>
      </c>
      <c r="L20" s="14">
        <v>5.2797358372191801E-2</v>
      </c>
      <c r="M20" s="14">
        <v>3.7222018426109199E-2</v>
      </c>
      <c r="N20" s="14">
        <v>2.9397179398346199E-2</v>
      </c>
      <c r="O20" s="14">
        <v>3.67818205369436E-2</v>
      </c>
      <c r="P20" s="14"/>
      <c r="Q20" s="14">
        <v>3.2327879084348497E-2</v>
      </c>
      <c r="R20" s="14">
        <v>4.1974900027175702E-2</v>
      </c>
      <c r="S20" s="14"/>
      <c r="T20" s="14">
        <v>3.8770349874590798E-2</v>
      </c>
      <c r="U20" s="14">
        <v>3.1042832169407099E-2</v>
      </c>
      <c r="V20" s="14">
        <v>2.8633997732739499E-2</v>
      </c>
      <c r="W20" s="14"/>
      <c r="X20" s="14">
        <v>5.1207299383364303E-2</v>
      </c>
      <c r="Y20" s="14">
        <v>3.2151521809184902E-2</v>
      </c>
      <c r="Z20" s="14">
        <v>1.7498717444105201E-2</v>
      </c>
      <c r="AA20" s="14">
        <v>3.27689025253418E-2</v>
      </c>
    </row>
    <row r="21" spans="2:27" x14ac:dyDescent="0.3">
      <c r="B21" s="15" t="s">
        <v>101</v>
      </c>
      <c r="C21" s="20">
        <v>8.4035330787066206E-3</v>
      </c>
      <c r="D21" s="20">
        <v>6.8331563342023003E-3</v>
      </c>
      <c r="E21" s="20">
        <v>1.0026423235921501E-2</v>
      </c>
      <c r="F21" s="20"/>
      <c r="G21" s="20">
        <v>2.7113503731665701E-3</v>
      </c>
      <c r="H21" s="20">
        <v>1.2352603338573199E-2</v>
      </c>
      <c r="I21" s="20">
        <v>2.5271664715384601E-2</v>
      </c>
      <c r="J21" s="20">
        <v>1.47232710825885E-2</v>
      </c>
      <c r="K21" s="20">
        <v>1.60477944367876E-2</v>
      </c>
      <c r="L21" s="20">
        <v>0</v>
      </c>
      <c r="M21" s="20">
        <v>0</v>
      </c>
      <c r="N21" s="20">
        <v>8.1028194954702506E-3</v>
      </c>
      <c r="O21" s="20">
        <v>7.5338913811830799E-3</v>
      </c>
      <c r="P21" s="20"/>
      <c r="Q21" s="20">
        <v>8.49367214841284E-3</v>
      </c>
      <c r="R21" s="20">
        <v>8.3995045983699806E-3</v>
      </c>
      <c r="S21" s="20"/>
      <c r="T21" s="20">
        <v>1.01928882855902E-2</v>
      </c>
      <c r="U21" s="20">
        <v>0</v>
      </c>
      <c r="V21" s="20">
        <v>0</v>
      </c>
      <c r="W21" s="20"/>
      <c r="X21" s="20">
        <v>1.1567791997072901E-2</v>
      </c>
      <c r="Y21" s="20">
        <v>9.1094622483675006E-3</v>
      </c>
      <c r="Z21" s="20">
        <v>0</v>
      </c>
      <c r="AA21" s="20">
        <v>6.9537420913182201E-3</v>
      </c>
    </row>
    <row r="22" spans="2:27" x14ac:dyDescent="0.3">
      <c r="B22" s="16"/>
    </row>
    <row r="23" spans="2:27" x14ac:dyDescent="0.3">
      <c r="B23" t="s">
        <v>54</v>
      </c>
    </row>
    <row r="24" spans="2:27" x14ac:dyDescent="0.3">
      <c r="B24" t="s">
        <v>55</v>
      </c>
    </row>
    <row r="26" spans="2:27" x14ac:dyDescent="0.3">
      <c r="B26"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L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2" width="20.6640625" customWidth="1"/>
  </cols>
  <sheetData>
    <row r="2" spans="2:12" ht="40.049999999999997" customHeight="1" x14ac:dyDescent="0.3">
      <c r="D2" s="26" t="s">
        <v>385</v>
      </c>
      <c r="E2" s="23"/>
      <c r="F2" s="23"/>
      <c r="G2" s="23"/>
      <c r="H2" s="23"/>
      <c r="I2" s="23"/>
      <c r="J2" s="23"/>
      <c r="K2" s="23"/>
      <c r="L2" s="23"/>
    </row>
    <row r="6" spans="2:12" ht="49.95" customHeight="1" x14ac:dyDescent="0.3">
      <c r="B6" s="17" t="s">
        <v>14</v>
      </c>
      <c r="C6" s="17" t="s">
        <v>372</v>
      </c>
      <c r="D6" s="17" t="s">
        <v>373</v>
      </c>
      <c r="E6" s="17" t="s">
        <v>374</v>
      </c>
      <c r="F6" s="17" t="s">
        <v>375</v>
      </c>
      <c r="G6" s="17" t="s">
        <v>376</v>
      </c>
      <c r="H6" s="17" t="s">
        <v>377</v>
      </c>
      <c r="I6" s="17" t="s">
        <v>378</v>
      </c>
      <c r="J6" s="17" t="s">
        <v>379</v>
      </c>
      <c r="K6" s="17" t="s">
        <v>380</v>
      </c>
    </row>
    <row r="7" spans="2:12" ht="28.8" x14ac:dyDescent="0.3">
      <c r="B7" s="15" t="s">
        <v>381</v>
      </c>
      <c r="C7" s="14">
        <v>0.223624211080652</v>
      </c>
      <c r="D7" s="14">
        <v>9.90873947656081E-2</v>
      </c>
      <c r="E7" s="14">
        <v>8.4237990135729607E-2</v>
      </c>
      <c r="F7" s="14">
        <v>9.0096536557461193E-2</v>
      </c>
      <c r="G7" s="14">
        <v>8.9723125234097797E-2</v>
      </c>
      <c r="H7" s="14">
        <v>0.12393556147403301</v>
      </c>
      <c r="I7" s="14">
        <v>0.121993159075173</v>
      </c>
      <c r="J7" s="14">
        <v>0.104100934225861</v>
      </c>
      <c r="K7" s="14">
        <v>0.18625494920424901</v>
      </c>
    </row>
    <row r="8" spans="2:12" ht="28.8" x14ac:dyDescent="0.3">
      <c r="B8" s="15" t="s">
        <v>382</v>
      </c>
      <c r="C8" s="14">
        <v>0.702016822569418</v>
      </c>
      <c r="D8" s="14">
        <v>0.81669148086749399</v>
      </c>
      <c r="E8" s="14">
        <v>0.78598757446928802</v>
      </c>
      <c r="F8" s="14">
        <v>0.82642850534247003</v>
      </c>
      <c r="G8" s="14">
        <v>0.80955486025045797</v>
      </c>
      <c r="H8" s="14">
        <v>0.665231617703409</v>
      </c>
      <c r="I8" s="14">
        <v>0.79203105227974901</v>
      </c>
      <c r="J8" s="14">
        <v>0.82261743254181197</v>
      </c>
      <c r="K8" s="14">
        <v>0.73423052312691495</v>
      </c>
    </row>
    <row r="9" spans="2:12" ht="28.8" x14ac:dyDescent="0.3">
      <c r="B9" s="15" t="s">
        <v>383</v>
      </c>
      <c r="C9" s="14">
        <v>4.9731979772648802E-2</v>
      </c>
      <c r="D9" s="14">
        <v>6.2528989753198705E-2</v>
      </c>
      <c r="E9" s="14">
        <v>9.8357497221024895E-2</v>
      </c>
      <c r="F9" s="14">
        <v>5.8896964232843997E-2</v>
      </c>
      <c r="G9" s="14">
        <v>7.4472370888129399E-2</v>
      </c>
      <c r="H9" s="14">
        <v>0.17972015305252001</v>
      </c>
      <c r="I9" s="14">
        <v>5.8871039058798903E-2</v>
      </c>
      <c r="J9" s="14">
        <v>4.9487914928931002E-2</v>
      </c>
      <c r="K9" s="14">
        <v>5.0236841639527803E-2</v>
      </c>
    </row>
    <row r="10" spans="2:12" ht="28.8" x14ac:dyDescent="0.3">
      <c r="B10" s="15" t="s">
        <v>384</v>
      </c>
      <c r="C10" s="14">
        <v>1.0865370864229E-2</v>
      </c>
      <c r="D10" s="14">
        <v>8.93597505412555E-3</v>
      </c>
      <c r="E10" s="14">
        <v>1.7518382673605001E-2</v>
      </c>
      <c r="F10" s="14">
        <v>9.7252311158041293E-3</v>
      </c>
      <c r="G10" s="14">
        <v>1.1563838247537501E-2</v>
      </c>
      <c r="H10" s="14">
        <v>1.2802580046952399E-2</v>
      </c>
      <c r="I10" s="14">
        <v>1.1000211762550499E-2</v>
      </c>
      <c r="J10" s="14">
        <v>9.0576759988993602E-3</v>
      </c>
      <c r="K10" s="14">
        <v>1.159675440498E-2</v>
      </c>
    </row>
    <row r="11" spans="2:12" x14ac:dyDescent="0.3">
      <c r="B11" s="15" t="s">
        <v>74</v>
      </c>
      <c r="C11" s="14">
        <v>1.3761615713052899E-2</v>
      </c>
      <c r="D11" s="14">
        <v>1.2756159559573601E-2</v>
      </c>
      <c r="E11" s="14">
        <v>1.38985555003526E-2</v>
      </c>
      <c r="F11" s="14">
        <v>1.4852762751420501E-2</v>
      </c>
      <c r="G11" s="14">
        <v>1.4685805379777501E-2</v>
      </c>
      <c r="H11" s="14">
        <v>1.8310087723086701E-2</v>
      </c>
      <c r="I11" s="14">
        <v>1.6104537823728102E-2</v>
      </c>
      <c r="J11" s="14">
        <v>1.4736042304496899E-2</v>
      </c>
      <c r="K11" s="14">
        <v>1.7680931624328398E-2</v>
      </c>
    </row>
    <row r="12" spans="2:12" x14ac:dyDescent="0.3">
      <c r="B12" s="16"/>
      <c r="C12" s="16"/>
      <c r="D12" s="16"/>
      <c r="E12" s="16"/>
      <c r="F12" s="16"/>
      <c r="G12" s="16"/>
      <c r="H12" s="16"/>
      <c r="I12" s="16"/>
      <c r="J12" s="16"/>
      <c r="K12" s="16"/>
    </row>
    <row r="13" spans="2:12" x14ac:dyDescent="0.3">
      <c r="B13" t="s">
        <v>54</v>
      </c>
    </row>
    <row r="14" spans="2:12" x14ac:dyDescent="0.3">
      <c r="B14" t="s">
        <v>55</v>
      </c>
    </row>
    <row r="18" spans="2:2" x14ac:dyDescent="0.3">
      <c r="B18"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386</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ht="28.8" x14ac:dyDescent="0.3">
      <c r="B9" s="15" t="s">
        <v>381</v>
      </c>
      <c r="C9" s="14">
        <v>0.223624211080652</v>
      </c>
      <c r="D9" s="14">
        <v>0.23721815280776501</v>
      </c>
      <c r="E9" s="14">
        <v>0.211358926941773</v>
      </c>
      <c r="F9" s="14"/>
      <c r="G9" s="14">
        <v>0.25922310474089399</v>
      </c>
      <c r="H9" s="14">
        <v>0.23863338552107499</v>
      </c>
      <c r="I9" s="14">
        <v>0.22027742893470101</v>
      </c>
      <c r="J9" s="14">
        <v>0.202410406767384</v>
      </c>
      <c r="K9" s="14">
        <v>0.18605668881909301</v>
      </c>
      <c r="L9" s="14">
        <v>0.200759208412153</v>
      </c>
      <c r="M9" s="14">
        <v>0.189288471582228</v>
      </c>
      <c r="N9" s="14">
        <v>0.256436678058856</v>
      </c>
      <c r="O9" s="14">
        <v>0.218188761764296</v>
      </c>
      <c r="P9" s="14"/>
      <c r="Q9" s="14">
        <v>0.21125334146250399</v>
      </c>
      <c r="R9" s="14">
        <v>0.257215277877613</v>
      </c>
      <c r="S9" s="14"/>
      <c r="T9" s="14">
        <v>0.22117765435568601</v>
      </c>
      <c r="U9" s="14">
        <v>0.220186690701307</v>
      </c>
      <c r="V9" s="14">
        <v>0.239988270229125</v>
      </c>
      <c r="W9" s="14"/>
      <c r="X9" s="14">
        <v>0.23660808564312899</v>
      </c>
      <c r="Y9" s="14">
        <v>0.218433400467898</v>
      </c>
      <c r="Z9" s="14">
        <v>0.31184738164569498</v>
      </c>
      <c r="AA9" s="14">
        <v>0.19329789093652899</v>
      </c>
    </row>
    <row r="10" spans="2:27" ht="28.8" x14ac:dyDescent="0.3">
      <c r="B10" s="15" t="s">
        <v>382</v>
      </c>
      <c r="C10" s="14">
        <v>0.702016822569418</v>
      </c>
      <c r="D10" s="14">
        <v>0.68351661134888997</v>
      </c>
      <c r="E10" s="14">
        <v>0.71874705359839397</v>
      </c>
      <c r="F10" s="14"/>
      <c r="G10" s="14">
        <v>0.64913263809658805</v>
      </c>
      <c r="H10" s="14">
        <v>0.70345600161615796</v>
      </c>
      <c r="I10" s="14">
        <v>0.71544854571167305</v>
      </c>
      <c r="J10" s="14">
        <v>0.73782547112397601</v>
      </c>
      <c r="K10" s="14">
        <v>0.74924573882646495</v>
      </c>
      <c r="L10" s="14">
        <v>0.698295646488996</v>
      </c>
      <c r="M10" s="14">
        <v>0.73293205261600802</v>
      </c>
      <c r="N10" s="14">
        <v>0.664486945115912</v>
      </c>
      <c r="O10" s="14">
        <v>0.72263899165553303</v>
      </c>
      <c r="P10" s="14"/>
      <c r="Q10" s="14">
        <v>0.72313833081631995</v>
      </c>
      <c r="R10" s="14">
        <v>0.64982301614691995</v>
      </c>
      <c r="S10" s="14"/>
      <c r="T10" s="14">
        <v>0.70744131963218404</v>
      </c>
      <c r="U10" s="14">
        <v>0.67692476133683999</v>
      </c>
      <c r="V10" s="14">
        <v>0.70418306065043001</v>
      </c>
      <c r="W10" s="14"/>
      <c r="X10" s="14">
        <v>0.66354860768899404</v>
      </c>
      <c r="Y10" s="14">
        <v>0.72714121612189297</v>
      </c>
      <c r="Z10" s="14">
        <v>0.61343484968190898</v>
      </c>
      <c r="AA10" s="14">
        <v>0.71312816112114497</v>
      </c>
    </row>
    <row r="11" spans="2:27" ht="28.8" x14ac:dyDescent="0.3">
      <c r="B11" s="15" t="s">
        <v>383</v>
      </c>
      <c r="C11" s="14">
        <v>4.9731979772648802E-2</v>
      </c>
      <c r="D11" s="14">
        <v>5.7891391651264397E-2</v>
      </c>
      <c r="E11" s="14">
        <v>4.1861672058082097E-2</v>
      </c>
      <c r="F11" s="14"/>
      <c r="G11" s="14">
        <v>5.9712952632676598E-2</v>
      </c>
      <c r="H11" s="14">
        <v>3.7254710099503402E-2</v>
      </c>
      <c r="I11" s="14">
        <v>5.5081725891803997E-2</v>
      </c>
      <c r="J11" s="14">
        <v>4.63777952042582E-2</v>
      </c>
      <c r="K11" s="14">
        <v>4.7177346683760599E-2</v>
      </c>
      <c r="L11" s="14">
        <v>6.8634454772561596E-2</v>
      </c>
      <c r="M11" s="14">
        <v>3.6537925713957503E-2</v>
      </c>
      <c r="N11" s="14">
        <v>4.98470835628156E-2</v>
      </c>
      <c r="O11" s="14">
        <v>4.07398502559011E-2</v>
      </c>
      <c r="P11" s="14"/>
      <c r="Q11" s="14">
        <v>4.8833147013398998E-2</v>
      </c>
      <c r="R11" s="14">
        <v>5.2976025520737102E-2</v>
      </c>
      <c r="S11" s="14"/>
      <c r="T11" s="14">
        <v>4.9050156467780298E-2</v>
      </c>
      <c r="U11" s="14">
        <v>8.67945339490101E-2</v>
      </c>
      <c r="V11" s="14">
        <v>2.4939446365068101E-2</v>
      </c>
      <c r="W11" s="14"/>
      <c r="X11" s="14">
        <v>5.6678673423393E-2</v>
      </c>
      <c r="Y11" s="14">
        <v>4.4489272415536803E-2</v>
      </c>
      <c r="Z11" s="14">
        <v>4.3159868029079097E-2</v>
      </c>
      <c r="AA11" s="14">
        <v>5.9696041785481699E-2</v>
      </c>
    </row>
    <row r="12" spans="2:27" ht="28.8" x14ac:dyDescent="0.3">
      <c r="B12" s="15" t="s">
        <v>384</v>
      </c>
      <c r="C12" s="14">
        <v>1.0865370864229E-2</v>
      </c>
      <c r="D12" s="14">
        <v>9.3230200719339393E-3</v>
      </c>
      <c r="E12" s="14">
        <v>1.24750130279002E-2</v>
      </c>
      <c r="F12" s="14"/>
      <c r="G12" s="14">
        <v>1.2421670964943199E-2</v>
      </c>
      <c r="H12" s="14">
        <v>1.0640109398958699E-2</v>
      </c>
      <c r="I12" s="14">
        <v>0</v>
      </c>
      <c r="J12" s="14">
        <v>4.3179115133789199E-3</v>
      </c>
      <c r="K12" s="14">
        <v>1.33971975655626E-2</v>
      </c>
      <c r="L12" s="14">
        <v>1.3230225964275699E-2</v>
      </c>
      <c r="M12" s="14">
        <v>1.11068626352836E-2</v>
      </c>
      <c r="N12" s="14">
        <v>2.11264737669455E-2</v>
      </c>
      <c r="O12" s="14">
        <v>1.12356537745734E-2</v>
      </c>
      <c r="P12" s="14"/>
      <c r="Q12" s="14">
        <v>9.0541677919382998E-3</v>
      </c>
      <c r="R12" s="14">
        <v>1.38299642274189E-2</v>
      </c>
      <c r="S12" s="14"/>
      <c r="T12" s="14">
        <v>9.00600052448698E-3</v>
      </c>
      <c r="U12" s="14">
        <v>1.6094014012843199E-2</v>
      </c>
      <c r="V12" s="14">
        <v>1.12620888031026E-2</v>
      </c>
      <c r="W12" s="14"/>
      <c r="X12" s="14">
        <v>1.6498024559166099E-2</v>
      </c>
      <c r="Y12" s="14">
        <v>4.2249710341491897E-3</v>
      </c>
      <c r="Z12" s="14">
        <v>6.7566207439919198E-3</v>
      </c>
      <c r="AA12" s="14">
        <v>2.1130726410680201E-2</v>
      </c>
    </row>
    <row r="13" spans="2:27" x14ac:dyDescent="0.3">
      <c r="B13" s="15" t="s">
        <v>74</v>
      </c>
      <c r="C13" s="20">
        <v>1.3761615713052899E-2</v>
      </c>
      <c r="D13" s="20">
        <v>1.2050824120146899E-2</v>
      </c>
      <c r="E13" s="20">
        <v>1.55573343738511E-2</v>
      </c>
      <c r="F13" s="20"/>
      <c r="G13" s="20">
        <v>1.9509633564898401E-2</v>
      </c>
      <c r="H13" s="20">
        <v>1.0015793364305201E-2</v>
      </c>
      <c r="I13" s="20">
        <v>9.1922994618219896E-3</v>
      </c>
      <c r="J13" s="20">
        <v>9.06841539100307E-3</v>
      </c>
      <c r="K13" s="20">
        <v>4.1230281051186698E-3</v>
      </c>
      <c r="L13" s="20">
        <v>1.9080464362013799E-2</v>
      </c>
      <c r="M13" s="20">
        <v>3.0134687452522901E-2</v>
      </c>
      <c r="N13" s="20">
        <v>8.1028194954702506E-3</v>
      </c>
      <c r="O13" s="20">
        <v>7.1967425496969597E-3</v>
      </c>
      <c r="P13" s="20"/>
      <c r="Q13" s="20">
        <v>7.7210129158392198E-3</v>
      </c>
      <c r="R13" s="20">
        <v>2.6155716227310499E-2</v>
      </c>
      <c r="S13" s="20"/>
      <c r="T13" s="20">
        <v>1.33248690198628E-2</v>
      </c>
      <c r="U13" s="20">
        <v>0</v>
      </c>
      <c r="V13" s="20">
        <v>1.9627133952274601E-2</v>
      </c>
      <c r="W13" s="20"/>
      <c r="X13" s="20">
        <v>2.6666608685317599E-2</v>
      </c>
      <c r="Y13" s="20">
        <v>5.71113996052204E-3</v>
      </c>
      <c r="Z13" s="20">
        <v>2.4801279899324499E-2</v>
      </c>
      <c r="AA13" s="20">
        <v>1.27471797461641E-2</v>
      </c>
    </row>
    <row r="14" spans="2:27" x14ac:dyDescent="0.3">
      <c r="B14" s="16"/>
    </row>
    <row r="15" spans="2:27" x14ac:dyDescent="0.3">
      <c r="B15" t="s">
        <v>54</v>
      </c>
    </row>
    <row r="16" spans="2:27" x14ac:dyDescent="0.3">
      <c r="B16" t="s">
        <v>55</v>
      </c>
    </row>
    <row r="18" spans="2:2" x14ac:dyDescent="0.3">
      <c r="B18"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387</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ht="28.8" x14ac:dyDescent="0.3">
      <c r="B9" s="15" t="s">
        <v>381</v>
      </c>
      <c r="C9" s="14">
        <v>9.90873947656081E-2</v>
      </c>
      <c r="D9" s="14">
        <v>0.142776719256621</v>
      </c>
      <c r="E9" s="14">
        <v>5.4703483758285799E-2</v>
      </c>
      <c r="F9" s="14"/>
      <c r="G9" s="14">
        <v>0.14358096225709099</v>
      </c>
      <c r="H9" s="14">
        <v>6.6680486511146206E-2</v>
      </c>
      <c r="I9" s="14">
        <v>5.6529452426036603E-2</v>
      </c>
      <c r="J9" s="14">
        <v>0.11387129351181</v>
      </c>
      <c r="K9" s="14">
        <v>7.6323783689501906E-2</v>
      </c>
      <c r="L9" s="14">
        <v>0.124454570500083</v>
      </c>
      <c r="M9" s="14">
        <v>8.4084031726278305E-2</v>
      </c>
      <c r="N9" s="14">
        <v>4.6076615308445402E-2</v>
      </c>
      <c r="O9" s="14">
        <v>9.5456917942533595E-2</v>
      </c>
      <c r="P9" s="14"/>
      <c r="Q9" s="14">
        <v>8.2938200379062202E-2</v>
      </c>
      <c r="R9" s="14">
        <v>0.13831098929832</v>
      </c>
      <c r="S9" s="14"/>
      <c r="T9" s="14">
        <v>8.5379243850465997E-2</v>
      </c>
      <c r="U9" s="14">
        <v>0.185267771578003</v>
      </c>
      <c r="V9" s="14">
        <v>7.9734248842714905E-2</v>
      </c>
      <c r="W9" s="14"/>
      <c r="X9" s="14">
        <v>9.6523634195921207E-2</v>
      </c>
      <c r="Y9" s="14">
        <v>7.6490909644135796E-2</v>
      </c>
      <c r="Z9" s="14">
        <v>0.24909420974732899</v>
      </c>
      <c r="AA9" s="14">
        <v>9.90611890244983E-2</v>
      </c>
    </row>
    <row r="10" spans="2:27" ht="28.8" x14ac:dyDescent="0.3">
      <c r="B10" s="15" t="s">
        <v>382</v>
      </c>
      <c r="C10" s="14">
        <v>0.81669148086749399</v>
      </c>
      <c r="D10" s="14">
        <v>0.75655704862161699</v>
      </c>
      <c r="E10" s="14">
        <v>0.87703416347654295</v>
      </c>
      <c r="F10" s="14"/>
      <c r="G10" s="14">
        <v>0.76960912384441105</v>
      </c>
      <c r="H10" s="14">
        <v>0.82872814619233803</v>
      </c>
      <c r="I10" s="14">
        <v>0.87382960991507497</v>
      </c>
      <c r="J10" s="14">
        <v>0.79337534221671702</v>
      </c>
      <c r="K10" s="14">
        <v>0.84512846578204603</v>
      </c>
      <c r="L10" s="14">
        <v>0.77936760670049399</v>
      </c>
      <c r="M10" s="14">
        <v>0.83792844616824902</v>
      </c>
      <c r="N10" s="14">
        <v>0.89779078441162696</v>
      </c>
      <c r="O10" s="14">
        <v>0.83676509508389596</v>
      </c>
      <c r="P10" s="14"/>
      <c r="Q10" s="14">
        <v>0.847486477434924</v>
      </c>
      <c r="R10" s="14">
        <v>0.74517807310820605</v>
      </c>
      <c r="S10" s="14"/>
      <c r="T10" s="14">
        <v>0.834655948599477</v>
      </c>
      <c r="U10" s="14">
        <v>0.67767687651882202</v>
      </c>
      <c r="V10" s="14">
        <v>0.80190619451831202</v>
      </c>
      <c r="W10" s="14"/>
      <c r="X10" s="14">
        <v>0.78527058201773703</v>
      </c>
      <c r="Y10" s="14">
        <v>0.86528712347636705</v>
      </c>
      <c r="Z10" s="14">
        <v>0.63888809036116401</v>
      </c>
      <c r="AA10" s="14">
        <v>0.80297171521815902</v>
      </c>
    </row>
    <row r="11" spans="2:27" ht="28.8" x14ac:dyDescent="0.3">
      <c r="B11" s="15" t="s">
        <v>383</v>
      </c>
      <c r="C11" s="14">
        <v>6.2528989753198705E-2</v>
      </c>
      <c r="D11" s="14">
        <v>7.7082619091828897E-2</v>
      </c>
      <c r="E11" s="14">
        <v>4.83335245225604E-2</v>
      </c>
      <c r="F11" s="14"/>
      <c r="G11" s="14">
        <v>6.1774165838047498E-2</v>
      </c>
      <c r="H11" s="14">
        <v>7.8895621650255598E-2</v>
      </c>
      <c r="I11" s="14">
        <v>4.3891227594546001E-2</v>
      </c>
      <c r="J11" s="14">
        <v>8.3154251021074502E-2</v>
      </c>
      <c r="K11" s="14">
        <v>7.1121244293998603E-2</v>
      </c>
      <c r="L11" s="14">
        <v>7.4934851313798206E-2</v>
      </c>
      <c r="M11" s="14">
        <v>4.3558475847027801E-2</v>
      </c>
      <c r="N11" s="14">
        <v>4.51191501815403E-2</v>
      </c>
      <c r="O11" s="14">
        <v>4.3908502038236201E-2</v>
      </c>
      <c r="P11" s="14"/>
      <c r="Q11" s="14">
        <v>5.83124395394779E-2</v>
      </c>
      <c r="R11" s="14">
        <v>7.3649810412054095E-2</v>
      </c>
      <c r="S11" s="14"/>
      <c r="T11" s="14">
        <v>5.9435558986955697E-2</v>
      </c>
      <c r="U11" s="14">
        <v>0.110616086144773</v>
      </c>
      <c r="V11" s="14">
        <v>7.9466716023453496E-2</v>
      </c>
      <c r="W11" s="14"/>
      <c r="X11" s="14">
        <v>7.3259400553912293E-2</v>
      </c>
      <c r="Y11" s="14">
        <v>5.0573438673852798E-2</v>
      </c>
      <c r="Z11" s="14">
        <v>7.4684833118659893E-2</v>
      </c>
      <c r="AA11" s="14">
        <v>7.7665657536543906E-2</v>
      </c>
    </row>
    <row r="12" spans="2:27" ht="28.8" x14ac:dyDescent="0.3">
      <c r="B12" s="15" t="s">
        <v>384</v>
      </c>
      <c r="C12" s="14">
        <v>8.93597505412555E-3</v>
      </c>
      <c r="D12" s="14">
        <v>1.28668095915734E-2</v>
      </c>
      <c r="E12" s="14">
        <v>5.0540273295173396E-3</v>
      </c>
      <c r="F12" s="14"/>
      <c r="G12" s="14">
        <v>1.18535766941394E-2</v>
      </c>
      <c r="H12" s="14">
        <v>1.28645929539854E-2</v>
      </c>
      <c r="I12" s="14">
        <v>7.3651111406988403E-3</v>
      </c>
      <c r="J12" s="14">
        <v>5.3292103266540198E-3</v>
      </c>
      <c r="K12" s="14">
        <v>3.30347812933469E-3</v>
      </c>
      <c r="L12" s="14">
        <v>4.7302179089133596E-3</v>
      </c>
      <c r="M12" s="14">
        <v>9.4163748663034907E-3</v>
      </c>
      <c r="N12" s="14">
        <v>1.1013450098386999E-2</v>
      </c>
      <c r="O12" s="14">
        <v>9.2850888578326508E-3</v>
      </c>
      <c r="P12" s="14"/>
      <c r="Q12" s="14">
        <v>6.7131035479868102E-3</v>
      </c>
      <c r="R12" s="14">
        <v>1.4222101362652499E-2</v>
      </c>
      <c r="S12" s="14"/>
      <c r="T12" s="14">
        <v>7.4675519504367304E-3</v>
      </c>
      <c r="U12" s="14">
        <v>1.63764251756396E-2</v>
      </c>
      <c r="V12" s="14">
        <v>2.3599281078331799E-2</v>
      </c>
      <c r="W12" s="14"/>
      <c r="X12" s="14">
        <v>1.6827176004468699E-2</v>
      </c>
      <c r="Y12" s="14">
        <v>2.9527892722893698E-3</v>
      </c>
      <c r="Z12" s="14">
        <v>7.3157403923724603E-3</v>
      </c>
      <c r="AA12" s="14">
        <v>1.6116666511559699E-2</v>
      </c>
    </row>
    <row r="13" spans="2:27" x14ac:dyDescent="0.3">
      <c r="B13" s="15" t="s">
        <v>74</v>
      </c>
      <c r="C13" s="20">
        <v>1.2756159559573601E-2</v>
      </c>
      <c r="D13" s="20">
        <v>1.07168034383595E-2</v>
      </c>
      <c r="E13" s="20">
        <v>1.4874800913093201E-2</v>
      </c>
      <c r="F13" s="20"/>
      <c r="G13" s="20">
        <v>1.3182171366311101E-2</v>
      </c>
      <c r="H13" s="20">
        <v>1.28311526922748E-2</v>
      </c>
      <c r="I13" s="20">
        <v>1.8384598923644E-2</v>
      </c>
      <c r="J13" s="20">
        <v>4.2699029237443197E-3</v>
      </c>
      <c r="K13" s="20">
        <v>4.1230281051186698E-3</v>
      </c>
      <c r="L13" s="20">
        <v>1.6512753576710601E-2</v>
      </c>
      <c r="M13" s="20">
        <v>2.5012671392141101E-2</v>
      </c>
      <c r="N13" s="20">
        <v>0</v>
      </c>
      <c r="O13" s="20">
        <v>1.45843960775021E-2</v>
      </c>
      <c r="P13" s="20"/>
      <c r="Q13" s="20">
        <v>4.5497790985485204E-3</v>
      </c>
      <c r="R13" s="20">
        <v>2.8639025818767601E-2</v>
      </c>
      <c r="S13" s="20"/>
      <c r="T13" s="20">
        <v>1.30616966126642E-2</v>
      </c>
      <c r="U13" s="20">
        <v>1.00628405827629E-2</v>
      </c>
      <c r="V13" s="20">
        <v>1.52935595371879E-2</v>
      </c>
      <c r="W13" s="20"/>
      <c r="X13" s="20">
        <v>2.8119207227960599E-2</v>
      </c>
      <c r="Y13" s="20">
        <v>4.6957389333549702E-3</v>
      </c>
      <c r="Z13" s="20">
        <v>3.0017126380474501E-2</v>
      </c>
      <c r="AA13" s="20">
        <v>4.18477170923912E-3</v>
      </c>
    </row>
    <row r="14" spans="2:27" x14ac:dyDescent="0.3">
      <c r="B14" s="16"/>
    </row>
    <row r="15" spans="2:27" x14ac:dyDescent="0.3">
      <c r="B15" t="s">
        <v>54</v>
      </c>
    </row>
    <row r="16" spans="2:27" x14ac:dyDescent="0.3">
      <c r="B16" t="s">
        <v>55</v>
      </c>
    </row>
    <row r="18" spans="2:2" x14ac:dyDescent="0.3">
      <c r="B18"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388</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ht="28.8" x14ac:dyDescent="0.3">
      <c r="B9" s="15" t="s">
        <v>381</v>
      </c>
      <c r="C9" s="14">
        <v>8.4237990135729607E-2</v>
      </c>
      <c r="D9" s="14">
        <v>0.1134213077519</v>
      </c>
      <c r="E9" s="14">
        <v>5.5525294454724899E-2</v>
      </c>
      <c r="F9" s="14"/>
      <c r="G9" s="14">
        <v>0.12535956401419299</v>
      </c>
      <c r="H9" s="14">
        <v>7.0784820453598005E-2</v>
      </c>
      <c r="I9" s="14">
        <v>5.5796421732514097E-2</v>
      </c>
      <c r="J9" s="14">
        <v>9.0611823913372302E-2</v>
      </c>
      <c r="K9" s="14">
        <v>6.8192269079384901E-2</v>
      </c>
      <c r="L9" s="14">
        <v>8.3070482778728E-2</v>
      </c>
      <c r="M9" s="14">
        <v>6.9664947851889897E-2</v>
      </c>
      <c r="N9" s="14">
        <v>8.2778486023769401E-2</v>
      </c>
      <c r="O9" s="14">
        <v>6.0854374202235197E-2</v>
      </c>
      <c r="P9" s="14"/>
      <c r="Q9" s="14">
        <v>7.9828302452847E-2</v>
      </c>
      <c r="R9" s="14">
        <v>9.6320357663290598E-2</v>
      </c>
      <c r="S9" s="14"/>
      <c r="T9" s="14">
        <v>7.7484445494200693E-2</v>
      </c>
      <c r="U9" s="14">
        <v>0.15756438906116499</v>
      </c>
      <c r="V9" s="14">
        <v>9.4844305865395107E-2</v>
      </c>
      <c r="W9" s="14"/>
      <c r="X9" s="14">
        <v>6.7885700531377505E-2</v>
      </c>
      <c r="Y9" s="14">
        <v>7.7067352494525204E-2</v>
      </c>
      <c r="Z9" s="14">
        <v>0.17170399660663799</v>
      </c>
      <c r="AA9" s="14">
        <v>8.6732716517423494E-2</v>
      </c>
    </row>
    <row r="10" spans="2:27" ht="28.8" x14ac:dyDescent="0.3">
      <c r="B10" s="15" t="s">
        <v>382</v>
      </c>
      <c r="C10" s="14">
        <v>0.78598757446928802</v>
      </c>
      <c r="D10" s="14">
        <v>0.735301106606572</v>
      </c>
      <c r="E10" s="14">
        <v>0.83668581827109501</v>
      </c>
      <c r="F10" s="14"/>
      <c r="G10" s="14">
        <v>0.72803824152503205</v>
      </c>
      <c r="H10" s="14">
        <v>0.78394576692183704</v>
      </c>
      <c r="I10" s="14">
        <v>0.83562019457265002</v>
      </c>
      <c r="J10" s="14">
        <v>0.76731106952925099</v>
      </c>
      <c r="K10" s="14">
        <v>0.84922857883222502</v>
      </c>
      <c r="L10" s="14">
        <v>0.79938186889568696</v>
      </c>
      <c r="M10" s="14">
        <v>0.80687905026102202</v>
      </c>
      <c r="N10" s="14">
        <v>0.77691916801948002</v>
      </c>
      <c r="O10" s="14">
        <v>0.809608177496694</v>
      </c>
      <c r="P10" s="14"/>
      <c r="Q10" s="14">
        <v>0.79922613690677902</v>
      </c>
      <c r="R10" s="14">
        <v>0.75379433101955295</v>
      </c>
      <c r="S10" s="14"/>
      <c r="T10" s="14">
        <v>0.78663203363364598</v>
      </c>
      <c r="U10" s="14">
        <v>0.72657887170843205</v>
      </c>
      <c r="V10" s="14">
        <v>0.76657834026028704</v>
      </c>
      <c r="W10" s="14"/>
      <c r="X10" s="14">
        <v>0.76749432239063398</v>
      </c>
      <c r="Y10" s="14">
        <v>0.808644656572723</v>
      </c>
      <c r="Z10" s="14">
        <v>0.71747403363550399</v>
      </c>
      <c r="AA10" s="14">
        <v>0.77567288145822499</v>
      </c>
    </row>
    <row r="11" spans="2:27" ht="28.8" x14ac:dyDescent="0.3">
      <c r="B11" s="15" t="s">
        <v>383</v>
      </c>
      <c r="C11" s="14">
        <v>9.8357497221024895E-2</v>
      </c>
      <c r="D11" s="14">
        <v>0.11641556347556201</v>
      </c>
      <c r="E11" s="14">
        <v>8.0868822330899107E-2</v>
      </c>
      <c r="F11" s="14"/>
      <c r="G11" s="14">
        <v>0.118384627210305</v>
      </c>
      <c r="H11" s="14">
        <v>0.118677671589311</v>
      </c>
      <c r="I11" s="14">
        <v>7.2050316176355794E-2</v>
      </c>
      <c r="J11" s="14">
        <v>0.10504863885888301</v>
      </c>
      <c r="K11" s="14">
        <v>6.8569453969126296E-2</v>
      </c>
      <c r="L11" s="14">
        <v>8.8013882999977394E-2</v>
      </c>
      <c r="M11" s="14">
        <v>6.7750411784130493E-2</v>
      </c>
      <c r="N11" s="14">
        <v>0.121739536199283</v>
      </c>
      <c r="O11" s="14">
        <v>9.1689319090136098E-2</v>
      </c>
      <c r="P11" s="14"/>
      <c r="Q11" s="14">
        <v>9.9542829816524403E-2</v>
      </c>
      <c r="R11" s="14">
        <v>9.8013013181789704E-2</v>
      </c>
      <c r="S11" s="14"/>
      <c r="T11" s="14">
        <v>0.10271477197354199</v>
      </c>
      <c r="U11" s="14">
        <v>9.1436595134459495E-2</v>
      </c>
      <c r="V11" s="14">
        <v>9.0235116164266299E-2</v>
      </c>
      <c r="W11" s="14"/>
      <c r="X11" s="14">
        <v>0.104069159804951</v>
      </c>
      <c r="Y11" s="14">
        <v>9.5904787051003804E-2</v>
      </c>
      <c r="Z11" s="14">
        <v>8.1957452240420101E-2</v>
      </c>
      <c r="AA11" s="14">
        <v>0.10864062369796799</v>
      </c>
    </row>
    <row r="12" spans="2:27" ht="28.8" x14ac:dyDescent="0.3">
      <c r="B12" s="15" t="s">
        <v>384</v>
      </c>
      <c r="C12" s="14">
        <v>1.7518382673605001E-2</v>
      </c>
      <c r="D12" s="14">
        <v>2.2047189400424001E-2</v>
      </c>
      <c r="E12" s="14">
        <v>1.1852814245932399E-2</v>
      </c>
      <c r="F12" s="14"/>
      <c r="G12" s="14">
        <v>1.50353958841588E-2</v>
      </c>
      <c r="H12" s="14">
        <v>1.23659130894514E-2</v>
      </c>
      <c r="I12" s="14">
        <v>1.43640299818476E-2</v>
      </c>
      <c r="J12" s="14">
        <v>3.27585647747494E-2</v>
      </c>
      <c r="K12" s="14">
        <v>4.4251297942462502E-3</v>
      </c>
      <c r="L12" s="14">
        <v>1.8402467670810899E-2</v>
      </c>
      <c r="M12" s="14">
        <v>3.2045680027442798E-2</v>
      </c>
      <c r="N12" s="14">
        <v>1.04599902619968E-2</v>
      </c>
      <c r="O12" s="14">
        <v>1.9629510983877101E-2</v>
      </c>
      <c r="P12" s="14"/>
      <c r="Q12" s="14">
        <v>1.48554898001004E-2</v>
      </c>
      <c r="R12" s="14">
        <v>2.4014389775278099E-2</v>
      </c>
      <c r="S12" s="14"/>
      <c r="T12" s="14">
        <v>1.7995179717537401E-2</v>
      </c>
      <c r="U12" s="14">
        <v>2.1103790700438999E-2</v>
      </c>
      <c r="V12" s="14">
        <v>2.38991850447242E-2</v>
      </c>
      <c r="W12" s="14"/>
      <c r="X12" s="14">
        <v>2.9968003983947999E-2</v>
      </c>
      <c r="Y12" s="14">
        <v>1.18298575503846E-2</v>
      </c>
      <c r="Z12" s="14">
        <v>8.2306543909447805E-3</v>
      </c>
      <c r="AA12" s="14">
        <v>2.2421805080900099E-2</v>
      </c>
    </row>
    <row r="13" spans="2:27" x14ac:dyDescent="0.3">
      <c r="B13" s="15" t="s">
        <v>74</v>
      </c>
      <c r="C13" s="20">
        <v>1.38985555003526E-2</v>
      </c>
      <c r="D13" s="20">
        <v>1.28148327655426E-2</v>
      </c>
      <c r="E13" s="20">
        <v>1.50672506973483E-2</v>
      </c>
      <c r="F13" s="20"/>
      <c r="G13" s="20">
        <v>1.3182171366311101E-2</v>
      </c>
      <c r="H13" s="20">
        <v>1.42258279458025E-2</v>
      </c>
      <c r="I13" s="20">
        <v>2.2169037536632501E-2</v>
      </c>
      <c r="J13" s="20">
        <v>4.2699029237443197E-3</v>
      </c>
      <c r="K13" s="20">
        <v>9.5845683250170999E-3</v>
      </c>
      <c r="L13" s="20">
        <v>1.1131297654797199E-2</v>
      </c>
      <c r="M13" s="20">
        <v>2.3659910075514198E-2</v>
      </c>
      <c r="N13" s="20">
        <v>8.1028194954702506E-3</v>
      </c>
      <c r="O13" s="20">
        <v>1.82186182270575E-2</v>
      </c>
      <c r="P13" s="20"/>
      <c r="Q13" s="20">
        <v>6.5472410237487101E-3</v>
      </c>
      <c r="R13" s="20">
        <v>2.7857908360088699E-2</v>
      </c>
      <c r="S13" s="20"/>
      <c r="T13" s="20">
        <v>1.5173569181073101E-2</v>
      </c>
      <c r="U13" s="20">
        <v>3.3163533955048998E-3</v>
      </c>
      <c r="V13" s="20">
        <v>2.4443052665327199E-2</v>
      </c>
      <c r="W13" s="20"/>
      <c r="X13" s="20">
        <v>3.0582813289089201E-2</v>
      </c>
      <c r="Y13" s="20">
        <v>6.5533463313636403E-3</v>
      </c>
      <c r="Z13" s="20">
        <v>2.0633863126492999E-2</v>
      </c>
      <c r="AA13" s="20">
        <v>6.5319732454834504E-3</v>
      </c>
    </row>
    <row r="14" spans="2:27" x14ac:dyDescent="0.3">
      <c r="B14" s="16"/>
    </row>
    <row r="15" spans="2:27" x14ac:dyDescent="0.3">
      <c r="B15" t="s">
        <v>54</v>
      </c>
    </row>
    <row r="16" spans="2:27" x14ac:dyDescent="0.3">
      <c r="B16" t="s">
        <v>55</v>
      </c>
    </row>
    <row r="18" spans="2:2" x14ac:dyDescent="0.3">
      <c r="B18"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389</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ht="28.8" x14ac:dyDescent="0.3">
      <c r="B9" s="15" t="s">
        <v>381</v>
      </c>
      <c r="C9" s="14">
        <v>9.0096536557461193E-2</v>
      </c>
      <c r="D9" s="14">
        <v>0.121059415106023</v>
      </c>
      <c r="E9" s="14">
        <v>5.9637321032522499E-2</v>
      </c>
      <c r="F9" s="14"/>
      <c r="G9" s="14">
        <v>0.11964530825568601</v>
      </c>
      <c r="H9" s="14">
        <v>6.6678632326509904E-2</v>
      </c>
      <c r="I9" s="14">
        <v>7.4608331705840802E-2</v>
      </c>
      <c r="J9" s="14">
        <v>8.9373575147250806E-2</v>
      </c>
      <c r="K9" s="14">
        <v>9.4420455443630605E-2</v>
      </c>
      <c r="L9" s="14">
        <v>9.0460152506332006E-2</v>
      </c>
      <c r="M9" s="14">
        <v>4.4388995601376803E-2</v>
      </c>
      <c r="N9" s="14">
        <v>8.8327378373079093E-2</v>
      </c>
      <c r="O9" s="14">
        <v>0.101956015332491</v>
      </c>
      <c r="P9" s="14"/>
      <c r="Q9" s="14">
        <v>6.9391883739931701E-2</v>
      </c>
      <c r="R9" s="14">
        <v>0.139498168024422</v>
      </c>
      <c r="S9" s="14"/>
      <c r="T9" s="14">
        <v>8.8431336769177193E-2</v>
      </c>
      <c r="U9" s="14">
        <v>0.135654385225803</v>
      </c>
      <c r="V9" s="14">
        <v>7.5686860869007E-2</v>
      </c>
      <c r="W9" s="14"/>
      <c r="X9" s="14">
        <v>0.12867455956003501</v>
      </c>
      <c r="Y9" s="14">
        <v>7.20885965374682E-2</v>
      </c>
      <c r="Z9" s="14">
        <v>0.16819283414113401</v>
      </c>
      <c r="AA9" s="14">
        <v>6.2648110021283399E-2</v>
      </c>
    </row>
    <row r="10" spans="2:27" ht="28.8" x14ac:dyDescent="0.3">
      <c r="B10" s="15" t="s">
        <v>382</v>
      </c>
      <c r="C10" s="14">
        <v>0.82642850534247003</v>
      </c>
      <c r="D10" s="14">
        <v>0.79090771780143698</v>
      </c>
      <c r="E10" s="14">
        <v>0.86094902426478404</v>
      </c>
      <c r="F10" s="14"/>
      <c r="G10" s="14">
        <v>0.78910259274178995</v>
      </c>
      <c r="H10" s="14">
        <v>0.86310908659674102</v>
      </c>
      <c r="I10" s="14">
        <v>0.84628071479632105</v>
      </c>
      <c r="J10" s="14">
        <v>0.83657299954044995</v>
      </c>
      <c r="K10" s="14">
        <v>0.81901935926388802</v>
      </c>
      <c r="L10" s="14">
        <v>0.82886519780730805</v>
      </c>
      <c r="M10" s="14">
        <v>0.84658981228642605</v>
      </c>
      <c r="N10" s="14">
        <v>0.83725474420171797</v>
      </c>
      <c r="O10" s="14">
        <v>0.81798082749032597</v>
      </c>
      <c r="P10" s="14"/>
      <c r="Q10" s="14">
        <v>0.86066628268759704</v>
      </c>
      <c r="R10" s="14">
        <v>0.74729365638796896</v>
      </c>
      <c r="S10" s="14"/>
      <c r="T10" s="14">
        <v>0.83080397504052905</v>
      </c>
      <c r="U10" s="14">
        <v>0.75976318936262</v>
      </c>
      <c r="V10" s="14">
        <v>0.81345118306562703</v>
      </c>
      <c r="W10" s="14"/>
      <c r="X10" s="14">
        <v>0.75127160527839199</v>
      </c>
      <c r="Y10" s="14">
        <v>0.86466178807199301</v>
      </c>
      <c r="Z10" s="14">
        <v>0.73674764341867005</v>
      </c>
      <c r="AA10" s="14">
        <v>0.85067456824599297</v>
      </c>
    </row>
    <row r="11" spans="2:27" ht="28.8" x14ac:dyDescent="0.3">
      <c r="B11" s="15" t="s">
        <v>383</v>
      </c>
      <c r="C11" s="14">
        <v>5.8896964232843997E-2</v>
      </c>
      <c r="D11" s="14">
        <v>6.7078327564732407E-2</v>
      </c>
      <c r="E11" s="14">
        <v>5.1059823065989503E-2</v>
      </c>
      <c r="F11" s="14"/>
      <c r="G11" s="14">
        <v>6.6456294781003594E-2</v>
      </c>
      <c r="H11" s="14">
        <v>5.3713281647401002E-2</v>
      </c>
      <c r="I11" s="14">
        <v>4.5653412055807703E-2</v>
      </c>
      <c r="J11" s="14">
        <v>5.5914506214412601E-2</v>
      </c>
      <c r="K11" s="14">
        <v>6.2878835199157407E-2</v>
      </c>
      <c r="L11" s="14">
        <v>4.4950230475255502E-2</v>
      </c>
      <c r="M11" s="14">
        <v>7.4592145853752498E-2</v>
      </c>
      <c r="N11" s="14">
        <v>5.5301607831346002E-2</v>
      </c>
      <c r="O11" s="14">
        <v>6.0262622848376697E-2</v>
      </c>
      <c r="P11" s="14"/>
      <c r="Q11" s="14">
        <v>5.6131761173314199E-2</v>
      </c>
      <c r="R11" s="14">
        <v>6.6619235726773807E-2</v>
      </c>
      <c r="S11" s="14"/>
      <c r="T11" s="14">
        <v>5.6908292957328001E-2</v>
      </c>
      <c r="U11" s="14">
        <v>8.4638083852592805E-2</v>
      </c>
      <c r="V11" s="14">
        <v>6.2662347702988494E-2</v>
      </c>
      <c r="W11" s="14"/>
      <c r="X11" s="14">
        <v>6.8990232802093293E-2</v>
      </c>
      <c r="Y11" s="14">
        <v>5.2076326013130003E-2</v>
      </c>
      <c r="Z11" s="14">
        <v>6.0333442068969199E-2</v>
      </c>
      <c r="AA11" s="14">
        <v>6.6273344317027999E-2</v>
      </c>
    </row>
    <row r="12" spans="2:27" ht="28.8" x14ac:dyDescent="0.3">
      <c r="B12" s="15" t="s">
        <v>384</v>
      </c>
      <c r="C12" s="14">
        <v>9.7252311158041293E-3</v>
      </c>
      <c r="D12" s="14">
        <v>8.9714886509973703E-3</v>
      </c>
      <c r="E12" s="14">
        <v>1.05384256556047E-2</v>
      </c>
      <c r="F12" s="14"/>
      <c r="G12" s="14">
        <v>1.1613632855209E-2</v>
      </c>
      <c r="H12" s="14">
        <v>7.2743210026945202E-3</v>
      </c>
      <c r="I12" s="14">
        <v>5.8806430565641402E-3</v>
      </c>
      <c r="J12" s="14">
        <v>4.2699029237443197E-3</v>
      </c>
      <c r="K12" s="14">
        <v>5.6685896419816301E-3</v>
      </c>
      <c r="L12" s="14">
        <v>2.7422439220643101E-2</v>
      </c>
      <c r="M12" s="14">
        <v>9.4163748663034907E-3</v>
      </c>
      <c r="N12" s="14">
        <v>1.9116269593857201E-2</v>
      </c>
      <c r="O12" s="14">
        <v>0</v>
      </c>
      <c r="P12" s="14"/>
      <c r="Q12" s="14">
        <v>6.7063037846912203E-3</v>
      </c>
      <c r="R12" s="14">
        <v>1.6846580705306698E-2</v>
      </c>
      <c r="S12" s="14"/>
      <c r="T12" s="14">
        <v>7.4086861276158201E-3</v>
      </c>
      <c r="U12" s="14">
        <v>1.6627988163479299E-2</v>
      </c>
      <c r="V12" s="14">
        <v>2.3756555697049798E-2</v>
      </c>
      <c r="W12" s="14"/>
      <c r="X12" s="14">
        <v>2.0990121937517401E-2</v>
      </c>
      <c r="Y12" s="14">
        <v>2.61011824106508E-3</v>
      </c>
      <c r="Z12" s="14">
        <v>5.8615628537893004E-3</v>
      </c>
      <c r="AA12" s="14">
        <v>1.6949792984226601E-2</v>
      </c>
    </row>
    <row r="13" spans="2:27" x14ac:dyDescent="0.3">
      <c r="B13" s="15" t="s">
        <v>74</v>
      </c>
      <c r="C13" s="20">
        <v>1.4852762751420501E-2</v>
      </c>
      <c r="D13" s="20">
        <v>1.1983050876810101E-2</v>
      </c>
      <c r="E13" s="20">
        <v>1.7815405981098799E-2</v>
      </c>
      <c r="F13" s="20"/>
      <c r="G13" s="20">
        <v>1.3182171366311101E-2</v>
      </c>
      <c r="H13" s="20">
        <v>9.2246784266531504E-3</v>
      </c>
      <c r="I13" s="20">
        <v>2.7576898385465998E-2</v>
      </c>
      <c r="J13" s="20">
        <v>1.38690161741427E-2</v>
      </c>
      <c r="K13" s="20">
        <v>1.8012760451342501E-2</v>
      </c>
      <c r="L13" s="20">
        <v>8.3019799904613008E-3</v>
      </c>
      <c r="M13" s="20">
        <v>2.5012671392141101E-2</v>
      </c>
      <c r="N13" s="20">
        <v>0</v>
      </c>
      <c r="O13" s="20">
        <v>1.9800534328806602E-2</v>
      </c>
      <c r="P13" s="20"/>
      <c r="Q13" s="20">
        <v>7.10376861446569E-3</v>
      </c>
      <c r="R13" s="20">
        <v>2.97423591555286E-2</v>
      </c>
      <c r="S13" s="20"/>
      <c r="T13" s="20">
        <v>1.6447709105349598E-2</v>
      </c>
      <c r="U13" s="20">
        <v>3.3163533955048998E-3</v>
      </c>
      <c r="V13" s="20">
        <v>2.4443052665327199E-2</v>
      </c>
      <c r="W13" s="20"/>
      <c r="X13" s="20">
        <v>3.0073480421961299E-2</v>
      </c>
      <c r="Y13" s="20">
        <v>8.5631711363440607E-3</v>
      </c>
      <c r="Z13" s="20">
        <v>2.88645175174377E-2</v>
      </c>
      <c r="AA13" s="20">
        <v>3.4541844314694499E-3</v>
      </c>
    </row>
    <row r="14" spans="2:27" x14ac:dyDescent="0.3">
      <c r="B14" s="16"/>
    </row>
    <row r="15" spans="2:27" x14ac:dyDescent="0.3">
      <c r="B15" t="s">
        <v>54</v>
      </c>
    </row>
    <row r="16" spans="2:27" x14ac:dyDescent="0.3">
      <c r="B16" t="s">
        <v>55</v>
      </c>
    </row>
    <row r="18" spans="2:2" x14ac:dyDescent="0.3">
      <c r="B18"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390</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ht="28.8" x14ac:dyDescent="0.3">
      <c r="B9" s="15" t="s">
        <v>381</v>
      </c>
      <c r="C9" s="14">
        <v>8.9723125234097797E-2</v>
      </c>
      <c r="D9" s="14">
        <v>0.111489653060799</v>
      </c>
      <c r="E9" s="14">
        <v>6.8469431777300305E-2</v>
      </c>
      <c r="F9" s="14"/>
      <c r="G9" s="14">
        <v>0.13374362424068201</v>
      </c>
      <c r="H9" s="14">
        <v>7.0909988761510195E-2</v>
      </c>
      <c r="I9" s="14">
        <v>6.3181013629654198E-2</v>
      </c>
      <c r="J9" s="14">
        <v>6.9058520513492705E-2</v>
      </c>
      <c r="K9" s="14">
        <v>7.4637508117321893E-2</v>
      </c>
      <c r="L9" s="14">
        <v>0.105926624039387</v>
      </c>
      <c r="M9" s="14">
        <v>5.8599149569069697E-2</v>
      </c>
      <c r="N9" s="14">
        <v>8.1375622364733599E-2</v>
      </c>
      <c r="O9" s="14">
        <v>8.4796161810067799E-2</v>
      </c>
      <c r="P9" s="14"/>
      <c r="Q9" s="14">
        <v>7.9995413407778507E-2</v>
      </c>
      <c r="R9" s="14">
        <v>0.11407073969336599</v>
      </c>
      <c r="S9" s="14"/>
      <c r="T9" s="14">
        <v>7.3856890469424896E-2</v>
      </c>
      <c r="U9" s="14">
        <v>0.164891206088671</v>
      </c>
      <c r="V9" s="14">
        <v>0.13125100808222001</v>
      </c>
      <c r="W9" s="14"/>
      <c r="X9" s="14">
        <v>9.1391462486958897E-2</v>
      </c>
      <c r="Y9" s="14">
        <v>6.3371050774406606E-2</v>
      </c>
      <c r="Z9" s="14">
        <v>0.17419618578165799</v>
      </c>
      <c r="AA9" s="14">
        <v>0.121568598330783</v>
      </c>
    </row>
    <row r="10" spans="2:27" ht="28.8" x14ac:dyDescent="0.3">
      <c r="B10" s="15" t="s">
        <v>382</v>
      </c>
      <c r="C10" s="14">
        <v>0.80955486025045797</v>
      </c>
      <c r="D10" s="14">
        <v>0.78011056142340596</v>
      </c>
      <c r="E10" s="14">
        <v>0.83912636403116403</v>
      </c>
      <c r="F10" s="14"/>
      <c r="G10" s="14">
        <v>0.77369261212627505</v>
      </c>
      <c r="H10" s="14">
        <v>0.85281510928910698</v>
      </c>
      <c r="I10" s="14">
        <v>0.84650658822774705</v>
      </c>
      <c r="J10" s="14">
        <v>0.79011428228230596</v>
      </c>
      <c r="K10" s="14">
        <v>0.82153032346170196</v>
      </c>
      <c r="L10" s="14">
        <v>0.78198439952415599</v>
      </c>
      <c r="M10" s="14">
        <v>0.82710744220945498</v>
      </c>
      <c r="N10" s="14">
        <v>0.87730173143740797</v>
      </c>
      <c r="O10" s="14">
        <v>0.79441993913673803</v>
      </c>
      <c r="P10" s="14"/>
      <c r="Q10" s="14">
        <v>0.83855229228197403</v>
      </c>
      <c r="R10" s="14">
        <v>0.74422583492495298</v>
      </c>
      <c r="S10" s="14"/>
      <c r="T10" s="14">
        <v>0.82554942900361095</v>
      </c>
      <c r="U10" s="14">
        <v>0.72165560297546005</v>
      </c>
      <c r="V10" s="14">
        <v>0.77073620089810702</v>
      </c>
      <c r="W10" s="14"/>
      <c r="X10" s="14">
        <v>0.75970415454526896</v>
      </c>
      <c r="Y10" s="14">
        <v>0.86264795312903597</v>
      </c>
      <c r="Z10" s="14">
        <v>0.70319097903431704</v>
      </c>
      <c r="AA10" s="14">
        <v>0.778295343710245</v>
      </c>
    </row>
    <row r="11" spans="2:27" ht="28.8" x14ac:dyDescent="0.3">
      <c r="B11" s="15" t="s">
        <v>383</v>
      </c>
      <c r="C11" s="14">
        <v>7.4472370888129399E-2</v>
      </c>
      <c r="D11" s="14">
        <v>8.4039198879605898E-2</v>
      </c>
      <c r="E11" s="14">
        <v>6.5341761323020095E-2</v>
      </c>
      <c r="F11" s="14"/>
      <c r="G11" s="14">
        <v>7.3655592867136604E-2</v>
      </c>
      <c r="H11" s="14">
        <v>6.5527412485572298E-2</v>
      </c>
      <c r="I11" s="14">
        <v>6.6848123806122095E-2</v>
      </c>
      <c r="J11" s="14">
        <v>0.11265362988741801</v>
      </c>
      <c r="K11" s="14">
        <v>6.8874736361630898E-2</v>
      </c>
      <c r="L11" s="14">
        <v>7.8862961947930493E-2</v>
      </c>
      <c r="M11" s="14">
        <v>7.1882341044234604E-2</v>
      </c>
      <c r="N11" s="14">
        <v>3.0309196099471601E-2</v>
      </c>
      <c r="O11" s="14">
        <v>8.13329914540626E-2</v>
      </c>
      <c r="P11" s="14"/>
      <c r="Q11" s="14">
        <v>6.4876260424672996E-2</v>
      </c>
      <c r="R11" s="14">
        <v>9.8153798042330903E-2</v>
      </c>
      <c r="S11" s="14"/>
      <c r="T11" s="14">
        <v>7.5309213265340999E-2</v>
      </c>
      <c r="U11" s="14">
        <v>8.1316782387469796E-2</v>
      </c>
      <c r="V11" s="14">
        <v>6.1232546079116698E-2</v>
      </c>
      <c r="W11" s="14"/>
      <c r="X11" s="14">
        <v>0.10596134719926401</v>
      </c>
      <c r="Y11" s="14">
        <v>5.8785949842173897E-2</v>
      </c>
      <c r="Z11" s="14">
        <v>7.7455061850498094E-2</v>
      </c>
      <c r="AA11" s="14">
        <v>8.0106535032404502E-2</v>
      </c>
    </row>
    <row r="12" spans="2:27" ht="28.8" x14ac:dyDescent="0.3">
      <c r="B12" s="15" t="s">
        <v>384</v>
      </c>
      <c r="C12" s="14">
        <v>1.1563838247537501E-2</v>
      </c>
      <c r="D12" s="14">
        <v>1.36782322978912E-2</v>
      </c>
      <c r="E12" s="14">
        <v>8.2798520214439602E-3</v>
      </c>
      <c r="F12" s="14"/>
      <c r="G12" s="14">
        <v>5.7259993995953801E-3</v>
      </c>
      <c r="H12" s="14">
        <v>7.1535296930966899E-3</v>
      </c>
      <c r="I12" s="14">
        <v>1.42719748746549E-2</v>
      </c>
      <c r="J12" s="14">
        <v>1.6647381678836198E-2</v>
      </c>
      <c r="K12" s="14">
        <v>1.4786609517439099E-2</v>
      </c>
      <c r="L12" s="14">
        <v>1.4268593423588201E-2</v>
      </c>
      <c r="M12" s="14">
        <v>2.5143878756001398E-2</v>
      </c>
      <c r="N12" s="14">
        <v>1.1013450098386999E-2</v>
      </c>
      <c r="O12" s="14">
        <v>7.9446913104245492E-3</v>
      </c>
      <c r="P12" s="14"/>
      <c r="Q12" s="14">
        <v>9.6866188029541E-3</v>
      </c>
      <c r="R12" s="14">
        <v>1.6124375285337399E-2</v>
      </c>
      <c r="S12" s="14"/>
      <c r="T12" s="14">
        <v>9.7051237204144793E-3</v>
      </c>
      <c r="U12" s="14">
        <v>2.5503701757388999E-2</v>
      </c>
      <c r="V12" s="14">
        <v>1.23371922752293E-2</v>
      </c>
      <c r="W12" s="14"/>
      <c r="X12" s="14">
        <v>1.49234901796208E-2</v>
      </c>
      <c r="Y12" s="14">
        <v>6.9319447395175E-3</v>
      </c>
      <c r="Z12" s="14">
        <v>1.93080637258841E-2</v>
      </c>
      <c r="AA12" s="14">
        <v>1.65753384950981E-2</v>
      </c>
    </row>
    <row r="13" spans="2:27" x14ac:dyDescent="0.3">
      <c r="B13" s="15" t="s">
        <v>74</v>
      </c>
      <c r="C13" s="20">
        <v>1.4685805379777501E-2</v>
      </c>
      <c r="D13" s="20">
        <v>1.0682354338298301E-2</v>
      </c>
      <c r="E13" s="20">
        <v>1.8782590847072001E-2</v>
      </c>
      <c r="F13" s="20"/>
      <c r="G13" s="20">
        <v>1.3182171366311101E-2</v>
      </c>
      <c r="H13" s="20">
        <v>3.5939597707139699E-3</v>
      </c>
      <c r="I13" s="20">
        <v>9.1922994618219896E-3</v>
      </c>
      <c r="J13" s="20">
        <v>1.15261856379467E-2</v>
      </c>
      <c r="K13" s="20">
        <v>2.0170822541906198E-2</v>
      </c>
      <c r="L13" s="20">
        <v>1.8957421064938199E-2</v>
      </c>
      <c r="M13" s="20">
        <v>1.72671884212388E-2</v>
      </c>
      <c r="N13" s="20">
        <v>0</v>
      </c>
      <c r="O13" s="20">
        <v>3.1506216288707499E-2</v>
      </c>
      <c r="P13" s="20"/>
      <c r="Q13" s="20">
        <v>6.8894150826199199E-3</v>
      </c>
      <c r="R13" s="20">
        <v>2.7425252054012798E-2</v>
      </c>
      <c r="S13" s="20"/>
      <c r="T13" s="20">
        <v>1.5579343541208599E-2</v>
      </c>
      <c r="U13" s="20">
        <v>6.6327067910097997E-3</v>
      </c>
      <c r="V13" s="20">
        <v>2.4443052665327199E-2</v>
      </c>
      <c r="W13" s="20"/>
      <c r="X13" s="20">
        <v>2.80195455888868E-2</v>
      </c>
      <c r="Y13" s="20">
        <v>8.2631015148662799E-3</v>
      </c>
      <c r="Z13" s="20">
        <v>2.5849709607643E-2</v>
      </c>
      <c r="AA13" s="20">
        <v>3.4541844314694499E-3</v>
      </c>
    </row>
    <row r="14" spans="2:27" x14ac:dyDescent="0.3">
      <c r="B14" s="16"/>
    </row>
    <row r="15" spans="2:27" x14ac:dyDescent="0.3">
      <c r="B15" t="s">
        <v>54</v>
      </c>
    </row>
    <row r="16" spans="2:27" x14ac:dyDescent="0.3">
      <c r="B16" t="s">
        <v>55</v>
      </c>
    </row>
    <row r="18" spans="2:2" x14ac:dyDescent="0.3">
      <c r="B18"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391</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ht="28.8" x14ac:dyDescent="0.3">
      <c r="B9" s="15" t="s">
        <v>381</v>
      </c>
      <c r="C9" s="14">
        <v>0.12393556147403301</v>
      </c>
      <c r="D9" s="14">
        <v>0.142418033952151</v>
      </c>
      <c r="E9" s="14">
        <v>0.106175855360486</v>
      </c>
      <c r="F9" s="14"/>
      <c r="G9" s="14">
        <v>0.161313474235491</v>
      </c>
      <c r="H9" s="14">
        <v>0.101405665157578</v>
      </c>
      <c r="I9" s="14">
        <v>6.4894294280272602E-2</v>
      </c>
      <c r="J9" s="14">
        <v>0.108190405994985</v>
      </c>
      <c r="K9" s="14">
        <v>0.10787504873253299</v>
      </c>
      <c r="L9" s="14">
        <v>0.141824439677396</v>
      </c>
      <c r="M9" s="14">
        <v>0.106369370697815</v>
      </c>
      <c r="N9" s="14">
        <v>0.115561194291934</v>
      </c>
      <c r="O9" s="14">
        <v>0.13912364192339099</v>
      </c>
      <c r="P9" s="14"/>
      <c r="Q9" s="14">
        <v>0.10971379369563</v>
      </c>
      <c r="R9" s="14">
        <v>0.159357731363518</v>
      </c>
      <c r="S9" s="14"/>
      <c r="T9" s="14">
        <v>0.11927652473415799</v>
      </c>
      <c r="U9" s="14">
        <v>0.19646979240906001</v>
      </c>
      <c r="V9" s="14">
        <v>0.111566087469741</v>
      </c>
      <c r="W9" s="14"/>
      <c r="X9" s="14">
        <v>0.142171983705347</v>
      </c>
      <c r="Y9" s="14">
        <v>0.111167177060378</v>
      </c>
      <c r="Z9" s="14">
        <v>0.204919180915202</v>
      </c>
      <c r="AA9" s="14">
        <v>0.106079261851058</v>
      </c>
    </row>
    <row r="10" spans="2:27" ht="28.8" x14ac:dyDescent="0.3">
      <c r="B10" s="15" t="s">
        <v>382</v>
      </c>
      <c r="C10" s="14">
        <v>0.665231617703409</v>
      </c>
      <c r="D10" s="14">
        <v>0.64734059524602305</v>
      </c>
      <c r="E10" s="14">
        <v>0.68400708193488402</v>
      </c>
      <c r="F10" s="14"/>
      <c r="G10" s="14">
        <v>0.621526214920892</v>
      </c>
      <c r="H10" s="14">
        <v>0.63388147852950605</v>
      </c>
      <c r="I10" s="14">
        <v>0.74657757819413695</v>
      </c>
      <c r="J10" s="14">
        <v>0.70260524616359599</v>
      </c>
      <c r="K10" s="14">
        <v>0.71053477415088895</v>
      </c>
      <c r="L10" s="14">
        <v>0.67986781573722099</v>
      </c>
      <c r="M10" s="14">
        <v>0.66562207288625397</v>
      </c>
      <c r="N10" s="14">
        <v>0.69944810490437503</v>
      </c>
      <c r="O10" s="14">
        <v>0.64739652082315202</v>
      </c>
      <c r="P10" s="14"/>
      <c r="Q10" s="14">
        <v>0.67498687993559703</v>
      </c>
      <c r="R10" s="14">
        <v>0.639806860907015</v>
      </c>
      <c r="S10" s="14"/>
      <c r="T10" s="14">
        <v>0.67158998326390795</v>
      </c>
      <c r="U10" s="14">
        <v>0.63531743731613899</v>
      </c>
      <c r="V10" s="14">
        <v>0.56748667761635896</v>
      </c>
      <c r="W10" s="14"/>
      <c r="X10" s="14">
        <v>0.65270724046713102</v>
      </c>
      <c r="Y10" s="14">
        <v>0.67967762406118304</v>
      </c>
      <c r="Z10" s="14">
        <v>0.60560642900166695</v>
      </c>
      <c r="AA10" s="14">
        <v>0.66325655515502202</v>
      </c>
    </row>
    <row r="11" spans="2:27" ht="28.8" x14ac:dyDescent="0.3">
      <c r="B11" s="15" t="s">
        <v>383</v>
      </c>
      <c r="C11" s="14">
        <v>0.17972015305252001</v>
      </c>
      <c r="D11" s="14">
        <v>0.186926212468432</v>
      </c>
      <c r="E11" s="14">
        <v>0.17194654676801899</v>
      </c>
      <c r="F11" s="14"/>
      <c r="G11" s="14">
        <v>0.18987685995716799</v>
      </c>
      <c r="H11" s="14">
        <v>0.22235210124893601</v>
      </c>
      <c r="I11" s="14">
        <v>0.16628513969710901</v>
      </c>
      <c r="J11" s="14">
        <v>0.16814606022842801</v>
      </c>
      <c r="K11" s="14">
        <v>0.160444947412096</v>
      </c>
      <c r="L11" s="14">
        <v>0.13464800829444301</v>
      </c>
      <c r="M11" s="14">
        <v>0.17663729599509101</v>
      </c>
      <c r="N11" s="14">
        <v>0.159825459036399</v>
      </c>
      <c r="O11" s="14">
        <v>0.190936725273227</v>
      </c>
      <c r="P11" s="14"/>
      <c r="Q11" s="14">
        <v>0.19263787461177001</v>
      </c>
      <c r="R11" s="14">
        <v>0.15284081146516901</v>
      </c>
      <c r="S11" s="14"/>
      <c r="T11" s="14">
        <v>0.18050983748582</v>
      </c>
      <c r="U11" s="14">
        <v>0.14000902956476799</v>
      </c>
      <c r="V11" s="14">
        <v>0.28240505765617802</v>
      </c>
      <c r="W11" s="14"/>
      <c r="X11" s="14">
        <v>0.15092626919918101</v>
      </c>
      <c r="Y11" s="14">
        <v>0.19021670492166501</v>
      </c>
      <c r="Z11" s="14">
        <v>0.15791648943981501</v>
      </c>
      <c r="AA11" s="14">
        <v>0.19869258705257301</v>
      </c>
    </row>
    <row r="12" spans="2:27" ht="28.8" x14ac:dyDescent="0.3">
      <c r="B12" s="15" t="s">
        <v>384</v>
      </c>
      <c r="C12" s="14">
        <v>1.2802580046952399E-2</v>
      </c>
      <c r="D12" s="14">
        <v>1.22158637734753E-2</v>
      </c>
      <c r="E12" s="14">
        <v>1.2230511277744899E-2</v>
      </c>
      <c r="F12" s="14"/>
      <c r="G12" s="14">
        <v>1.41012795201378E-2</v>
      </c>
      <c r="H12" s="14">
        <v>2.6891272238325201E-2</v>
      </c>
      <c r="I12" s="14">
        <v>7.3651111406988403E-3</v>
      </c>
      <c r="J12" s="14">
        <v>5.98896102552817E-3</v>
      </c>
      <c r="K12" s="14">
        <v>4.4251297942462502E-3</v>
      </c>
      <c r="L12" s="14">
        <v>1.6947194222923199E-2</v>
      </c>
      <c r="M12" s="14">
        <v>5.1220160603817804E-3</v>
      </c>
      <c r="N12" s="14">
        <v>1.7062422271821798E-2</v>
      </c>
      <c r="O12" s="14">
        <v>8.8312683994328008E-3</v>
      </c>
      <c r="P12" s="14"/>
      <c r="Q12" s="14">
        <v>1.27952959377589E-2</v>
      </c>
      <c r="R12" s="14">
        <v>1.31263831194144E-2</v>
      </c>
      <c r="S12" s="14"/>
      <c r="T12" s="14">
        <v>1.08288192097059E-2</v>
      </c>
      <c r="U12" s="14">
        <v>2.48873873145283E-2</v>
      </c>
      <c r="V12" s="14">
        <v>1.8915043305447299E-2</v>
      </c>
      <c r="W12" s="14"/>
      <c r="X12" s="14">
        <v>1.5529053137679501E-2</v>
      </c>
      <c r="Y12" s="14">
        <v>8.2345583355678004E-3</v>
      </c>
      <c r="Z12" s="14">
        <v>6.7566207439919198E-3</v>
      </c>
      <c r="AA12" s="14">
        <v>2.4200508390269802E-2</v>
      </c>
    </row>
    <row r="13" spans="2:27" x14ac:dyDescent="0.3">
      <c r="B13" s="15" t="s">
        <v>74</v>
      </c>
      <c r="C13" s="20">
        <v>1.8310087723086701E-2</v>
      </c>
      <c r="D13" s="20">
        <v>1.10992945599192E-2</v>
      </c>
      <c r="E13" s="20">
        <v>2.5640004658865501E-2</v>
      </c>
      <c r="F13" s="20"/>
      <c r="G13" s="20">
        <v>1.3182171366311101E-2</v>
      </c>
      <c r="H13" s="20">
        <v>1.5469482825655301E-2</v>
      </c>
      <c r="I13" s="20">
        <v>1.4877876687782499E-2</v>
      </c>
      <c r="J13" s="20">
        <v>1.5069326587462E-2</v>
      </c>
      <c r="K13" s="20">
        <v>1.6720099910236399E-2</v>
      </c>
      <c r="L13" s="20">
        <v>2.6712542068016001E-2</v>
      </c>
      <c r="M13" s="20">
        <v>4.6249244360458699E-2</v>
      </c>
      <c r="N13" s="20">
        <v>8.1028194954702506E-3</v>
      </c>
      <c r="O13" s="20">
        <v>1.37118435807972E-2</v>
      </c>
      <c r="P13" s="20"/>
      <c r="Q13" s="20">
        <v>9.8661558192443301E-3</v>
      </c>
      <c r="R13" s="20">
        <v>3.4868213144882698E-2</v>
      </c>
      <c r="S13" s="20"/>
      <c r="T13" s="20">
        <v>1.7794835306407301E-2</v>
      </c>
      <c r="U13" s="20">
        <v>3.3163533955048998E-3</v>
      </c>
      <c r="V13" s="20">
        <v>1.9627133952274601E-2</v>
      </c>
      <c r="W13" s="20"/>
      <c r="X13" s="20">
        <v>3.86654534906615E-2</v>
      </c>
      <c r="Y13" s="20">
        <v>1.0703935621205101E-2</v>
      </c>
      <c r="Z13" s="20">
        <v>2.4801279899324499E-2</v>
      </c>
      <c r="AA13" s="20">
        <v>7.7710875510777601E-3</v>
      </c>
    </row>
    <row r="14" spans="2:27" x14ac:dyDescent="0.3">
      <c r="B14" s="16"/>
    </row>
    <row r="15" spans="2:27" x14ac:dyDescent="0.3">
      <c r="B15" t="s">
        <v>54</v>
      </c>
    </row>
    <row r="16" spans="2:27" x14ac:dyDescent="0.3">
      <c r="B16" t="s">
        <v>55</v>
      </c>
    </row>
    <row r="18" spans="2:2" x14ac:dyDescent="0.3">
      <c r="B18"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392</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ht="28.8" x14ac:dyDescent="0.3">
      <c r="B9" s="15" t="s">
        <v>381</v>
      </c>
      <c r="C9" s="14">
        <v>0.121993159075173</v>
      </c>
      <c r="D9" s="14">
        <v>0.15883024799133499</v>
      </c>
      <c r="E9" s="14">
        <v>8.5844360183792406E-2</v>
      </c>
      <c r="F9" s="14"/>
      <c r="G9" s="14">
        <v>0.20854765561749</v>
      </c>
      <c r="H9" s="14">
        <v>0.118685422708764</v>
      </c>
      <c r="I9" s="14">
        <v>5.3221884352459198E-2</v>
      </c>
      <c r="J9" s="14">
        <v>7.9685803362372895E-2</v>
      </c>
      <c r="K9" s="14">
        <v>0.12656947642199301</v>
      </c>
      <c r="L9" s="14">
        <v>0.11522635042559</v>
      </c>
      <c r="M9" s="14">
        <v>7.9965851375833702E-2</v>
      </c>
      <c r="N9" s="14">
        <v>4.8440136831011997E-2</v>
      </c>
      <c r="O9" s="14">
        <v>0.10150645836783501</v>
      </c>
      <c r="P9" s="14"/>
      <c r="Q9" s="14">
        <v>0.11434892139071599</v>
      </c>
      <c r="R9" s="14">
        <v>0.14236138926845601</v>
      </c>
      <c r="S9" s="14"/>
      <c r="T9" s="14">
        <v>0.111713508072793</v>
      </c>
      <c r="U9" s="14">
        <v>0.179590554615672</v>
      </c>
      <c r="V9" s="14">
        <v>0.14866064514234001</v>
      </c>
      <c r="W9" s="14"/>
      <c r="X9" s="14">
        <v>0.108312362983588</v>
      </c>
      <c r="Y9" s="14">
        <v>0.111034438025557</v>
      </c>
      <c r="Z9" s="14">
        <v>0.23262938483188</v>
      </c>
      <c r="AA9" s="14">
        <v>0.12263757779835301</v>
      </c>
    </row>
    <row r="10" spans="2:27" ht="28.8" x14ac:dyDescent="0.3">
      <c r="B10" s="15" t="s">
        <v>382</v>
      </c>
      <c r="C10" s="14">
        <v>0.79203105227974901</v>
      </c>
      <c r="D10" s="14">
        <v>0.73406476077219596</v>
      </c>
      <c r="E10" s="14">
        <v>0.84881797563068695</v>
      </c>
      <c r="F10" s="14"/>
      <c r="G10" s="14">
        <v>0.67963890045746</v>
      </c>
      <c r="H10" s="14">
        <v>0.83066659794751996</v>
      </c>
      <c r="I10" s="14">
        <v>0.88273169028537202</v>
      </c>
      <c r="J10" s="14">
        <v>0.83996277498734395</v>
      </c>
      <c r="K10" s="14">
        <v>0.81335372504340397</v>
      </c>
      <c r="L10" s="14">
        <v>0.752512486713517</v>
      </c>
      <c r="M10" s="14">
        <v>0.81656065128356303</v>
      </c>
      <c r="N10" s="14">
        <v>0.88417246663789995</v>
      </c>
      <c r="O10" s="14">
        <v>0.82713573312357502</v>
      </c>
      <c r="P10" s="14"/>
      <c r="Q10" s="14">
        <v>0.813538214765965</v>
      </c>
      <c r="R10" s="14">
        <v>0.74111712559005605</v>
      </c>
      <c r="S10" s="14"/>
      <c r="T10" s="14">
        <v>0.80359869158062203</v>
      </c>
      <c r="U10" s="14">
        <v>0.72182138595714895</v>
      </c>
      <c r="V10" s="14">
        <v>0.76740861539148597</v>
      </c>
      <c r="W10" s="14"/>
      <c r="X10" s="14">
        <v>0.76704304883199703</v>
      </c>
      <c r="Y10" s="14">
        <v>0.82273791258782303</v>
      </c>
      <c r="Z10" s="14">
        <v>0.67238443688990002</v>
      </c>
      <c r="AA10" s="14">
        <v>0.79053217554398003</v>
      </c>
    </row>
    <row r="11" spans="2:27" ht="28.8" x14ac:dyDescent="0.3">
      <c r="B11" s="15" t="s">
        <v>383</v>
      </c>
      <c r="C11" s="14">
        <v>5.8871039058798903E-2</v>
      </c>
      <c r="D11" s="14">
        <v>7.9842425835412595E-2</v>
      </c>
      <c r="E11" s="14">
        <v>3.82278384267827E-2</v>
      </c>
      <c r="F11" s="14"/>
      <c r="G11" s="14">
        <v>7.5642446800996799E-2</v>
      </c>
      <c r="H11" s="14">
        <v>2.5396555543673E-2</v>
      </c>
      <c r="I11" s="14">
        <v>4.0582151025691703E-2</v>
      </c>
      <c r="J11" s="14">
        <v>6.6299416608598102E-2</v>
      </c>
      <c r="K11" s="14">
        <v>4.7188752080251202E-2</v>
      </c>
      <c r="L11" s="14">
        <v>9.34183886362836E-2</v>
      </c>
      <c r="M11" s="14">
        <v>6.3292000375577404E-2</v>
      </c>
      <c r="N11" s="14">
        <v>5.1090653610388302E-2</v>
      </c>
      <c r="O11" s="14">
        <v>5.1019705750621397E-2</v>
      </c>
      <c r="P11" s="14"/>
      <c r="Q11" s="14">
        <v>5.3040243173433303E-2</v>
      </c>
      <c r="R11" s="14">
        <v>7.3587164328008894E-2</v>
      </c>
      <c r="S11" s="14"/>
      <c r="T11" s="14">
        <v>6.1286531154984301E-2</v>
      </c>
      <c r="U11" s="14">
        <v>7.5523867300769501E-2</v>
      </c>
      <c r="V11" s="14">
        <v>3.6875619297050799E-2</v>
      </c>
      <c r="W11" s="14"/>
      <c r="X11" s="14">
        <v>7.7975093936461598E-2</v>
      </c>
      <c r="Y11" s="14">
        <v>5.5327937527062998E-2</v>
      </c>
      <c r="Z11" s="14">
        <v>6.1954243987950401E-2</v>
      </c>
      <c r="AA11" s="14">
        <v>4.7319317655371999E-2</v>
      </c>
    </row>
    <row r="12" spans="2:27" ht="28.8" x14ac:dyDescent="0.3">
      <c r="B12" s="15" t="s">
        <v>384</v>
      </c>
      <c r="C12" s="14">
        <v>1.1000211762550499E-2</v>
      </c>
      <c r="D12" s="14">
        <v>1.51704735109085E-2</v>
      </c>
      <c r="E12" s="14">
        <v>6.8909599650270699E-3</v>
      </c>
      <c r="F12" s="14"/>
      <c r="G12" s="14">
        <v>2.0842984492917702E-2</v>
      </c>
      <c r="H12" s="14">
        <v>1.2420271107768201E-2</v>
      </c>
      <c r="I12" s="14">
        <v>1.42719748746549E-2</v>
      </c>
      <c r="J12" s="14">
        <v>9.7821021179401602E-3</v>
      </c>
      <c r="K12" s="14">
        <v>0</v>
      </c>
      <c r="L12" s="14">
        <v>7.7430485373250696E-3</v>
      </c>
      <c r="M12" s="14">
        <v>1.5168825572885E-2</v>
      </c>
      <c r="N12" s="14">
        <v>0</v>
      </c>
      <c r="O12" s="14">
        <v>3.1200030230379401E-3</v>
      </c>
      <c r="P12" s="14"/>
      <c r="Q12" s="14">
        <v>9.83795582745421E-3</v>
      </c>
      <c r="R12" s="14">
        <v>1.3915959984639801E-2</v>
      </c>
      <c r="S12" s="14"/>
      <c r="T12" s="14">
        <v>8.1672993065465601E-3</v>
      </c>
      <c r="U12" s="14">
        <v>1.6020924232292899E-2</v>
      </c>
      <c r="V12" s="14">
        <v>2.3094411801761999E-2</v>
      </c>
      <c r="W12" s="14"/>
      <c r="X12" s="14">
        <v>1.6060453372234901E-2</v>
      </c>
      <c r="Y12" s="14">
        <v>4.2735309151118398E-3</v>
      </c>
      <c r="Z12" s="14">
        <v>8.2306543909447805E-3</v>
      </c>
      <c r="AA12" s="14">
        <v>2.3753127853755201E-2</v>
      </c>
    </row>
    <row r="13" spans="2:27" x14ac:dyDescent="0.3">
      <c r="B13" s="15" t="s">
        <v>74</v>
      </c>
      <c r="C13" s="20">
        <v>1.6104537823728102E-2</v>
      </c>
      <c r="D13" s="20">
        <v>1.20920918901481E-2</v>
      </c>
      <c r="E13" s="20">
        <v>2.0218865793710999E-2</v>
      </c>
      <c r="F13" s="20"/>
      <c r="G13" s="20">
        <v>1.53280126311358E-2</v>
      </c>
      <c r="H13" s="20">
        <v>1.28311526922748E-2</v>
      </c>
      <c r="I13" s="20">
        <v>9.1922994618219896E-3</v>
      </c>
      <c r="J13" s="20">
        <v>4.2699029237443197E-3</v>
      </c>
      <c r="K13" s="20">
        <v>1.2888046454351799E-2</v>
      </c>
      <c r="L13" s="20">
        <v>3.1099725687284599E-2</v>
      </c>
      <c r="M13" s="20">
        <v>2.5012671392141101E-2</v>
      </c>
      <c r="N13" s="20">
        <v>1.62967429206992E-2</v>
      </c>
      <c r="O13" s="20">
        <v>1.7218099734930999E-2</v>
      </c>
      <c r="P13" s="20"/>
      <c r="Q13" s="20">
        <v>9.2346648424317408E-3</v>
      </c>
      <c r="R13" s="20">
        <v>2.9018360828839601E-2</v>
      </c>
      <c r="S13" s="20"/>
      <c r="T13" s="20">
        <v>1.52339698850548E-2</v>
      </c>
      <c r="U13" s="20">
        <v>7.0432678941163502E-3</v>
      </c>
      <c r="V13" s="20">
        <v>2.3960708367361298E-2</v>
      </c>
      <c r="W13" s="20"/>
      <c r="X13" s="20">
        <v>3.0609040875718301E-2</v>
      </c>
      <c r="Y13" s="20">
        <v>6.6261809444456499E-3</v>
      </c>
      <c r="Z13" s="20">
        <v>2.4801279899324499E-2</v>
      </c>
      <c r="AA13" s="20">
        <v>1.57578011485398E-2</v>
      </c>
    </row>
    <row r="14" spans="2:27" x14ac:dyDescent="0.3">
      <c r="B14" s="16"/>
    </row>
    <row r="15" spans="2:27" x14ac:dyDescent="0.3">
      <c r="B15" t="s">
        <v>54</v>
      </c>
    </row>
    <row r="16" spans="2:27" x14ac:dyDescent="0.3">
      <c r="B16" t="s">
        <v>55</v>
      </c>
    </row>
    <row r="18" spans="2:2" x14ac:dyDescent="0.3">
      <c r="B18"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393</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ht="28.8" x14ac:dyDescent="0.3">
      <c r="B9" s="15" t="s">
        <v>381</v>
      </c>
      <c r="C9" s="14">
        <v>0.104100934225861</v>
      </c>
      <c r="D9" s="14">
        <v>0.145420547206428</v>
      </c>
      <c r="E9" s="14">
        <v>6.33563891630404E-2</v>
      </c>
      <c r="F9" s="14"/>
      <c r="G9" s="14">
        <v>0.125729964497207</v>
      </c>
      <c r="H9" s="14">
        <v>0.106682972255599</v>
      </c>
      <c r="I9" s="14">
        <v>3.66647976169788E-2</v>
      </c>
      <c r="J9" s="14">
        <v>0.107223339898651</v>
      </c>
      <c r="K9" s="14">
        <v>9.5641028642767398E-2</v>
      </c>
      <c r="L9" s="14">
        <v>0.10385496533732599</v>
      </c>
      <c r="M9" s="14">
        <v>9.1455520596113907E-2</v>
      </c>
      <c r="N9" s="14">
        <v>0.124084724126761</v>
      </c>
      <c r="O9" s="14">
        <v>0.105069988657377</v>
      </c>
      <c r="P9" s="14"/>
      <c r="Q9" s="14">
        <v>8.5064686255841904E-2</v>
      </c>
      <c r="R9" s="14">
        <v>0.15003194260160599</v>
      </c>
      <c r="S9" s="14"/>
      <c r="T9" s="14">
        <v>9.0356527327603506E-2</v>
      </c>
      <c r="U9" s="14">
        <v>0.21244724131752399</v>
      </c>
      <c r="V9" s="14">
        <v>7.7920053931566993E-2</v>
      </c>
      <c r="W9" s="14"/>
      <c r="X9" s="14">
        <v>0.11677078820691</v>
      </c>
      <c r="Y9" s="14">
        <v>7.7085519931632096E-2</v>
      </c>
      <c r="Z9" s="14">
        <v>0.2382111966048</v>
      </c>
      <c r="AA9" s="14">
        <v>0.105018495279587</v>
      </c>
    </row>
    <row r="10" spans="2:27" ht="28.8" x14ac:dyDescent="0.3">
      <c r="B10" s="15" t="s">
        <v>382</v>
      </c>
      <c r="C10" s="14">
        <v>0.82261743254181197</v>
      </c>
      <c r="D10" s="14">
        <v>0.78171615081991497</v>
      </c>
      <c r="E10" s="14">
        <v>0.86373874099873904</v>
      </c>
      <c r="F10" s="14"/>
      <c r="G10" s="14">
        <v>0.79221110187988097</v>
      </c>
      <c r="H10" s="14">
        <v>0.821984527495076</v>
      </c>
      <c r="I10" s="14">
        <v>0.91387675207970298</v>
      </c>
      <c r="J10" s="14">
        <v>0.78796589716732801</v>
      </c>
      <c r="K10" s="14">
        <v>0.83743433852379401</v>
      </c>
      <c r="L10" s="14">
        <v>0.81845606906266399</v>
      </c>
      <c r="M10" s="14">
        <v>0.83150465653225603</v>
      </c>
      <c r="N10" s="14">
        <v>0.82979363094418901</v>
      </c>
      <c r="O10" s="14">
        <v>0.83612551463070595</v>
      </c>
      <c r="P10" s="14"/>
      <c r="Q10" s="14">
        <v>0.85060700533494504</v>
      </c>
      <c r="R10" s="14">
        <v>0.75990136700320299</v>
      </c>
      <c r="S10" s="14"/>
      <c r="T10" s="14">
        <v>0.84292433612991502</v>
      </c>
      <c r="U10" s="14">
        <v>0.69438510377919604</v>
      </c>
      <c r="V10" s="14">
        <v>0.80741687554645702</v>
      </c>
      <c r="W10" s="14"/>
      <c r="X10" s="14">
        <v>0.80269779984974499</v>
      </c>
      <c r="Y10" s="14">
        <v>0.86574245189751298</v>
      </c>
      <c r="Z10" s="14">
        <v>0.64644296211369501</v>
      </c>
      <c r="AA10" s="14">
        <v>0.81275721026521996</v>
      </c>
    </row>
    <row r="11" spans="2:27" ht="28.8" x14ac:dyDescent="0.3">
      <c r="B11" s="15" t="s">
        <v>383</v>
      </c>
      <c r="C11" s="14">
        <v>4.9487914928931002E-2</v>
      </c>
      <c r="D11" s="14">
        <v>5.0619264917276099E-2</v>
      </c>
      <c r="E11" s="14">
        <v>4.7416380591251799E-2</v>
      </c>
      <c r="F11" s="14"/>
      <c r="G11" s="14">
        <v>6.3036319023726806E-2</v>
      </c>
      <c r="H11" s="14">
        <v>4.7507447452149902E-2</v>
      </c>
      <c r="I11" s="14">
        <v>4.0266150841496602E-2</v>
      </c>
      <c r="J11" s="14">
        <v>7.8476986624176501E-2</v>
      </c>
      <c r="K11" s="14">
        <v>5.1392248835924297E-2</v>
      </c>
      <c r="L11" s="14">
        <v>4.2827051136263498E-2</v>
      </c>
      <c r="M11" s="14">
        <v>3.5016143341054698E-2</v>
      </c>
      <c r="N11" s="14">
        <v>2.7005375335192601E-2</v>
      </c>
      <c r="O11" s="14">
        <v>3.44956612736761E-2</v>
      </c>
      <c r="P11" s="14"/>
      <c r="Q11" s="14">
        <v>4.67234334334721E-2</v>
      </c>
      <c r="R11" s="14">
        <v>5.6982780472924897E-2</v>
      </c>
      <c r="S11" s="14"/>
      <c r="T11" s="14">
        <v>4.3127970097438302E-2</v>
      </c>
      <c r="U11" s="14">
        <v>7.0594445885297993E-2</v>
      </c>
      <c r="V11" s="14">
        <v>7.8475584755580294E-2</v>
      </c>
      <c r="W11" s="14"/>
      <c r="X11" s="14">
        <v>4.9356014273088597E-2</v>
      </c>
      <c r="Y11" s="14">
        <v>3.9103873414126397E-2</v>
      </c>
      <c r="Z11" s="14">
        <v>7.7202239664803898E-2</v>
      </c>
      <c r="AA11" s="14">
        <v>6.5777961098809595E-2</v>
      </c>
    </row>
    <row r="12" spans="2:27" ht="28.8" x14ac:dyDescent="0.3">
      <c r="B12" s="15" t="s">
        <v>384</v>
      </c>
      <c r="C12" s="14">
        <v>9.0576759988993602E-3</v>
      </c>
      <c r="D12" s="14">
        <v>1.04332910555834E-2</v>
      </c>
      <c r="E12" s="14">
        <v>7.7348525714783702E-3</v>
      </c>
      <c r="F12" s="14"/>
      <c r="G12" s="14">
        <v>4.3529452451827599E-3</v>
      </c>
      <c r="H12" s="14">
        <v>1.2719703795392501E-2</v>
      </c>
      <c r="I12" s="14">
        <v>0</v>
      </c>
      <c r="J12" s="14">
        <v>5.7391752808943104E-3</v>
      </c>
      <c r="K12" s="14">
        <v>5.9478156724969396E-3</v>
      </c>
      <c r="L12" s="14">
        <v>1.6325902385536901E-2</v>
      </c>
      <c r="M12" s="14">
        <v>1.70110081384343E-2</v>
      </c>
      <c r="N12" s="14">
        <v>1.1013450098386999E-2</v>
      </c>
      <c r="O12" s="14">
        <v>1.0596991857443399E-2</v>
      </c>
      <c r="P12" s="14"/>
      <c r="Q12" s="14">
        <v>9.9206423351328697E-3</v>
      </c>
      <c r="R12" s="14">
        <v>7.3060554080293704E-3</v>
      </c>
      <c r="S12" s="14"/>
      <c r="T12" s="14">
        <v>8.5098426183411006E-3</v>
      </c>
      <c r="U12" s="14">
        <v>1.58267218307243E-2</v>
      </c>
      <c r="V12" s="14">
        <v>1.60780075161552E-2</v>
      </c>
      <c r="W12" s="14"/>
      <c r="X12" s="14">
        <v>6.5618303330257002E-3</v>
      </c>
      <c r="Y12" s="14">
        <v>8.9845511597653593E-3</v>
      </c>
      <c r="Z12" s="14">
        <v>9.2790840992632399E-3</v>
      </c>
      <c r="AA12" s="14">
        <v>1.2261561647144601E-2</v>
      </c>
    </row>
    <row r="13" spans="2:27" x14ac:dyDescent="0.3">
      <c r="B13" s="15" t="s">
        <v>74</v>
      </c>
      <c r="C13" s="20">
        <v>1.4736042304496899E-2</v>
      </c>
      <c r="D13" s="20">
        <v>1.1810746000797999E-2</v>
      </c>
      <c r="E13" s="20">
        <v>1.7753636675490701E-2</v>
      </c>
      <c r="F13" s="20"/>
      <c r="G13" s="20">
        <v>1.4669669354001999E-2</v>
      </c>
      <c r="H13" s="20">
        <v>1.1105349001782099E-2</v>
      </c>
      <c r="I13" s="20">
        <v>9.1922994618219896E-3</v>
      </c>
      <c r="J13" s="20">
        <v>2.0594601028949801E-2</v>
      </c>
      <c r="K13" s="20">
        <v>9.5845683250170999E-3</v>
      </c>
      <c r="L13" s="20">
        <v>1.8536012078209901E-2</v>
      </c>
      <c r="M13" s="20">
        <v>2.5012671392141101E-2</v>
      </c>
      <c r="N13" s="20">
        <v>8.1028194954702506E-3</v>
      </c>
      <c r="O13" s="20">
        <v>1.37118435807972E-2</v>
      </c>
      <c r="P13" s="20"/>
      <c r="Q13" s="20">
        <v>7.6842326406085298E-3</v>
      </c>
      <c r="R13" s="20">
        <v>2.57778545142365E-2</v>
      </c>
      <c r="S13" s="20"/>
      <c r="T13" s="20">
        <v>1.5081323826701701E-2</v>
      </c>
      <c r="U13" s="20">
        <v>6.7464871872579702E-3</v>
      </c>
      <c r="V13" s="20">
        <v>2.0109478250240599E-2</v>
      </c>
      <c r="W13" s="20"/>
      <c r="X13" s="20">
        <v>2.46135673372305E-2</v>
      </c>
      <c r="Y13" s="20">
        <v>9.0836035969629192E-3</v>
      </c>
      <c r="Z13" s="20">
        <v>2.88645175174377E-2</v>
      </c>
      <c r="AA13" s="20">
        <v>4.18477170923912E-3</v>
      </c>
    </row>
    <row r="14" spans="2:27" x14ac:dyDescent="0.3">
      <c r="B14" s="16"/>
    </row>
    <row r="15" spans="2:27" x14ac:dyDescent="0.3">
      <c r="B15" t="s">
        <v>54</v>
      </c>
    </row>
    <row r="16" spans="2:27" x14ac:dyDescent="0.3">
      <c r="B16" t="s">
        <v>55</v>
      </c>
    </row>
    <row r="18" spans="2:2" x14ac:dyDescent="0.3">
      <c r="B18"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AA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394</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2003</v>
      </c>
      <c r="D7" s="10">
        <v>898</v>
      </c>
      <c r="E7" s="10">
        <v>1099</v>
      </c>
      <c r="F7" s="10"/>
      <c r="G7" s="10">
        <v>432</v>
      </c>
      <c r="H7" s="10">
        <v>294</v>
      </c>
      <c r="I7" s="10">
        <v>143</v>
      </c>
      <c r="J7" s="10">
        <v>187</v>
      </c>
      <c r="K7" s="10">
        <v>184</v>
      </c>
      <c r="L7" s="10">
        <v>213</v>
      </c>
      <c r="M7" s="10">
        <v>183</v>
      </c>
      <c r="N7" s="10">
        <v>102</v>
      </c>
      <c r="O7" s="10">
        <v>265</v>
      </c>
      <c r="P7" s="10"/>
      <c r="Q7" s="10">
        <v>1388</v>
      </c>
      <c r="R7" s="10">
        <v>602</v>
      </c>
      <c r="S7" s="10"/>
      <c r="T7" s="10">
        <v>1413</v>
      </c>
      <c r="U7" s="10">
        <v>245</v>
      </c>
      <c r="V7" s="10">
        <v>191</v>
      </c>
      <c r="W7" s="10"/>
      <c r="X7" s="10">
        <v>450</v>
      </c>
      <c r="Y7" s="10">
        <v>991</v>
      </c>
      <c r="Z7" s="10">
        <v>152</v>
      </c>
      <c r="AA7" s="10">
        <v>397</v>
      </c>
    </row>
    <row r="8" spans="2:27" ht="30" customHeight="1" x14ac:dyDescent="0.3">
      <c r="B8" s="11" t="s">
        <v>19</v>
      </c>
      <c r="C8" s="11">
        <v>2003</v>
      </c>
      <c r="D8" s="11">
        <v>999</v>
      </c>
      <c r="E8" s="11">
        <v>998</v>
      </c>
      <c r="F8" s="11"/>
      <c r="G8" s="11">
        <v>453</v>
      </c>
      <c r="H8" s="11">
        <v>289</v>
      </c>
      <c r="I8" s="11">
        <v>141</v>
      </c>
      <c r="J8" s="11">
        <v>188</v>
      </c>
      <c r="K8" s="11">
        <v>184</v>
      </c>
      <c r="L8" s="11">
        <v>214</v>
      </c>
      <c r="M8" s="11">
        <v>176</v>
      </c>
      <c r="N8" s="11">
        <v>99</v>
      </c>
      <c r="O8" s="11">
        <v>258</v>
      </c>
      <c r="P8" s="11"/>
      <c r="Q8" s="11">
        <v>1383</v>
      </c>
      <c r="R8" s="11">
        <v>606</v>
      </c>
      <c r="S8" s="11"/>
      <c r="T8" s="11">
        <v>1382</v>
      </c>
      <c r="U8" s="11">
        <v>261</v>
      </c>
      <c r="V8" s="11">
        <v>140</v>
      </c>
      <c r="W8" s="11"/>
      <c r="X8" s="11">
        <v>440</v>
      </c>
      <c r="Y8" s="11">
        <v>988</v>
      </c>
      <c r="Z8" s="11">
        <v>166</v>
      </c>
      <c r="AA8" s="11">
        <v>395</v>
      </c>
    </row>
    <row r="9" spans="2:27" ht="28.8" x14ac:dyDescent="0.3">
      <c r="B9" s="15" t="s">
        <v>381</v>
      </c>
      <c r="C9" s="14">
        <v>0.18625494920424901</v>
      </c>
      <c r="D9" s="14">
        <v>0.22744591673770001</v>
      </c>
      <c r="E9" s="14">
        <v>0.14523718209036199</v>
      </c>
      <c r="F9" s="14"/>
      <c r="G9" s="14">
        <v>0.234350666331017</v>
      </c>
      <c r="H9" s="14">
        <v>0.16335718904020499</v>
      </c>
      <c r="I9" s="14">
        <v>0.15635893531412201</v>
      </c>
      <c r="J9" s="14">
        <v>0.18186713111173899</v>
      </c>
      <c r="K9" s="14">
        <v>0.177095283525394</v>
      </c>
      <c r="L9" s="14">
        <v>0.16599443023824101</v>
      </c>
      <c r="M9" s="14">
        <v>0.13462433097028001</v>
      </c>
      <c r="N9" s="14">
        <v>0.242122893976953</v>
      </c>
      <c r="O9" s="14">
        <v>0.18412345829094801</v>
      </c>
      <c r="P9" s="14"/>
      <c r="Q9" s="14">
        <v>0.18153079351322199</v>
      </c>
      <c r="R9" s="14">
        <v>0.20150259185571801</v>
      </c>
      <c r="S9" s="14"/>
      <c r="T9" s="14">
        <v>0.18099727852652001</v>
      </c>
      <c r="U9" s="14">
        <v>0.224980301386763</v>
      </c>
      <c r="V9" s="14">
        <v>0.23882614266398999</v>
      </c>
      <c r="W9" s="14"/>
      <c r="X9" s="14">
        <v>0.176624489066492</v>
      </c>
      <c r="Y9" s="14">
        <v>0.179765620834615</v>
      </c>
      <c r="Z9" s="14">
        <v>0.26745738461295798</v>
      </c>
      <c r="AA9" s="14">
        <v>0.18594502892225101</v>
      </c>
    </row>
    <row r="10" spans="2:27" ht="28.8" x14ac:dyDescent="0.3">
      <c r="B10" s="15" t="s">
        <v>382</v>
      </c>
      <c r="C10" s="14">
        <v>0.73423052312691495</v>
      </c>
      <c r="D10" s="14">
        <v>0.69477332525874802</v>
      </c>
      <c r="E10" s="14">
        <v>0.77418214911527095</v>
      </c>
      <c r="F10" s="14"/>
      <c r="G10" s="14">
        <v>0.691056403902507</v>
      </c>
      <c r="H10" s="14">
        <v>0.78490030166038804</v>
      </c>
      <c r="I10" s="14">
        <v>0.78382108924583804</v>
      </c>
      <c r="J10" s="14">
        <v>0.75692227534595302</v>
      </c>
      <c r="K10" s="14">
        <v>0.71328909877173596</v>
      </c>
      <c r="L10" s="14">
        <v>0.74996483287817195</v>
      </c>
      <c r="M10" s="14">
        <v>0.73721169180374202</v>
      </c>
      <c r="N10" s="14">
        <v>0.71419408411889196</v>
      </c>
      <c r="O10" s="14">
        <v>0.71713187543851598</v>
      </c>
      <c r="P10" s="14"/>
      <c r="Q10" s="14">
        <v>0.74930659569093205</v>
      </c>
      <c r="R10" s="14">
        <v>0.70070779758683799</v>
      </c>
      <c r="S10" s="14"/>
      <c r="T10" s="14">
        <v>0.73971207895744795</v>
      </c>
      <c r="U10" s="14">
        <v>0.67895873368733295</v>
      </c>
      <c r="V10" s="14">
        <v>0.68208502621825595</v>
      </c>
      <c r="W10" s="14"/>
      <c r="X10" s="14">
        <v>0.72112453585498004</v>
      </c>
      <c r="Y10" s="14">
        <v>0.75511950907385295</v>
      </c>
      <c r="Z10" s="14">
        <v>0.64658060980798204</v>
      </c>
      <c r="AA10" s="14">
        <v>0.73477001896080096</v>
      </c>
    </row>
    <row r="11" spans="2:27" ht="28.8" x14ac:dyDescent="0.3">
      <c r="B11" s="15" t="s">
        <v>383</v>
      </c>
      <c r="C11" s="14">
        <v>5.0236841639527803E-2</v>
      </c>
      <c r="D11" s="14">
        <v>5.1431398348771598E-2</v>
      </c>
      <c r="E11" s="14">
        <v>4.8194858213853602E-2</v>
      </c>
      <c r="F11" s="14"/>
      <c r="G11" s="14">
        <v>4.44818128610944E-2</v>
      </c>
      <c r="H11" s="14">
        <v>2.66890173328693E-2</v>
      </c>
      <c r="I11" s="14">
        <v>3.6435485941724903E-2</v>
      </c>
      <c r="J11" s="14">
        <v>3.6298080999979998E-2</v>
      </c>
      <c r="K11" s="14">
        <v>6.7821185645580997E-2</v>
      </c>
      <c r="L11" s="14">
        <v>5.1560735528855699E-2</v>
      </c>
      <c r="M11" s="14">
        <v>9.1636568119178904E-2</v>
      </c>
      <c r="N11" s="14">
        <v>3.55802024086843E-2</v>
      </c>
      <c r="O11" s="14">
        <v>6.8175641265022194E-2</v>
      </c>
      <c r="P11" s="14"/>
      <c r="Q11" s="14">
        <v>5.10571076377365E-2</v>
      </c>
      <c r="R11" s="14">
        <v>4.7720132469835697E-2</v>
      </c>
      <c r="S11" s="14"/>
      <c r="T11" s="14">
        <v>4.9755667287391399E-2</v>
      </c>
      <c r="U11" s="14">
        <v>6.0290674732035802E-2</v>
      </c>
      <c r="V11" s="14">
        <v>4.7717264064411097E-2</v>
      </c>
      <c r="W11" s="14"/>
      <c r="X11" s="14">
        <v>4.7363865797435303E-2</v>
      </c>
      <c r="Y11" s="14">
        <v>5.0320436024627102E-2</v>
      </c>
      <c r="Z11" s="14">
        <v>4.8664637553023103E-2</v>
      </c>
      <c r="AA11" s="14">
        <v>5.28993307577885E-2</v>
      </c>
    </row>
    <row r="12" spans="2:27" ht="28.8" x14ac:dyDescent="0.3">
      <c r="B12" s="15" t="s">
        <v>384</v>
      </c>
      <c r="C12" s="14">
        <v>1.159675440498E-2</v>
      </c>
      <c r="D12" s="14">
        <v>1.5828020757978199E-2</v>
      </c>
      <c r="E12" s="14">
        <v>7.4300116272190903E-3</v>
      </c>
      <c r="F12" s="14"/>
      <c r="G12" s="14">
        <v>1.47831042742456E-2</v>
      </c>
      <c r="H12" s="14">
        <v>7.0336351333370097E-3</v>
      </c>
      <c r="I12" s="14">
        <v>1.41921900364927E-2</v>
      </c>
      <c r="J12" s="14">
        <v>9.1164239806376703E-3</v>
      </c>
      <c r="K12" s="14">
        <v>2.7085149735280398E-2</v>
      </c>
      <c r="L12" s="14">
        <v>1.5467576739247301E-2</v>
      </c>
      <c r="M12" s="14">
        <v>5.1220160603817804E-3</v>
      </c>
      <c r="N12" s="14">
        <v>0</v>
      </c>
      <c r="O12" s="14">
        <v>6.1237704553158698E-3</v>
      </c>
      <c r="P12" s="14"/>
      <c r="Q12" s="14">
        <v>8.6420619796471702E-3</v>
      </c>
      <c r="R12" s="14">
        <v>1.8616450340703802E-2</v>
      </c>
      <c r="S12" s="14"/>
      <c r="T12" s="14">
        <v>1.23720603699273E-2</v>
      </c>
      <c r="U12" s="14">
        <v>1.4862692478815699E-2</v>
      </c>
      <c r="V12" s="14">
        <v>1.60780075161552E-2</v>
      </c>
      <c r="W12" s="14"/>
      <c r="X12" s="14">
        <v>2.09250467883858E-2</v>
      </c>
      <c r="Y12" s="14">
        <v>7.9900781817028102E-3</v>
      </c>
      <c r="Z12" s="14">
        <v>1.2496088126712501E-2</v>
      </c>
      <c r="AA12" s="14">
        <v>1.0272503013478601E-2</v>
      </c>
    </row>
    <row r="13" spans="2:27" x14ac:dyDescent="0.3">
      <c r="B13" s="15" t="s">
        <v>74</v>
      </c>
      <c r="C13" s="20">
        <v>1.7680931624328398E-2</v>
      </c>
      <c r="D13" s="20">
        <v>1.05213388968019E-2</v>
      </c>
      <c r="E13" s="20">
        <v>2.4955798953294299E-2</v>
      </c>
      <c r="F13" s="20"/>
      <c r="G13" s="20">
        <v>1.53280126311358E-2</v>
      </c>
      <c r="H13" s="20">
        <v>1.80198568332006E-2</v>
      </c>
      <c r="I13" s="20">
        <v>9.1922994618219896E-3</v>
      </c>
      <c r="J13" s="20">
        <v>1.5796088561690999E-2</v>
      </c>
      <c r="K13" s="20">
        <v>1.47092823220078E-2</v>
      </c>
      <c r="L13" s="20">
        <v>1.7012424615484099E-2</v>
      </c>
      <c r="M13" s="20">
        <v>3.1405393046416603E-2</v>
      </c>
      <c r="N13" s="20">
        <v>8.1028194954702506E-3</v>
      </c>
      <c r="O13" s="20">
        <v>2.4445254550198098E-2</v>
      </c>
      <c r="P13" s="20"/>
      <c r="Q13" s="20">
        <v>9.4634411784621092E-3</v>
      </c>
      <c r="R13" s="20">
        <v>3.1453027746904699E-2</v>
      </c>
      <c r="S13" s="20"/>
      <c r="T13" s="20">
        <v>1.71629148587128E-2</v>
      </c>
      <c r="U13" s="20">
        <v>2.0907597715053398E-2</v>
      </c>
      <c r="V13" s="20">
        <v>1.52935595371879E-2</v>
      </c>
      <c r="W13" s="20"/>
      <c r="X13" s="20">
        <v>3.3962062492707099E-2</v>
      </c>
      <c r="Y13" s="20">
        <v>6.8043558852029498E-3</v>
      </c>
      <c r="Z13" s="20">
        <v>2.4801279899324499E-2</v>
      </c>
      <c r="AA13" s="20">
        <v>1.6113118345681202E-2</v>
      </c>
    </row>
    <row r="14" spans="2:27" x14ac:dyDescent="0.3">
      <c r="B14" s="16"/>
    </row>
    <row r="15" spans="2:27" x14ac:dyDescent="0.3">
      <c r="B15" t="s">
        <v>54</v>
      </c>
    </row>
    <row r="16" spans="2:27" x14ac:dyDescent="0.3">
      <c r="B16" t="s">
        <v>55</v>
      </c>
    </row>
    <row r="18" spans="2:2" x14ac:dyDescent="0.3">
      <c r="B18"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AA18"/>
  <sheetViews>
    <sheetView showGridLines="0" topLeftCell="A7" workbookViewId="0">
      <pane xSplit="2" topLeftCell="C1" activePane="topRight" state="frozen"/>
      <selection pane="topRight" activeCell="B18" sqref="B18"/>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399</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974</v>
      </c>
      <c r="D7" s="10">
        <v>458</v>
      </c>
      <c r="E7" s="10">
        <v>514</v>
      </c>
      <c r="F7" s="10"/>
      <c r="G7" s="10">
        <v>207</v>
      </c>
      <c r="H7" s="10">
        <v>158</v>
      </c>
      <c r="I7" s="10">
        <v>78</v>
      </c>
      <c r="J7" s="10">
        <v>88</v>
      </c>
      <c r="K7" s="10">
        <v>85</v>
      </c>
      <c r="L7" s="10">
        <v>106</v>
      </c>
      <c r="M7" s="10">
        <v>85</v>
      </c>
      <c r="N7" s="10">
        <v>48</v>
      </c>
      <c r="O7" s="10">
        <v>119</v>
      </c>
      <c r="P7" s="10"/>
      <c r="Q7" s="10">
        <v>665</v>
      </c>
      <c r="R7" s="10">
        <v>302</v>
      </c>
      <c r="S7" s="10"/>
      <c r="T7" s="10">
        <v>748</v>
      </c>
      <c r="U7" s="10">
        <v>108</v>
      </c>
      <c r="V7" s="10">
        <v>53</v>
      </c>
      <c r="W7" s="10"/>
      <c r="X7" s="10">
        <v>245</v>
      </c>
      <c r="Y7" s="10">
        <v>518</v>
      </c>
      <c r="Z7" s="10">
        <v>57</v>
      </c>
      <c r="AA7" s="10">
        <v>147</v>
      </c>
    </row>
    <row r="8" spans="2:27" ht="30" customHeight="1" x14ac:dyDescent="0.3">
      <c r="B8" s="11" t="s">
        <v>19</v>
      </c>
      <c r="C8" s="11">
        <v>965</v>
      </c>
      <c r="D8" s="11">
        <v>499</v>
      </c>
      <c r="E8" s="11">
        <v>463</v>
      </c>
      <c r="F8" s="11"/>
      <c r="G8" s="11">
        <v>213</v>
      </c>
      <c r="H8" s="11">
        <v>157</v>
      </c>
      <c r="I8" s="11">
        <v>75</v>
      </c>
      <c r="J8" s="11">
        <v>87</v>
      </c>
      <c r="K8" s="11">
        <v>84</v>
      </c>
      <c r="L8" s="11">
        <v>104</v>
      </c>
      <c r="M8" s="11">
        <v>82</v>
      </c>
      <c r="N8" s="11">
        <v>46</v>
      </c>
      <c r="O8" s="11">
        <v>116</v>
      </c>
      <c r="P8" s="11"/>
      <c r="Q8" s="11">
        <v>663</v>
      </c>
      <c r="R8" s="11">
        <v>294</v>
      </c>
      <c r="S8" s="11"/>
      <c r="T8" s="11">
        <v>722</v>
      </c>
      <c r="U8" s="11">
        <v>113</v>
      </c>
      <c r="V8" s="11">
        <v>39</v>
      </c>
      <c r="W8" s="11"/>
      <c r="X8" s="11">
        <v>237</v>
      </c>
      <c r="Y8" s="11">
        <v>509</v>
      </c>
      <c r="Z8" s="11">
        <v>58</v>
      </c>
      <c r="AA8" s="11">
        <v>154</v>
      </c>
    </row>
    <row r="9" spans="2:27" x14ac:dyDescent="0.3">
      <c r="B9" s="15" t="s">
        <v>395</v>
      </c>
      <c r="C9" s="14">
        <v>0.20402487242234801</v>
      </c>
      <c r="D9" s="14">
        <v>0.21087439375772901</v>
      </c>
      <c r="E9" s="14">
        <v>0.19751833200218799</v>
      </c>
      <c r="F9" s="14"/>
      <c r="G9" s="14">
        <v>0.257030478176977</v>
      </c>
      <c r="H9" s="14">
        <v>0.21496005246284799</v>
      </c>
      <c r="I9" s="14">
        <v>0.16840729828137399</v>
      </c>
      <c r="J9" s="14">
        <v>0.105594351029231</v>
      </c>
      <c r="K9" s="14">
        <v>0.223395904248051</v>
      </c>
      <c r="L9" s="14">
        <v>0.19761550099484201</v>
      </c>
      <c r="M9" s="14">
        <v>0.16393280862774501</v>
      </c>
      <c r="N9" s="14">
        <v>0.27681739101101099</v>
      </c>
      <c r="O9" s="14">
        <v>0.17995834720830201</v>
      </c>
      <c r="P9" s="14"/>
      <c r="Q9" s="14">
        <v>0.22700220124498799</v>
      </c>
      <c r="R9" s="14">
        <v>0.15775981592354099</v>
      </c>
      <c r="S9" s="14"/>
      <c r="T9" s="14">
        <v>0.20294066036640299</v>
      </c>
      <c r="U9" s="14">
        <v>0.20485635756107401</v>
      </c>
      <c r="V9" s="14">
        <v>0.31345877764084501</v>
      </c>
      <c r="W9" s="14"/>
      <c r="X9" s="14">
        <v>0.161551454654521</v>
      </c>
      <c r="Y9" s="14">
        <v>0.23359432620887299</v>
      </c>
      <c r="Z9" s="14">
        <v>0.142202047325965</v>
      </c>
      <c r="AA9" s="14">
        <v>0.20520532611297401</v>
      </c>
    </row>
    <row r="10" spans="2:27" x14ac:dyDescent="0.3">
      <c r="B10" s="15" t="s">
        <v>396</v>
      </c>
      <c r="C10" s="14">
        <v>0.49741177523100599</v>
      </c>
      <c r="D10" s="14">
        <v>0.53181964051647101</v>
      </c>
      <c r="E10" s="14">
        <v>0.45817277369376602</v>
      </c>
      <c r="F10" s="14"/>
      <c r="G10" s="14">
        <v>0.5045528104525</v>
      </c>
      <c r="H10" s="14">
        <v>0.45696955879531098</v>
      </c>
      <c r="I10" s="14">
        <v>0.54569584485408895</v>
      </c>
      <c r="J10" s="14">
        <v>0.57073800969723598</v>
      </c>
      <c r="K10" s="14">
        <v>0.50463460369800806</v>
      </c>
      <c r="L10" s="14">
        <v>0.47322537348575999</v>
      </c>
      <c r="M10" s="14">
        <v>0.44283422766668601</v>
      </c>
      <c r="N10" s="14">
        <v>0.426632582209101</v>
      </c>
      <c r="O10" s="14">
        <v>0.535570926071681</v>
      </c>
      <c r="P10" s="14"/>
      <c r="Q10" s="14">
        <v>0.50971765614944398</v>
      </c>
      <c r="R10" s="14">
        <v>0.46686502006526898</v>
      </c>
      <c r="S10" s="14"/>
      <c r="T10" s="14">
        <v>0.49326892415817802</v>
      </c>
      <c r="U10" s="14">
        <v>0.53280993866254001</v>
      </c>
      <c r="V10" s="14">
        <v>0.53436404208286103</v>
      </c>
      <c r="W10" s="14"/>
      <c r="X10" s="14">
        <v>0.43353730332565898</v>
      </c>
      <c r="Y10" s="14">
        <v>0.50684027946493304</v>
      </c>
      <c r="Z10" s="14">
        <v>0.60361457394126405</v>
      </c>
      <c r="AA10" s="14">
        <v>0.519231708240941</v>
      </c>
    </row>
    <row r="11" spans="2:27" x14ac:dyDescent="0.3">
      <c r="B11" s="15" t="s">
        <v>397</v>
      </c>
      <c r="C11" s="14">
        <v>0.16336253591511099</v>
      </c>
      <c r="D11" s="14">
        <v>0.159021663819396</v>
      </c>
      <c r="E11" s="14">
        <v>0.16874178879177501</v>
      </c>
      <c r="F11" s="14"/>
      <c r="G11" s="14">
        <v>0.149243009420893</v>
      </c>
      <c r="H11" s="14">
        <v>0.227883188716094</v>
      </c>
      <c r="I11" s="14">
        <v>0.146652068686177</v>
      </c>
      <c r="J11" s="14">
        <v>0.17464502690158101</v>
      </c>
      <c r="K11" s="14">
        <v>0.119860217171117</v>
      </c>
      <c r="L11" s="14">
        <v>0.159664444290819</v>
      </c>
      <c r="M11" s="14">
        <v>0.186769253026841</v>
      </c>
      <c r="N11" s="14">
        <v>0.12066280355765099</v>
      </c>
      <c r="O11" s="14">
        <v>0.140081664142399</v>
      </c>
      <c r="P11" s="14"/>
      <c r="Q11" s="14">
        <v>0.149546688676231</v>
      </c>
      <c r="R11" s="14">
        <v>0.194216160806615</v>
      </c>
      <c r="S11" s="14"/>
      <c r="T11" s="14">
        <v>0.159730689682128</v>
      </c>
      <c r="U11" s="14">
        <v>0.19272809811481201</v>
      </c>
      <c r="V11" s="14">
        <v>0.11792549667306</v>
      </c>
      <c r="W11" s="14"/>
      <c r="X11" s="14">
        <v>0.208399346964806</v>
      </c>
      <c r="Y11" s="14">
        <v>0.139257608788703</v>
      </c>
      <c r="Z11" s="14">
        <v>0.13602002349464401</v>
      </c>
      <c r="AA11" s="14">
        <v>0.18356755308042</v>
      </c>
    </row>
    <row r="12" spans="2:27" x14ac:dyDescent="0.3">
      <c r="B12" s="15" t="s">
        <v>398</v>
      </c>
      <c r="C12" s="14">
        <v>7.5306970932319806E-2</v>
      </c>
      <c r="D12" s="14">
        <v>5.5381836979340397E-2</v>
      </c>
      <c r="E12" s="14">
        <v>9.7104085030567E-2</v>
      </c>
      <c r="F12" s="14"/>
      <c r="G12" s="14">
        <v>5.3062538538959099E-2</v>
      </c>
      <c r="H12" s="14">
        <v>4.7074818371075897E-2</v>
      </c>
      <c r="I12" s="14">
        <v>0.100347652008323</v>
      </c>
      <c r="J12" s="14">
        <v>0.101782944534463</v>
      </c>
      <c r="K12" s="14">
        <v>6.8188928566963194E-2</v>
      </c>
      <c r="L12" s="14">
        <v>8.8962852605601606E-2</v>
      </c>
      <c r="M12" s="14">
        <v>0.104307719000133</v>
      </c>
      <c r="N12" s="14">
        <v>0.115156166433938</v>
      </c>
      <c r="O12" s="14">
        <v>7.4651530200605096E-2</v>
      </c>
      <c r="P12" s="14"/>
      <c r="Q12" s="14">
        <v>6.4071505003851004E-2</v>
      </c>
      <c r="R12" s="14">
        <v>0.102629039658264</v>
      </c>
      <c r="S12" s="14"/>
      <c r="T12" s="14">
        <v>7.89261033921628E-2</v>
      </c>
      <c r="U12" s="14">
        <v>1.65646377054759E-2</v>
      </c>
      <c r="V12" s="14">
        <v>1.7125841801617001E-2</v>
      </c>
      <c r="W12" s="14"/>
      <c r="X12" s="14">
        <v>0.119016340170689</v>
      </c>
      <c r="Y12" s="14">
        <v>6.5683971007517605E-2</v>
      </c>
      <c r="Z12" s="14">
        <v>3.5389028834403001E-2</v>
      </c>
      <c r="AA12" s="14">
        <v>5.8739882753196901E-2</v>
      </c>
    </row>
    <row r="13" spans="2:27" x14ac:dyDescent="0.3">
      <c r="B13" s="15" t="s">
        <v>74</v>
      </c>
      <c r="C13" s="20">
        <v>5.9893845499214803E-2</v>
      </c>
      <c r="D13" s="20">
        <v>4.2902464927063601E-2</v>
      </c>
      <c r="E13" s="20">
        <v>7.8463020481705004E-2</v>
      </c>
      <c r="F13" s="20"/>
      <c r="G13" s="20">
        <v>3.6111163410671401E-2</v>
      </c>
      <c r="H13" s="20">
        <v>5.3112381654671401E-2</v>
      </c>
      <c r="I13" s="20">
        <v>3.8897136170037101E-2</v>
      </c>
      <c r="J13" s="20">
        <v>4.7239667837489299E-2</v>
      </c>
      <c r="K13" s="20">
        <v>8.3920346315861094E-2</v>
      </c>
      <c r="L13" s="20">
        <v>8.0531828622977794E-2</v>
      </c>
      <c r="M13" s="20">
        <v>0.102155991678595</v>
      </c>
      <c r="N13" s="20">
        <v>6.07310567882988E-2</v>
      </c>
      <c r="O13" s="20">
        <v>6.9737532377011899E-2</v>
      </c>
      <c r="P13" s="20"/>
      <c r="Q13" s="20">
        <v>4.9661948925485401E-2</v>
      </c>
      <c r="R13" s="20">
        <v>7.8529963546310297E-2</v>
      </c>
      <c r="S13" s="20"/>
      <c r="T13" s="20">
        <v>6.5133622401128105E-2</v>
      </c>
      <c r="U13" s="20">
        <v>5.30409679560985E-2</v>
      </c>
      <c r="V13" s="20">
        <v>1.7125841801617001E-2</v>
      </c>
      <c r="W13" s="20"/>
      <c r="X13" s="20">
        <v>7.7495554884324899E-2</v>
      </c>
      <c r="Y13" s="20">
        <v>5.4623814529973697E-2</v>
      </c>
      <c r="Z13" s="20">
        <v>8.27743264037233E-2</v>
      </c>
      <c r="AA13" s="20">
        <v>3.32555298124683E-2</v>
      </c>
    </row>
    <row r="14" spans="2:27" x14ac:dyDescent="0.3">
      <c r="B14" s="16" t="s">
        <v>400</v>
      </c>
    </row>
    <row r="15" spans="2:27" x14ac:dyDescent="0.3">
      <c r="B15" t="s">
        <v>54</v>
      </c>
    </row>
    <row r="16" spans="2:27" x14ac:dyDescent="0.3">
      <c r="B16" t="s">
        <v>55</v>
      </c>
    </row>
    <row r="18" spans="2:2" x14ac:dyDescent="0.3">
      <c r="B18"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AA32"/>
  <sheetViews>
    <sheetView showGridLines="0" topLeftCell="A15" workbookViewId="0">
      <pane xSplit="2" topLeftCell="C1" activePane="topRight" state="frozen"/>
      <selection pane="topRight" activeCell="B32" sqref="B32"/>
    </sheetView>
  </sheetViews>
  <sheetFormatPr defaultColWidth="11.5546875" defaultRowHeight="14.4" x14ac:dyDescent="0.3"/>
  <cols>
    <col min="2" max="2" width="25.6640625" customWidth="1"/>
    <col min="3" max="5" width="10.6640625" customWidth="1"/>
    <col min="6" max="6" width="2.21875" customWidth="1"/>
    <col min="7" max="15" width="10.6640625" customWidth="1"/>
    <col min="16" max="16" width="2.21875" customWidth="1"/>
    <col min="17" max="18" width="10.6640625" customWidth="1"/>
    <col min="19" max="19" width="2.21875" customWidth="1"/>
    <col min="20" max="22" width="10.6640625" customWidth="1"/>
    <col min="23" max="23" width="2.21875" customWidth="1"/>
    <col min="24" max="27" width="10.6640625" customWidth="1"/>
    <col min="28" max="28" width="2.21875" customWidth="1"/>
  </cols>
  <sheetData>
    <row r="2" spans="2:27" ht="40.049999999999997" customHeight="1" x14ac:dyDescent="0.3">
      <c r="D2" s="26" t="s">
        <v>418</v>
      </c>
      <c r="E2" s="23"/>
      <c r="F2" s="23"/>
      <c r="G2" s="23"/>
      <c r="H2" s="23"/>
      <c r="I2" s="23"/>
      <c r="J2" s="23"/>
      <c r="K2" s="23"/>
      <c r="L2" s="23"/>
      <c r="M2" s="23"/>
      <c r="N2" s="23"/>
      <c r="O2" s="23"/>
      <c r="P2" s="23"/>
      <c r="Q2" s="23"/>
      <c r="R2" s="23"/>
      <c r="S2" s="23"/>
      <c r="T2" s="23"/>
      <c r="U2" s="23"/>
      <c r="V2" s="23"/>
      <c r="W2" s="23"/>
      <c r="X2" s="23"/>
    </row>
    <row r="5" spans="2:27" ht="30" customHeight="1" x14ac:dyDescent="0.3">
      <c r="B5" s="19"/>
      <c r="C5" s="19"/>
      <c r="D5" s="27" t="s">
        <v>38</v>
      </c>
      <c r="E5" s="27"/>
      <c r="F5" s="19"/>
      <c r="G5" s="27" t="s">
        <v>39</v>
      </c>
      <c r="H5" s="27"/>
      <c r="I5" s="27"/>
      <c r="J5" s="27"/>
      <c r="K5" s="27"/>
      <c r="L5" s="27"/>
      <c r="M5" s="27"/>
      <c r="N5" s="27"/>
      <c r="O5" s="27"/>
      <c r="P5" s="19"/>
      <c r="Q5" s="27" t="s">
        <v>40</v>
      </c>
      <c r="R5" s="27"/>
      <c r="S5" s="19"/>
      <c r="T5" s="27" t="s">
        <v>41</v>
      </c>
      <c r="U5" s="27"/>
      <c r="V5" s="27"/>
      <c r="W5" s="19"/>
      <c r="X5" s="27" t="s">
        <v>42</v>
      </c>
      <c r="Y5" s="27"/>
      <c r="Z5" s="27"/>
      <c r="AA5" s="27"/>
    </row>
    <row r="6" spans="2:27" ht="43.2" x14ac:dyDescent="0.3">
      <c r="B6" t="s">
        <v>14</v>
      </c>
      <c r="C6" s="9" t="s">
        <v>15</v>
      </c>
      <c r="D6" s="12" t="s">
        <v>16</v>
      </c>
      <c r="E6" s="12" t="s">
        <v>17</v>
      </c>
      <c r="G6" s="12" t="s">
        <v>20</v>
      </c>
      <c r="H6" s="12" t="s">
        <v>21</v>
      </c>
      <c r="I6" s="12" t="s">
        <v>22</v>
      </c>
      <c r="J6" s="12" t="s">
        <v>23</v>
      </c>
      <c r="K6" s="12" t="s">
        <v>24</v>
      </c>
      <c r="L6" s="12" t="s">
        <v>25</v>
      </c>
      <c r="M6" s="12" t="s">
        <v>26</v>
      </c>
      <c r="N6" s="12" t="s">
        <v>27</v>
      </c>
      <c r="O6" s="12" t="s">
        <v>28</v>
      </c>
      <c r="Q6" s="12" t="s">
        <v>29</v>
      </c>
      <c r="R6" s="12" t="s">
        <v>30</v>
      </c>
      <c r="T6" s="12" t="s">
        <v>31</v>
      </c>
      <c r="U6" s="12" t="s">
        <v>32</v>
      </c>
      <c r="V6" s="12" t="s">
        <v>33</v>
      </c>
      <c r="X6" s="12" t="s">
        <v>34</v>
      </c>
      <c r="Y6" s="12" t="s">
        <v>35</v>
      </c>
      <c r="Z6" s="12" t="s">
        <v>36</v>
      </c>
      <c r="AA6" s="12" t="s">
        <v>37</v>
      </c>
    </row>
    <row r="7" spans="2:27" ht="30" customHeight="1" x14ac:dyDescent="0.3">
      <c r="B7" s="10" t="s">
        <v>18</v>
      </c>
      <c r="C7" s="10">
        <v>974</v>
      </c>
      <c r="D7" s="10">
        <v>458</v>
      </c>
      <c r="E7" s="10">
        <v>514</v>
      </c>
      <c r="F7" s="10"/>
      <c r="G7" s="10">
        <v>207</v>
      </c>
      <c r="H7" s="10">
        <v>158</v>
      </c>
      <c r="I7" s="10">
        <v>78</v>
      </c>
      <c r="J7" s="10">
        <v>88</v>
      </c>
      <c r="K7" s="10">
        <v>85</v>
      </c>
      <c r="L7" s="10">
        <v>106</v>
      </c>
      <c r="M7" s="10">
        <v>85</v>
      </c>
      <c r="N7" s="10">
        <v>48</v>
      </c>
      <c r="O7" s="10">
        <v>119</v>
      </c>
      <c r="P7" s="10"/>
      <c r="Q7" s="10">
        <v>665</v>
      </c>
      <c r="R7" s="10">
        <v>302</v>
      </c>
      <c r="S7" s="10"/>
      <c r="T7" s="10">
        <v>748</v>
      </c>
      <c r="U7" s="10">
        <v>108</v>
      </c>
      <c r="V7" s="10">
        <v>53</v>
      </c>
      <c r="W7" s="10"/>
      <c r="X7" s="10">
        <v>245</v>
      </c>
      <c r="Y7" s="10">
        <v>518</v>
      </c>
      <c r="Z7" s="10">
        <v>57</v>
      </c>
      <c r="AA7" s="10">
        <v>147</v>
      </c>
    </row>
    <row r="8" spans="2:27" ht="30" customHeight="1" x14ac:dyDescent="0.3">
      <c r="B8" s="11" t="s">
        <v>19</v>
      </c>
      <c r="C8" s="11">
        <v>965</v>
      </c>
      <c r="D8" s="11">
        <v>499</v>
      </c>
      <c r="E8" s="11">
        <v>463</v>
      </c>
      <c r="F8" s="11"/>
      <c r="G8" s="11">
        <v>213</v>
      </c>
      <c r="H8" s="11">
        <v>157</v>
      </c>
      <c r="I8" s="11">
        <v>75</v>
      </c>
      <c r="J8" s="11">
        <v>87</v>
      </c>
      <c r="K8" s="11">
        <v>84</v>
      </c>
      <c r="L8" s="11">
        <v>104</v>
      </c>
      <c r="M8" s="11">
        <v>82</v>
      </c>
      <c r="N8" s="11">
        <v>46</v>
      </c>
      <c r="O8" s="11">
        <v>116</v>
      </c>
      <c r="P8" s="11"/>
      <c r="Q8" s="11">
        <v>663</v>
      </c>
      <c r="R8" s="11">
        <v>294</v>
      </c>
      <c r="S8" s="11"/>
      <c r="T8" s="11">
        <v>722</v>
      </c>
      <c r="U8" s="11">
        <v>113</v>
      </c>
      <c r="V8" s="11">
        <v>39</v>
      </c>
      <c r="W8" s="11"/>
      <c r="X8" s="11">
        <v>237</v>
      </c>
      <c r="Y8" s="11">
        <v>509</v>
      </c>
      <c r="Z8" s="11">
        <v>58</v>
      </c>
      <c r="AA8" s="11">
        <v>154</v>
      </c>
    </row>
    <row r="9" spans="2:27" ht="28.8" x14ac:dyDescent="0.3">
      <c r="B9" s="15" t="s">
        <v>401</v>
      </c>
      <c r="C9" s="14">
        <v>0.34499728668720098</v>
      </c>
      <c r="D9" s="14">
        <v>0.30599880039539201</v>
      </c>
      <c r="E9" s="14">
        <v>0.38636219551766199</v>
      </c>
      <c r="F9" s="14"/>
      <c r="G9" s="14">
        <v>0.34872005211262402</v>
      </c>
      <c r="H9" s="14">
        <v>0.35767448229228099</v>
      </c>
      <c r="I9" s="14">
        <v>0.30806229248401001</v>
      </c>
      <c r="J9" s="14">
        <v>0.31370385179049798</v>
      </c>
      <c r="K9" s="14">
        <v>0.36937661472449901</v>
      </c>
      <c r="L9" s="14">
        <v>0.35665132120384402</v>
      </c>
      <c r="M9" s="14">
        <v>0.30967986981416401</v>
      </c>
      <c r="N9" s="14">
        <v>0.34636695669798301</v>
      </c>
      <c r="O9" s="14">
        <v>0.36465311031832898</v>
      </c>
      <c r="P9" s="14"/>
      <c r="Q9" s="14">
        <v>0.36092004328108801</v>
      </c>
      <c r="R9" s="14">
        <v>0.30761905678687401</v>
      </c>
      <c r="S9" s="14"/>
      <c r="T9" s="14">
        <v>0.33681075742243799</v>
      </c>
      <c r="U9" s="14">
        <v>0.345989334445235</v>
      </c>
      <c r="V9" s="14">
        <v>0.38261915442698102</v>
      </c>
      <c r="W9" s="14"/>
      <c r="X9" s="14">
        <v>0.293898153361282</v>
      </c>
      <c r="Y9" s="14">
        <v>0.36168086392773502</v>
      </c>
      <c r="Z9" s="14">
        <v>0.363918365763998</v>
      </c>
      <c r="AA9" s="14">
        <v>0.358404388204211</v>
      </c>
    </row>
    <row r="10" spans="2:27" ht="28.8" x14ac:dyDescent="0.3">
      <c r="B10" s="15" t="s">
        <v>402</v>
      </c>
      <c r="C10" s="14">
        <v>0.34472256704850401</v>
      </c>
      <c r="D10" s="14">
        <v>0.28396215674070002</v>
      </c>
      <c r="E10" s="14">
        <v>0.40953985837587398</v>
      </c>
      <c r="F10" s="14"/>
      <c r="G10" s="14">
        <v>0.32325560075616599</v>
      </c>
      <c r="H10" s="14">
        <v>0.36494489938997299</v>
      </c>
      <c r="I10" s="14">
        <v>0.32979709459380802</v>
      </c>
      <c r="J10" s="14">
        <v>0.39614241371853198</v>
      </c>
      <c r="K10" s="14">
        <v>0.34333867941674101</v>
      </c>
      <c r="L10" s="14">
        <v>0.33017539032145898</v>
      </c>
      <c r="M10" s="14">
        <v>0.334315603740866</v>
      </c>
      <c r="N10" s="14">
        <v>0.26440527610340803</v>
      </c>
      <c r="O10" s="14">
        <v>0.381342648450535</v>
      </c>
      <c r="P10" s="14"/>
      <c r="Q10" s="14">
        <v>0.34554942587938098</v>
      </c>
      <c r="R10" s="14">
        <v>0.34440092206117401</v>
      </c>
      <c r="S10" s="14"/>
      <c r="T10" s="14">
        <v>0.34855089783554499</v>
      </c>
      <c r="U10" s="14">
        <v>0.30505204252166301</v>
      </c>
      <c r="V10" s="14">
        <v>0.29320435201954598</v>
      </c>
      <c r="W10" s="14"/>
      <c r="X10" s="14">
        <v>0.34817550353184001</v>
      </c>
      <c r="Y10" s="14">
        <v>0.35372289530312601</v>
      </c>
      <c r="Z10" s="14">
        <v>0.32891314243873299</v>
      </c>
      <c r="AA10" s="14">
        <v>0.31852383194710998</v>
      </c>
    </row>
    <row r="11" spans="2:27" ht="28.8" x14ac:dyDescent="0.3">
      <c r="B11" s="15" t="s">
        <v>403</v>
      </c>
      <c r="C11" s="14">
        <v>0.34468273013558898</v>
      </c>
      <c r="D11" s="14">
        <v>0.32969418530748001</v>
      </c>
      <c r="E11" s="14">
        <v>0.36231534003169302</v>
      </c>
      <c r="F11" s="14"/>
      <c r="G11" s="14">
        <v>0.319949803080256</v>
      </c>
      <c r="H11" s="14">
        <v>0.38959865398504101</v>
      </c>
      <c r="I11" s="14">
        <v>0.32722465800655598</v>
      </c>
      <c r="J11" s="14">
        <v>0.29505079444320298</v>
      </c>
      <c r="K11" s="14">
        <v>0.33568616467035001</v>
      </c>
      <c r="L11" s="14">
        <v>0.35440100850605999</v>
      </c>
      <c r="M11" s="14">
        <v>0.39852489400107299</v>
      </c>
      <c r="N11" s="14">
        <v>0.28531594148991302</v>
      </c>
      <c r="O11" s="14">
        <v>0.361620399567879</v>
      </c>
      <c r="P11" s="14"/>
      <c r="Q11" s="14">
        <v>0.362094612983349</v>
      </c>
      <c r="R11" s="14">
        <v>0.31165567568522801</v>
      </c>
      <c r="S11" s="14"/>
      <c r="T11" s="14">
        <v>0.34820607526273201</v>
      </c>
      <c r="U11" s="14">
        <v>0.30959645083307302</v>
      </c>
      <c r="V11" s="14">
        <v>0.288547323102188</v>
      </c>
      <c r="W11" s="14"/>
      <c r="X11" s="14">
        <v>0.32413405315150701</v>
      </c>
      <c r="Y11" s="14">
        <v>0.37071366219860402</v>
      </c>
      <c r="Z11" s="14">
        <v>0.26045467187982702</v>
      </c>
      <c r="AA11" s="14">
        <v>0.33359570852828102</v>
      </c>
    </row>
    <row r="12" spans="2:27" ht="28.8" x14ac:dyDescent="0.3">
      <c r="B12" s="15" t="s">
        <v>404</v>
      </c>
      <c r="C12" s="14">
        <v>0.34298580919930099</v>
      </c>
      <c r="D12" s="14">
        <v>0.323419236958634</v>
      </c>
      <c r="E12" s="14">
        <v>0.36339965653946399</v>
      </c>
      <c r="F12" s="14"/>
      <c r="G12" s="14">
        <v>0.441416703353467</v>
      </c>
      <c r="H12" s="14">
        <v>0.293611357822399</v>
      </c>
      <c r="I12" s="14">
        <v>0.30940624758290503</v>
      </c>
      <c r="J12" s="14">
        <v>0.28441960027820701</v>
      </c>
      <c r="K12" s="14">
        <v>0.33745286567394001</v>
      </c>
      <c r="L12" s="14">
        <v>0.30400231959896401</v>
      </c>
      <c r="M12" s="14">
        <v>0.30297395253513798</v>
      </c>
      <c r="N12" s="14">
        <v>0.30391873605442299</v>
      </c>
      <c r="O12" s="14">
        <v>0.377626997070304</v>
      </c>
      <c r="P12" s="14"/>
      <c r="Q12" s="14">
        <v>0.35906762067678999</v>
      </c>
      <c r="R12" s="14">
        <v>0.29590996888465398</v>
      </c>
      <c r="S12" s="14"/>
      <c r="T12" s="14">
        <v>0.32686119483965198</v>
      </c>
      <c r="U12" s="14">
        <v>0.33445659873766198</v>
      </c>
      <c r="V12" s="14">
        <v>0.43242652240638901</v>
      </c>
      <c r="W12" s="14"/>
      <c r="X12" s="14">
        <v>0.28985349262146598</v>
      </c>
      <c r="Y12" s="14">
        <v>0.343259428659203</v>
      </c>
      <c r="Z12" s="14">
        <v>0.32076076900163603</v>
      </c>
      <c r="AA12" s="14">
        <v>0.41133744100908098</v>
      </c>
    </row>
    <row r="13" spans="2:27" ht="28.8" x14ac:dyDescent="0.3">
      <c r="B13" s="15" t="s">
        <v>405</v>
      </c>
      <c r="C13" s="14">
        <v>0.33815372533523902</v>
      </c>
      <c r="D13" s="14">
        <v>0.32743727666655897</v>
      </c>
      <c r="E13" s="14">
        <v>0.34900876201466002</v>
      </c>
      <c r="F13" s="14"/>
      <c r="G13" s="14">
        <v>0.346886471636698</v>
      </c>
      <c r="H13" s="14">
        <v>0.33434837516736499</v>
      </c>
      <c r="I13" s="14">
        <v>0.38573492663078801</v>
      </c>
      <c r="J13" s="14">
        <v>0.27075926466089101</v>
      </c>
      <c r="K13" s="14">
        <v>0.37024744412305699</v>
      </c>
      <c r="L13" s="14">
        <v>0.270901555451732</v>
      </c>
      <c r="M13" s="14">
        <v>0.33003427080954501</v>
      </c>
      <c r="N13" s="14">
        <v>0.34855005097891201</v>
      </c>
      <c r="O13" s="14">
        <v>0.38568903543547201</v>
      </c>
      <c r="P13" s="14"/>
      <c r="Q13" s="14">
        <v>0.36276097083783498</v>
      </c>
      <c r="R13" s="14">
        <v>0.28874850438069</v>
      </c>
      <c r="S13" s="14"/>
      <c r="T13" s="14">
        <v>0.33188236729862097</v>
      </c>
      <c r="U13" s="14">
        <v>0.29828681963502701</v>
      </c>
      <c r="V13" s="14">
        <v>0.41936368904901</v>
      </c>
      <c r="W13" s="14"/>
      <c r="X13" s="14">
        <v>0.28669005066132602</v>
      </c>
      <c r="Y13" s="14">
        <v>0.35998360774939397</v>
      </c>
      <c r="Z13" s="14">
        <v>0.29719470638116702</v>
      </c>
      <c r="AA13" s="14">
        <v>0.37194432776244701</v>
      </c>
    </row>
    <row r="14" spans="2:27" ht="28.8" x14ac:dyDescent="0.3">
      <c r="B14" s="15" t="s">
        <v>406</v>
      </c>
      <c r="C14" s="14">
        <v>0.33402817514914401</v>
      </c>
      <c r="D14" s="14">
        <v>0.29744046726238799</v>
      </c>
      <c r="E14" s="14">
        <v>0.37274784084138501</v>
      </c>
      <c r="F14" s="14"/>
      <c r="G14" s="14">
        <v>0.32278172134515398</v>
      </c>
      <c r="H14" s="14">
        <v>0.379413477767582</v>
      </c>
      <c r="I14" s="14">
        <v>0.32699052435654402</v>
      </c>
      <c r="J14" s="14">
        <v>0.30973853010254898</v>
      </c>
      <c r="K14" s="14">
        <v>0.44822176491959298</v>
      </c>
      <c r="L14" s="14">
        <v>0.29235861611220298</v>
      </c>
      <c r="M14" s="14">
        <v>0.25126738420891698</v>
      </c>
      <c r="N14" s="14">
        <v>0.314481233409237</v>
      </c>
      <c r="O14" s="14">
        <v>0.33682931184162102</v>
      </c>
      <c r="P14" s="14"/>
      <c r="Q14" s="14">
        <v>0.348340993586648</v>
      </c>
      <c r="R14" s="14">
        <v>0.30386190304559102</v>
      </c>
      <c r="S14" s="14"/>
      <c r="T14" s="14">
        <v>0.32547979891596202</v>
      </c>
      <c r="U14" s="14">
        <v>0.34510656190934003</v>
      </c>
      <c r="V14" s="14">
        <v>0.37824074558148302</v>
      </c>
      <c r="W14" s="14"/>
      <c r="X14" s="14">
        <v>0.30240003764913798</v>
      </c>
      <c r="Y14" s="14">
        <v>0.34107459961733599</v>
      </c>
      <c r="Z14" s="14">
        <v>0.30986019696874201</v>
      </c>
      <c r="AA14" s="14">
        <v>0.37236734061084098</v>
      </c>
    </row>
    <row r="15" spans="2:27" ht="43.2" x14ac:dyDescent="0.3">
      <c r="B15" s="15" t="s">
        <v>407</v>
      </c>
      <c r="C15" s="14">
        <v>0.32896144975163</v>
      </c>
      <c r="D15" s="14">
        <v>0.30153356235697798</v>
      </c>
      <c r="E15" s="14">
        <v>0.35564215074648797</v>
      </c>
      <c r="F15" s="14"/>
      <c r="G15" s="14">
        <v>0.26667645479423902</v>
      </c>
      <c r="H15" s="14">
        <v>0.36154304269839399</v>
      </c>
      <c r="I15" s="14">
        <v>0.35248076245445398</v>
      </c>
      <c r="J15" s="14">
        <v>0.38929385399505001</v>
      </c>
      <c r="K15" s="14">
        <v>0.40148992747824502</v>
      </c>
      <c r="L15" s="14">
        <v>0.26207386589720799</v>
      </c>
      <c r="M15" s="14">
        <v>0.31911545332072599</v>
      </c>
      <c r="N15" s="14">
        <v>0.36167213787880698</v>
      </c>
      <c r="O15" s="14">
        <v>0.34011045274728202</v>
      </c>
      <c r="P15" s="14"/>
      <c r="Q15" s="14">
        <v>0.34204084503173998</v>
      </c>
      <c r="R15" s="14">
        <v>0.30526852845137598</v>
      </c>
      <c r="S15" s="14"/>
      <c r="T15" s="14">
        <v>0.33964966641387501</v>
      </c>
      <c r="U15" s="14">
        <v>0.34252021023637502</v>
      </c>
      <c r="V15" s="14">
        <v>0.31705683718408301</v>
      </c>
      <c r="W15" s="14"/>
      <c r="X15" s="14">
        <v>0.32019205238958398</v>
      </c>
      <c r="Y15" s="14">
        <v>0.34530716406401801</v>
      </c>
      <c r="Z15" s="14">
        <v>0.24403465345320699</v>
      </c>
      <c r="AA15" s="14">
        <v>0.33124075424494098</v>
      </c>
    </row>
    <row r="16" spans="2:27" ht="28.8" x14ac:dyDescent="0.3">
      <c r="B16" s="15" t="s">
        <v>408</v>
      </c>
      <c r="C16" s="14">
        <v>0.32303945088496899</v>
      </c>
      <c r="D16" s="14">
        <v>0.284750045279904</v>
      </c>
      <c r="E16" s="14">
        <v>0.36569132024721102</v>
      </c>
      <c r="F16" s="14"/>
      <c r="G16" s="14">
        <v>0.284160882583196</v>
      </c>
      <c r="H16" s="14">
        <v>0.30137289053621702</v>
      </c>
      <c r="I16" s="14">
        <v>0.31804264218322598</v>
      </c>
      <c r="J16" s="14">
        <v>0.37186507095764498</v>
      </c>
      <c r="K16" s="14">
        <v>0.40255593305550702</v>
      </c>
      <c r="L16" s="14">
        <v>0.30594945185507899</v>
      </c>
      <c r="M16" s="14">
        <v>0.36422886563385598</v>
      </c>
      <c r="N16" s="14">
        <v>0.28300991653585</v>
      </c>
      <c r="O16" s="14">
        <v>0.33483780486339099</v>
      </c>
      <c r="P16" s="14"/>
      <c r="Q16" s="14">
        <v>0.31925303656308202</v>
      </c>
      <c r="R16" s="14">
        <v>0.332524196461435</v>
      </c>
      <c r="S16" s="14"/>
      <c r="T16" s="14">
        <v>0.31671904294799103</v>
      </c>
      <c r="U16" s="14">
        <v>0.36093593902107401</v>
      </c>
      <c r="V16" s="14">
        <v>0.22394581655607601</v>
      </c>
      <c r="W16" s="14"/>
      <c r="X16" s="14">
        <v>0.32023928615163799</v>
      </c>
      <c r="Y16" s="14">
        <v>0.31637300970614901</v>
      </c>
      <c r="Z16" s="14">
        <v>0.38293137008802702</v>
      </c>
      <c r="AA16" s="14">
        <v>0.32877585145529598</v>
      </c>
    </row>
    <row r="17" spans="2:27" ht="28.8" x14ac:dyDescent="0.3">
      <c r="B17" s="15" t="s">
        <v>409</v>
      </c>
      <c r="C17" s="14">
        <v>0.30621231910928198</v>
      </c>
      <c r="D17" s="14">
        <v>0.27330735752198998</v>
      </c>
      <c r="E17" s="14">
        <v>0.34084361364374999</v>
      </c>
      <c r="F17" s="14"/>
      <c r="G17" s="14">
        <v>0.34201154560631197</v>
      </c>
      <c r="H17" s="14">
        <v>0.30129009613368202</v>
      </c>
      <c r="I17" s="14">
        <v>0.27150860177641001</v>
      </c>
      <c r="J17" s="14">
        <v>0.26615216964481597</v>
      </c>
      <c r="K17" s="14">
        <v>0.355632266114774</v>
      </c>
      <c r="L17" s="14">
        <v>0.23511179284369699</v>
      </c>
      <c r="M17" s="14">
        <v>0.31238412566440099</v>
      </c>
      <c r="N17" s="14">
        <v>0.25243678492190103</v>
      </c>
      <c r="O17" s="14">
        <v>0.34499957957938299</v>
      </c>
      <c r="P17" s="14"/>
      <c r="Q17" s="14">
        <v>0.33949040245236201</v>
      </c>
      <c r="R17" s="14">
        <v>0.231781517650646</v>
      </c>
      <c r="S17" s="14"/>
      <c r="T17" s="14">
        <v>0.29311925932014599</v>
      </c>
      <c r="U17" s="14">
        <v>0.36292877504701898</v>
      </c>
      <c r="V17" s="14">
        <v>0.37614654176337597</v>
      </c>
      <c r="W17" s="14"/>
      <c r="X17" s="14">
        <v>0.22247704856952399</v>
      </c>
      <c r="Y17" s="14">
        <v>0.32437857429499301</v>
      </c>
      <c r="Z17" s="14">
        <v>0.26995941041892701</v>
      </c>
      <c r="AA17" s="14">
        <v>0.38945769420839299</v>
      </c>
    </row>
    <row r="18" spans="2:27" ht="28.8" x14ac:dyDescent="0.3">
      <c r="B18" s="15" t="s">
        <v>410</v>
      </c>
      <c r="C18" s="14">
        <v>0.29583249538544398</v>
      </c>
      <c r="D18" s="14">
        <v>0.29521733905596598</v>
      </c>
      <c r="E18" s="14">
        <v>0.29561943786446998</v>
      </c>
      <c r="F18" s="14"/>
      <c r="G18" s="14">
        <v>0.34389618686095402</v>
      </c>
      <c r="H18" s="14">
        <v>0.27611586320663001</v>
      </c>
      <c r="I18" s="14">
        <v>0.28375771221409801</v>
      </c>
      <c r="J18" s="14">
        <v>0.25388780860031701</v>
      </c>
      <c r="K18" s="14">
        <v>0.288248526000351</v>
      </c>
      <c r="L18" s="14">
        <v>0.248484216290071</v>
      </c>
      <c r="M18" s="14">
        <v>0.264620315596722</v>
      </c>
      <c r="N18" s="14">
        <v>0.36881747366308698</v>
      </c>
      <c r="O18" s="14">
        <v>0.31455885782438697</v>
      </c>
      <c r="P18" s="14"/>
      <c r="Q18" s="14">
        <v>0.287004744509539</v>
      </c>
      <c r="R18" s="14">
        <v>0.32365220905522701</v>
      </c>
      <c r="S18" s="14"/>
      <c r="T18" s="14">
        <v>0.29056961582358198</v>
      </c>
      <c r="U18" s="14">
        <v>0.31321501336327301</v>
      </c>
      <c r="V18" s="14">
        <v>0.311347877384344</v>
      </c>
      <c r="W18" s="14"/>
      <c r="X18" s="14">
        <v>0.311454119207214</v>
      </c>
      <c r="Y18" s="14">
        <v>0.27754836030235502</v>
      </c>
      <c r="Z18" s="14">
        <v>0.37370314287369899</v>
      </c>
      <c r="AA18" s="14">
        <v>0.31827229888594899</v>
      </c>
    </row>
    <row r="19" spans="2:27" ht="28.8" x14ac:dyDescent="0.3">
      <c r="B19" s="15" t="s">
        <v>411</v>
      </c>
      <c r="C19" s="14">
        <v>0.29556521726359603</v>
      </c>
      <c r="D19" s="14">
        <v>0.30175577691186001</v>
      </c>
      <c r="E19" s="14">
        <v>0.29016163912432702</v>
      </c>
      <c r="F19" s="14"/>
      <c r="G19" s="14">
        <v>0.31890504858609198</v>
      </c>
      <c r="H19" s="14">
        <v>0.29032081453939201</v>
      </c>
      <c r="I19" s="14">
        <v>0.241692974483219</v>
      </c>
      <c r="J19" s="14">
        <v>0.25420782164510602</v>
      </c>
      <c r="K19" s="14">
        <v>0.30699063863174297</v>
      </c>
      <c r="L19" s="14">
        <v>0.30584876437188901</v>
      </c>
      <c r="M19" s="14">
        <v>0.25580897760114502</v>
      </c>
      <c r="N19" s="14">
        <v>0.289863691490163</v>
      </c>
      <c r="O19" s="14">
        <v>0.338544792384875</v>
      </c>
      <c r="P19" s="14"/>
      <c r="Q19" s="14">
        <v>0.32451754981673903</v>
      </c>
      <c r="R19" s="14">
        <v>0.23058958264794099</v>
      </c>
      <c r="S19" s="14"/>
      <c r="T19" s="14">
        <v>0.27750334231055701</v>
      </c>
      <c r="U19" s="14">
        <v>0.30268543268505599</v>
      </c>
      <c r="V19" s="14">
        <v>0.394182404472387</v>
      </c>
      <c r="W19" s="14"/>
      <c r="X19" s="14">
        <v>0.20904374018348401</v>
      </c>
      <c r="Y19" s="14">
        <v>0.32426067148867599</v>
      </c>
      <c r="Z19" s="14">
        <v>0.31899600928427602</v>
      </c>
      <c r="AA19" s="14">
        <v>0.32536691855164601</v>
      </c>
    </row>
    <row r="20" spans="2:27" ht="28.8" x14ac:dyDescent="0.3">
      <c r="B20" s="15" t="s">
        <v>412</v>
      </c>
      <c r="C20" s="14">
        <v>0.28521414805872303</v>
      </c>
      <c r="D20" s="14">
        <v>0.23938232266954401</v>
      </c>
      <c r="E20" s="14">
        <v>0.33583243919601002</v>
      </c>
      <c r="F20" s="14"/>
      <c r="G20" s="14">
        <v>0.26972830977828</v>
      </c>
      <c r="H20" s="14">
        <v>0.33271788712119199</v>
      </c>
      <c r="I20" s="14">
        <v>0.27824010630561302</v>
      </c>
      <c r="J20" s="14">
        <v>0.22948843511317699</v>
      </c>
      <c r="K20" s="14">
        <v>0.32732948901453202</v>
      </c>
      <c r="L20" s="14">
        <v>0.221637390016513</v>
      </c>
      <c r="M20" s="14">
        <v>0.2940704115585</v>
      </c>
      <c r="N20" s="14">
        <v>0.296578044301126</v>
      </c>
      <c r="O20" s="14">
        <v>0.311751632127375</v>
      </c>
      <c r="P20" s="14"/>
      <c r="Q20" s="14">
        <v>0.28219124703721998</v>
      </c>
      <c r="R20" s="14">
        <v>0.29503443524815698</v>
      </c>
      <c r="S20" s="14"/>
      <c r="T20" s="14">
        <v>0.28856349465193398</v>
      </c>
      <c r="U20" s="14">
        <v>0.24650274113814499</v>
      </c>
      <c r="V20" s="14">
        <v>0.28659849279926403</v>
      </c>
      <c r="W20" s="14"/>
      <c r="X20" s="14">
        <v>0.30409788258652798</v>
      </c>
      <c r="Y20" s="14">
        <v>0.27640466528416902</v>
      </c>
      <c r="Z20" s="14">
        <v>0.257845497590516</v>
      </c>
      <c r="AA20" s="14">
        <v>0.30132459183930599</v>
      </c>
    </row>
    <row r="21" spans="2:27" ht="28.8" x14ac:dyDescent="0.3">
      <c r="B21" s="15" t="s">
        <v>413</v>
      </c>
      <c r="C21" s="14">
        <v>0.27111438297349699</v>
      </c>
      <c r="D21" s="14">
        <v>0.25742612244760099</v>
      </c>
      <c r="E21" s="14">
        <v>0.28488459251722997</v>
      </c>
      <c r="F21" s="14"/>
      <c r="G21" s="14">
        <v>0.31256875982843302</v>
      </c>
      <c r="H21" s="14">
        <v>0.26389557323339702</v>
      </c>
      <c r="I21" s="14">
        <v>0.21850043480786999</v>
      </c>
      <c r="J21" s="14">
        <v>0.26671932428673001</v>
      </c>
      <c r="K21" s="14">
        <v>0.30823273296764597</v>
      </c>
      <c r="L21" s="14">
        <v>0.242594068612419</v>
      </c>
      <c r="M21" s="14">
        <v>0.21162038521790799</v>
      </c>
      <c r="N21" s="14">
        <v>0.30116340794051</v>
      </c>
      <c r="O21" s="14">
        <v>0.27089517527092299</v>
      </c>
      <c r="P21" s="14"/>
      <c r="Q21" s="14">
        <v>0.27797714327997403</v>
      </c>
      <c r="R21" s="14">
        <v>0.259105982762867</v>
      </c>
      <c r="S21" s="14"/>
      <c r="T21" s="14">
        <v>0.253883976517492</v>
      </c>
      <c r="U21" s="14">
        <v>0.25967441704945199</v>
      </c>
      <c r="V21" s="14">
        <v>0.31319531802572098</v>
      </c>
      <c r="W21" s="14"/>
      <c r="X21" s="14">
        <v>0.25891997483097301</v>
      </c>
      <c r="Y21" s="14">
        <v>0.26712817425253998</v>
      </c>
      <c r="Z21" s="14">
        <v>0.25986920641549599</v>
      </c>
      <c r="AA21" s="14">
        <v>0.313849282309138</v>
      </c>
    </row>
    <row r="22" spans="2:27" ht="28.8" x14ac:dyDescent="0.3">
      <c r="B22" s="15" t="s">
        <v>414</v>
      </c>
      <c r="C22" s="14">
        <v>0.26510451902545401</v>
      </c>
      <c r="D22" s="14">
        <v>0.237281617910652</v>
      </c>
      <c r="E22" s="14">
        <v>0.29622769816941802</v>
      </c>
      <c r="F22" s="14"/>
      <c r="G22" s="14">
        <v>0.24981997857702301</v>
      </c>
      <c r="H22" s="14">
        <v>0.26978282886597899</v>
      </c>
      <c r="I22" s="14">
        <v>0.20499360034901101</v>
      </c>
      <c r="J22" s="14">
        <v>0.23656744115000899</v>
      </c>
      <c r="K22" s="14">
        <v>0.44315389237396402</v>
      </c>
      <c r="L22" s="14">
        <v>0.24787217132908601</v>
      </c>
      <c r="M22" s="14">
        <v>0.23963122722262101</v>
      </c>
      <c r="N22" s="14">
        <v>0.22539568257290801</v>
      </c>
      <c r="O22" s="14">
        <v>0.26732501816395199</v>
      </c>
      <c r="P22" s="14"/>
      <c r="Q22" s="14">
        <v>0.26715442491972102</v>
      </c>
      <c r="R22" s="14">
        <v>0.26070245701274197</v>
      </c>
      <c r="S22" s="14"/>
      <c r="T22" s="14">
        <v>0.25765235474040898</v>
      </c>
      <c r="U22" s="14">
        <v>0.26117605901013602</v>
      </c>
      <c r="V22" s="14">
        <v>0.24025428397855</v>
      </c>
      <c r="W22" s="14"/>
      <c r="X22" s="14">
        <v>0.25381634239665601</v>
      </c>
      <c r="Y22" s="14">
        <v>0.257794291262472</v>
      </c>
      <c r="Z22" s="14">
        <v>0.288957410961315</v>
      </c>
      <c r="AA22" s="14">
        <v>0.298103726649253</v>
      </c>
    </row>
    <row r="23" spans="2:27" ht="28.8" x14ac:dyDescent="0.3">
      <c r="B23" s="15" t="s">
        <v>415</v>
      </c>
      <c r="C23" s="14">
        <v>0.24203805765559799</v>
      </c>
      <c r="D23" s="14">
        <v>0.24506757961433501</v>
      </c>
      <c r="E23" s="14">
        <v>0.23981156489373801</v>
      </c>
      <c r="F23" s="14"/>
      <c r="G23" s="14">
        <v>0.284181929905299</v>
      </c>
      <c r="H23" s="14">
        <v>0.231487253187522</v>
      </c>
      <c r="I23" s="14">
        <v>0.22761375246381399</v>
      </c>
      <c r="J23" s="14">
        <v>0.22471979934908301</v>
      </c>
      <c r="K23" s="14">
        <v>0.25483674012516899</v>
      </c>
      <c r="L23" s="14">
        <v>0.249987615895441</v>
      </c>
      <c r="M23" s="14">
        <v>0.16187963911765099</v>
      </c>
      <c r="N23" s="14">
        <v>0.18880252691143801</v>
      </c>
      <c r="O23" s="14">
        <v>0.26248413100926399</v>
      </c>
      <c r="P23" s="14"/>
      <c r="Q23" s="14">
        <v>0.25535629407031202</v>
      </c>
      <c r="R23" s="14">
        <v>0.218544245092607</v>
      </c>
      <c r="S23" s="14"/>
      <c r="T23" s="14">
        <v>0.222636773171904</v>
      </c>
      <c r="U23" s="14">
        <v>0.28900907147653898</v>
      </c>
      <c r="V23" s="14">
        <v>0.28564677139470002</v>
      </c>
      <c r="W23" s="14"/>
      <c r="X23" s="14">
        <v>0.21613039314295299</v>
      </c>
      <c r="Y23" s="14">
        <v>0.236060990387852</v>
      </c>
      <c r="Z23" s="14">
        <v>0.22844870929028999</v>
      </c>
      <c r="AA23" s="14">
        <v>0.31915625649594198</v>
      </c>
    </row>
    <row r="24" spans="2:27" ht="28.8" x14ac:dyDescent="0.3">
      <c r="B24" s="15" t="s">
        <v>416</v>
      </c>
      <c r="C24" s="14">
        <v>0.173527707816865</v>
      </c>
      <c r="D24" s="14">
        <v>0.173588301104318</v>
      </c>
      <c r="E24" s="14">
        <v>0.174206968882893</v>
      </c>
      <c r="F24" s="14"/>
      <c r="G24" s="14">
        <v>0.19230675179778001</v>
      </c>
      <c r="H24" s="14">
        <v>0.19702864888838201</v>
      </c>
      <c r="I24" s="14">
        <v>0.129798485740824</v>
      </c>
      <c r="J24" s="14">
        <v>0.10127812315095901</v>
      </c>
      <c r="K24" s="14">
        <v>0.171644155872923</v>
      </c>
      <c r="L24" s="14">
        <v>0.16432813349410699</v>
      </c>
      <c r="M24" s="14">
        <v>0.20228318080559399</v>
      </c>
      <c r="N24" s="14">
        <v>0.203868528643872</v>
      </c>
      <c r="O24" s="14">
        <v>0.16734792152376499</v>
      </c>
      <c r="P24" s="14"/>
      <c r="Q24" s="14">
        <v>0.18188996340482999</v>
      </c>
      <c r="R24" s="14">
        <v>0.155523185989874</v>
      </c>
      <c r="S24" s="14"/>
      <c r="T24" s="14">
        <v>0.17034506901690699</v>
      </c>
      <c r="U24" s="14">
        <v>0.14206209695347899</v>
      </c>
      <c r="V24" s="14">
        <v>0.32752453687841099</v>
      </c>
      <c r="W24" s="14"/>
      <c r="X24" s="14">
        <v>0.14194175293858299</v>
      </c>
      <c r="Y24" s="14">
        <v>0.18383517590308401</v>
      </c>
      <c r="Z24" s="14">
        <v>0.21125022319651901</v>
      </c>
      <c r="AA24" s="14">
        <v>0.17545811416623799</v>
      </c>
    </row>
    <row r="25" spans="2:27" x14ac:dyDescent="0.3">
      <c r="B25" s="15" t="s">
        <v>74</v>
      </c>
      <c r="C25" s="14">
        <v>3.6706163357293702E-2</v>
      </c>
      <c r="D25" s="14">
        <v>2.70140517945665E-2</v>
      </c>
      <c r="E25" s="14">
        <v>4.7309176738298403E-2</v>
      </c>
      <c r="F25" s="14"/>
      <c r="G25" s="14">
        <v>1.7733618838969099E-2</v>
      </c>
      <c r="H25" s="14">
        <v>5.11497587092829E-2</v>
      </c>
      <c r="I25" s="14">
        <v>1.1975398497795E-2</v>
      </c>
      <c r="J25" s="14">
        <v>3.30597126857912E-2</v>
      </c>
      <c r="K25" s="14">
        <v>3.2307612130453703E-2</v>
      </c>
      <c r="L25" s="14">
        <v>3.4217770722464E-2</v>
      </c>
      <c r="M25" s="14">
        <v>9.7165369167519305E-2</v>
      </c>
      <c r="N25" s="14">
        <v>2.2427128592285E-2</v>
      </c>
      <c r="O25" s="14">
        <v>3.9434097015453001E-2</v>
      </c>
      <c r="P25" s="14"/>
      <c r="Q25" s="14">
        <v>2.40672928563774E-2</v>
      </c>
      <c r="R25" s="14">
        <v>6.3210210822494006E-2</v>
      </c>
      <c r="S25" s="14"/>
      <c r="T25" s="14">
        <v>3.6981081759812198E-2</v>
      </c>
      <c r="U25" s="14">
        <v>3.1915712693699902E-2</v>
      </c>
      <c r="V25" s="14">
        <v>1.7125841801617001E-2</v>
      </c>
      <c r="W25" s="14"/>
      <c r="X25" s="14">
        <v>5.6772489193884099E-2</v>
      </c>
      <c r="Y25" s="14">
        <v>2.60822660083114E-2</v>
      </c>
      <c r="Z25" s="14">
        <v>8.9625328532731904E-2</v>
      </c>
      <c r="AA25" s="14">
        <v>1.7404779868882999E-2</v>
      </c>
    </row>
    <row r="26" spans="2:27" ht="28.8" x14ac:dyDescent="0.3">
      <c r="B26" s="15" t="s">
        <v>417</v>
      </c>
      <c r="C26" s="14">
        <v>2.2502808056928801E-2</v>
      </c>
      <c r="D26" s="14">
        <v>2.6637938093664701E-2</v>
      </c>
      <c r="E26" s="14">
        <v>1.81427926005946E-2</v>
      </c>
      <c r="F26" s="14"/>
      <c r="G26" s="14">
        <v>1.06013658432437E-2</v>
      </c>
      <c r="H26" s="14">
        <v>2.0016074707013699E-2</v>
      </c>
      <c r="I26" s="14">
        <v>3.3411764809382898E-2</v>
      </c>
      <c r="J26" s="14">
        <v>3.2861937000474101E-2</v>
      </c>
      <c r="K26" s="14">
        <v>3.7201140623714497E-2</v>
      </c>
      <c r="L26" s="14">
        <v>1.9028043379596099E-2</v>
      </c>
      <c r="M26" s="14">
        <v>2.4881059812312999E-2</v>
      </c>
      <c r="N26" s="14">
        <v>3.9800278110905599E-2</v>
      </c>
      <c r="O26" s="14">
        <v>1.6716096299922101E-2</v>
      </c>
      <c r="P26" s="14"/>
      <c r="Q26" s="14">
        <v>2.0253386538541199E-2</v>
      </c>
      <c r="R26" s="14">
        <v>2.8172211460995501E-2</v>
      </c>
      <c r="S26" s="14"/>
      <c r="T26" s="14">
        <v>2.4935627365737501E-2</v>
      </c>
      <c r="U26" s="14">
        <v>8.6257610573757405E-3</v>
      </c>
      <c r="V26" s="14">
        <v>0</v>
      </c>
      <c r="W26" s="14"/>
      <c r="X26" s="14">
        <v>3.5038160613208802E-2</v>
      </c>
      <c r="Y26" s="14">
        <v>2.44663571234176E-2</v>
      </c>
      <c r="Z26" s="14">
        <v>0</v>
      </c>
      <c r="AA26" s="14">
        <v>6.3231903913962498E-3</v>
      </c>
    </row>
    <row r="27" spans="2:27" x14ac:dyDescent="0.3">
      <c r="B27" s="15" t="s">
        <v>101</v>
      </c>
      <c r="C27" s="20">
        <v>3.1807701244969898E-3</v>
      </c>
      <c r="D27" s="20">
        <v>4.3357849383529002E-3</v>
      </c>
      <c r="E27" s="20">
        <v>1.9496195085969201E-3</v>
      </c>
      <c r="F27" s="20"/>
      <c r="G27" s="20">
        <v>0</v>
      </c>
      <c r="H27" s="20">
        <v>7.2001264352204303E-3</v>
      </c>
      <c r="I27" s="20">
        <v>1.3756136097132001E-2</v>
      </c>
      <c r="J27" s="20">
        <v>0</v>
      </c>
      <c r="K27" s="20">
        <v>0</v>
      </c>
      <c r="L27" s="20">
        <v>0</v>
      </c>
      <c r="M27" s="20">
        <v>0</v>
      </c>
      <c r="N27" s="20">
        <v>0</v>
      </c>
      <c r="O27" s="20">
        <v>7.7796337323211597E-3</v>
      </c>
      <c r="P27" s="20"/>
      <c r="Q27" s="20">
        <v>2.9295484132311101E-3</v>
      </c>
      <c r="R27" s="20">
        <v>0</v>
      </c>
      <c r="S27" s="20"/>
      <c r="T27" s="20">
        <v>4.2501227058692904E-3</v>
      </c>
      <c r="U27" s="20">
        <v>0</v>
      </c>
      <c r="V27" s="20">
        <v>0</v>
      </c>
      <c r="W27" s="20"/>
      <c r="X27" s="20">
        <v>0</v>
      </c>
      <c r="Y27" s="20">
        <v>3.8155446448379202E-3</v>
      </c>
      <c r="Z27" s="20">
        <v>0</v>
      </c>
      <c r="AA27" s="20">
        <v>0</v>
      </c>
    </row>
    <row r="28" spans="2:27" x14ac:dyDescent="0.3">
      <c r="B28" s="16" t="s">
        <v>400</v>
      </c>
    </row>
    <row r="29" spans="2:27" x14ac:dyDescent="0.3">
      <c r="B29" t="s">
        <v>54</v>
      </c>
    </row>
    <row r="30" spans="2:27" x14ac:dyDescent="0.3">
      <c r="B30" t="s">
        <v>55</v>
      </c>
    </row>
    <row r="32" spans="2:27" x14ac:dyDescent="0.3">
      <c r="B32" s="8" t="str">
        <f>HYPERLINK("#'Contents'!A1", "Return to Contents")</f>
        <v>Return to Contents</v>
      </c>
    </row>
  </sheetData>
  <mergeCells count="6">
    <mergeCell ref="D2:X2"/>
    <mergeCell ref="D5:E5"/>
    <mergeCell ref="G5:O5"/>
    <mergeCell ref="Q5:R5"/>
    <mergeCell ref="T5:V5"/>
    <mergeCell ref="X5:AA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117</vt:i4>
      </vt:variant>
    </vt:vector>
  </HeadingPairs>
  <TitlesOfParts>
    <vt:vector size="117"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SebWride</dc:creator>
  <cp:lastModifiedBy>Seb Wride</cp:lastModifiedBy>
  <dcterms:created xsi:type="dcterms:W3CDTF">2025-10-06T14:13:44Z</dcterms:created>
  <dcterms:modified xsi:type="dcterms:W3CDTF">2025-10-06T14:25:44Z</dcterms:modified>
</cp:coreProperties>
</file>