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ulesWalkden\Documents\Google UK\"/>
    </mc:Choice>
  </mc:AlternateContent>
  <xr:revisionPtr revIDLastSave="0" documentId="13_ncr:1_{55B3557D-A250-4071-B54F-957A5E31BDF6}"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8" i="3" l="1"/>
  <c r="E258" i="3"/>
  <c r="F258" i="3"/>
  <c r="G258" i="3"/>
  <c r="H258" i="3"/>
  <c r="I258" i="3"/>
  <c r="J258" i="3"/>
  <c r="K258" i="3"/>
  <c r="L258" i="3"/>
  <c r="M258" i="3"/>
  <c r="C258" i="3"/>
  <c r="W258" i="3"/>
  <c r="D15" i="60"/>
  <c r="E15" i="60"/>
  <c r="F15" i="60"/>
  <c r="G15" i="60"/>
  <c r="H15" i="60"/>
  <c r="I15" i="60"/>
  <c r="J15" i="60"/>
  <c r="C15" i="60"/>
  <c r="D14" i="60"/>
  <c r="E14" i="60"/>
  <c r="F14" i="60"/>
  <c r="G14" i="60"/>
  <c r="H14" i="60"/>
  <c r="I14" i="60"/>
  <c r="J14" i="60"/>
  <c r="C14" i="60"/>
  <c r="D13" i="60"/>
  <c r="E13" i="60"/>
  <c r="F13" i="60"/>
  <c r="G13" i="60"/>
  <c r="H13" i="60"/>
  <c r="I13" i="60"/>
  <c r="J13" i="60"/>
  <c r="C13" i="60"/>
  <c r="W417" i="3"/>
  <c r="W408" i="3"/>
  <c r="W401" i="3"/>
  <c r="W394" i="3"/>
  <c r="W387" i="3"/>
  <c r="W380" i="3"/>
  <c r="B16" i="156"/>
  <c r="B16" i="155"/>
  <c r="B16" i="154"/>
  <c r="B16" i="153"/>
  <c r="B16" i="152"/>
  <c r="B16" i="151"/>
  <c r="B16" i="150"/>
  <c r="B16" i="149"/>
  <c r="B16" i="148"/>
  <c r="B16" i="147"/>
  <c r="B16" i="146"/>
  <c r="B16" i="145"/>
  <c r="B16" i="144"/>
  <c r="B16" i="143"/>
  <c r="B16" i="142"/>
  <c r="B16" i="141"/>
  <c r="B16" i="140"/>
  <c r="B16" i="139"/>
  <c r="B16" i="138"/>
  <c r="B16" i="137"/>
  <c r="B16" i="136"/>
  <c r="B16" i="135"/>
  <c r="B16" i="134"/>
  <c r="B16" i="133"/>
  <c r="B16" i="132"/>
  <c r="B16" i="131"/>
  <c r="B16" i="130"/>
  <c r="B16" i="129"/>
  <c r="B16" i="128"/>
  <c r="B16" i="127"/>
  <c r="B16" i="126"/>
  <c r="B16" i="125"/>
  <c r="B16" i="124"/>
  <c r="B16" i="123"/>
  <c r="B16" i="122"/>
  <c r="B16" i="121"/>
  <c r="B16" i="120"/>
  <c r="B16" i="119"/>
  <c r="B16" i="118"/>
  <c r="B16" i="117"/>
  <c r="B16" i="116"/>
  <c r="B16" i="115"/>
  <c r="B16" i="114"/>
  <c r="B16" i="113"/>
  <c r="B16" i="112"/>
  <c r="B16" i="111"/>
  <c r="B16" i="110"/>
  <c r="B16" i="109"/>
  <c r="B18" i="108"/>
  <c r="B18" i="107"/>
  <c r="B18" i="106"/>
  <c r="B18" i="105"/>
  <c r="B18" i="104"/>
  <c r="B18" i="103"/>
  <c r="B18" i="102"/>
  <c r="B18" i="101"/>
  <c r="B18" i="100"/>
  <c r="B20" i="99"/>
  <c r="B20" i="98"/>
  <c r="B20" i="97"/>
  <c r="B20" i="96"/>
  <c r="B20" i="95"/>
  <c r="B16" i="94"/>
  <c r="B18" i="93"/>
  <c r="B20" i="92"/>
  <c r="B20" i="91"/>
  <c r="B20" i="90"/>
  <c r="B20" i="89"/>
  <c r="B20" i="88"/>
  <c r="B20" i="87"/>
  <c r="B20" i="86"/>
  <c r="B20" i="85"/>
  <c r="B20" i="84"/>
  <c r="B20" i="83"/>
  <c r="B20" i="82"/>
  <c r="B20" i="81"/>
  <c r="B20" i="80"/>
  <c r="B20" i="79"/>
  <c r="B20" i="78"/>
  <c r="B20" i="77"/>
  <c r="B20" i="76"/>
  <c r="B20" i="75"/>
  <c r="B20" i="74"/>
  <c r="B20" i="73"/>
  <c r="B20" i="72"/>
  <c r="B20" i="71"/>
  <c r="B20" i="70"/>
  <c r="B20" i="69"/>
  <c r="B19" i="68"/>
  <c r="B19" i="67"/>
  <c r="B19" i="66"/>
  <c r="B19" i="65"/>
  <c r="B19" i="64"/>
  <c r="B19" i="63"/>
  <c r="B19" i="62"/>
  <c r="B19" i="61"/>
  <c r="B19" i="60"/>
  <c r="B17" i="59"/>
  <c r="B17" i="58"/>
  <c r="B17" i="57"/>
  <c r="B17" i="56"/>
  <c r="B17" i="55"/>
  <c r="B17" i="54"/>
  <c r="B17" i="53"/>
  <c r="B17" i="52"/>
  <c r="B17" i="51"/>
  <c r="B17" i="50"/>
  <c r="B17" i="49"/>
  <c r="B26" i="48"/>
  <c r="B26" i="47"/>
  <c r="B26" i="46"/>
  <c r="B26" i="45"/>
  <c r="B26" i="44"/>
  <c r="B26" i="43"/>
  <c r="B26" i="42"/>
  <c r="B26" i="41"/>
  <c r="B18" i="40"/>
  <c r="B20" i="39"/>
  <c r="B18" i="38"/>
  <c r="B19" i="37"/>
  <c r="B19" i="36"/>
  <c r="B24" i="35"/>
  <c r="B24" i="34"/>
  <c r="B24" i="33"/>
  <c r="B16" i="32"/>
  <c r="B16" i="31"/>
  <c r="B16" i="30"/>
  <c r="B16" i="29"/>
  <c r="B16" i="28"/>
  <c r="B16" i="27"/>
  <c r="B16" i="26"/>
  <c r="B16" i="25"/>
  <c r="B16" i="24"/>
  <c r="B16" i="23"/>
  <c r="B16" i="22"/>
  <c r="B15" i="21"/>
  <c r="B15" i="20"/>
  <c r="B15" i="19"/>
  <c r="B15" i="18"/>
  <c r="B15" i="17"/>
  <c r="B15" i="16"/>
  <c r="B15" i="15"/>
  <c r="B15" i="14"/>
  <c r="B15" i="13"/>
  <c r="B15" i="12"/>
  <c r="B15" i="11"/>
  <c r="B18" i="10"/>
  <c r="B16" i="9"/>
  <c r="B16" i="8"/>
  <c r="B16" i="7"/>
  <c r="B16" i="6"/>
  <c r="B16" i="5"/>
  <c r="B16" i="4"/>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<sst xmlns="http://schemas.openxmlformats.org/spreadsheetml/2006/main" count="6870" uniqueCount="460">
  <si>
    <t>PF1375_20260320_UK_NATREP_Google</t>
  </si>
  <si>
    <t>Fieldwork:</t>
  </si>
  <si>
    <t>20 Mar 2026 - 26 Mar 2026</t>
  </si>
  <si>
    <t>Interview Method:</t>
  </si>
  <si>
    <t>Online Survey</t>
  </si>
  <si>
    <t>Population represented:</t>
  </si>
  <si>
    <t>UK Adults</t>
  </si>
  <si>
    <t>Sample size:</t>
  </si>
  <si>
    <t>Methodology:</t>
  </si>
  <si>
    <t>Public First is a member of the BPC and abides by its rules. For more information please contact the Public First polling team:</t>
  </si>
  <si>
    <t>Table of Contents</t>
  </si>
  <si>
    <t>Table #</t>
  </si>
  <si>
    <t>Individual Tables</t>
  </si>
  <si>
    <t>Full Result Row</t>
  </si>
  <si>
    <t>Question Base</t>
  </si>
  <si>
    <t>BASE: 1,371 respondents (66% of total)</t>
  </si>
  <si>
    <t>BASE: All Respondents</t>
  </si>
  <si>
    <t>BASE: 799 respondents (38% of total)</t>
  </si>
  <si>
    <t>BASE: 971 respondents (47% of total)</t>
  </si>
  <si>
    <t>BASE: 510 respondents (24% of total)</t>
  </si>
  <si>
    <t>BASE: 245 respondents (11% of total)</t>
  </si>
  <si>
    <t>BASE: 243 respondents (11% of total)</t>
  </si>
  <si>
    <t>BASE: 729 respondents (35% of total)</t>
  </si>
  <si>
    <t>BASE: 257 respondents (12% of total)</t>
  </si>
  <si>
    <t>BASE: 120 respondents (5% of total)</t>
  </si>
  <si>
    <t>BASE: 122 respondents (5% of total)</t>
  </si>
  <si>
    <t>BASE: 125 respondents (6% of total)</t>
  </si>
  <si>
    <t>BASE: Respondents who answered "Which of the following best describes your current working status?" = "Student"</t>
  </si>
  <si>
    <t>BASE: 1,632 respondents (79% of total)</t>
  </si>
  <si>
    <t>BASE: 1,052 respondents (51% of total)</t>
  </si>
  <si>
    <t>BASE: 1,040 respondents (50% of total)</t>
  </si>
  <si>
    <t>BASE: Respondents who answered "Have you ever used Nano Banana (Google's AI image generation model that you can access from Gemini, Workspace or Android)?" = "I have tried this once or twice"</t>
  </si>
  <si>
    <t>BASE: 1,328 respondents (64% of total)</t>
  </si>
  <si>
    <t>BASE: Respondents who answered "Have you ever used Google NotebookLM (Google’s AI tool for analysing and summarising documents)?" = "I have tried this once or twice"</t>
  </si>
  <si>
    <t>BASE: 574 respondents (28% of total)</t>
  </si>
  <si>
    <t>BASE: 1,392 respondents (67% of total)</t>
  </si>
  <si>
    <t>BASE: 1,605 respondents (78% of total)</t>
  </si>
  <si>
    <t>BASE: 730 respondents (35% of total)</t>
  </si>
  <si>
    <t>BASE: 681 respondents (33% of total)</t>
  </si>
  <si>
    <t>BASE: 663 respondents (32% of total)</t>
  </si>
  <si>
    <t>BASE: 982 respondents (47% of total)</t>
  </si>
  <si>
    <t>BASE: 1,080 respondents (52% of total)</t>
  </si>
  <si>
    <t>BASE: 712 respondents (34% of total)</t>
  </si>
  <si>
    <t>BASE: 633 respondents (30% of total)</t>
  </si>
  <si>
    <t>BASE: 648 respondents (31% of total)</t>
  </si>
  <si>
    <t>BASE: 727 respondents (35% of total)</t>
  </si>
  <si>
    <t>BASE: 699 respondents (34% of total)</t>
  </si>
  <si>
    <t>BASE: 1,001 respondents (48% of total)</t>
  </si>
  <si>
    <t>BASE: 1,061 respondents (51% of total)</t>
  </si>
  <si>
    <t>BASE: 686 respondents (33% of total)</t>
  </si>
  <si>
    <t>BASE: 679 respondents (33% of total)</t>
  </si>
  <si>
    <t>BASE: 709 respondents (34% of total)</t>
  </si>
  <si>
    <t>BASE: 703 respondents (34% of total)</t>
  </si>
  <si>
    <t>BASE: 723 respondents (35% of total)</t>
  </si>
  <si>
    <t>BASE: 1,037 respondents (50% of total)</t>
  </si>
  <si>
    <t>BASE: 1,025 respondents (50% of total)</t>
  </si>
  <si>
    <t>BASE: 693 respondents (33% of total)</t>
  </si>
  <si>
    <t>BASE: 706 respondents (34% of total)</t>
  </si>
  <si>
    <t>BASE: 675 respondents (32% of total)</t>
  </si>
  <si>
    <t>BASE: 667 respondents (32% of total)</t>
  </si>
  <si>
    <t>BASE: 708 respondents (34% of total)</t>
  </si>
  <si>
    <t>BASE: 1,038 respondents (50% of total)</t>
  </si>
  <si>
    <t>BASE: 1,024 respondents (49% of total)</t>
  </si>
  <si>
    <t>BASE: 691 respondents (33% of total)</t>
  </si>
  <si>
    <t>BASE: 710 respondents (34% of total)</t>
  </si>
  <si>
    <t>BASE: 673 respondents (32% of total)</t>
  </si>
  <si>
    <t>BASE: 668 respondents (32% of total)</t>
  </si>
  <si>
    <t>BASE: 674 respondents (32% of total)</t>
  </si>
  <si>
    <t>BASE: 732 respondents (35% of total)</t>
  </si>
  <si>
    <t>BASE: 1,050 respondents (51% of total)</t>
  </si>
  <si>
    <t>BASE: 1,012 respondents (49% of total)</t>
  </si>
  <si>
    <t>BASE: 670 respondents (32% of total)</t>
  </si>
  <si>
    <t>BASE: 701 respondents (34% of total)</t>
  </si>
  <si>
    <t>BASE: 682 respondents (33% of total)</t>
  </si>
  <si>
    <t>BASE: 690 respondents (33% of total)</t>
  </si>
  <si>
    <t>BASE: 702 respondents (34% of total)</t>
  </si>
  <si>
    <t>BASE: 1,022 respondents (49% of total)</t>
  </si>
  <si>
    <t>BASE: 680 respondents (33% of total)</t>
  </si>
  <si>
    <t>BASE: 698 respondents (34% of total)</t>
  </si>
  <si>
    <t>BASE: 696 respondents (33% of total)</t>
  </si>
  <si>
    <t>Full Results</t>
  </si>
  <si>
    <t>Gender</t>
  </si>
  <si>
    <t>Age</t>
  </si>
  <si>
    <t>Region</t>
  </si>
  <si>
    <t>Social Grade</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</si>
  <si>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</si>
  <si>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</si>
  <si>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</si>
  <si>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</si>
  <si>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</si>
  <si>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</si>
  <si>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</si>
  <si>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</si>
  <si>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</si>
  <si>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</si>
  <si>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</si>
  <si>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</si>
  <si>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</si>
  <si>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</si>
  <si>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</si>
  <si>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</si>
  <si>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</si>
  <si>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</si>
  <si>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</si>
  <si>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</si>
  <si>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</si>
  <si>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</si>
  <si>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</si>
  <si>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</si>
  <si>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</si>
  <si>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Unweighted</t>
  </si>
  <si>
    <t>Weighted</t>
  </si>
  <si>
    <t>Which of the following are true for you?: I’ve been promoted at work in the past year</t>
  </si>
  <si>
    <t>True for me</t>
  </si>
  <si>
    <t>Not true for me</t>
  </si>
  <si>
    <t>Prefer not to say</t>
  </si>
  <si>
    <t>Which of the following are true for you?: I’ve received a pay rise in the past year</t>
  </si>
  <si>
    <t>Which of the following are true for you?: I feel like I am progressing in my career</t>
  </si>
  <si>
    <t>Which of the following are true for you?: I feel confident in my abilities at work</t>
  </si>
  <si>
    <t>Which of the following are true for you?: I have received positive performance reviews in the past year</t>
  </si>
  <si>
    <t>How much would you say you know about “AI”?</t>
  </si>
  <si>
    <t>I know a lot about AI</t>
  </si>
  <si>
    <t>I know a moderate amount about AI</t>
  </si>
  <si>
    <t>I know a little about AI</t>
  </si>
  <si>
    <t>I know nothing at all about AI</t>
  </si>
  <si>
    <t>Don’t know</t>
  </si>
  <si>
    <t>Which, if any, of the following AI tools have you used before?: Gemini (Google)</t>
  </si>
  <si>
    <t>I have used this tool</t>
  </si>
  <si>
    <t>I have not used this tool</t>
  </si>
  <si>
    <t>Which, if any, of the following AI tools have you used before?: ChatGPT (OpenAI)</t>
  </si>
  <si>
    <t>Which, if any, of the following AI tools have you used before?: Canva</t>
  </si>
  <si>
    <t>Which, if any, of the following AI tools have you used before?: NotebookLM (Google)</t>
  </si>
  <si>
    <t>Which, if any, of the following AI tools have you used before?: Claude (Anthropic)</t>
  </si>
  <si>
    <t>Which, if any, of the following AI tools have you used before?: Copilot (Microsoft)</t>
  </si>
  <si>
    <t>Which, if any, of the following AI tools have you used before?: Deepseek</t>
  </si>
  <si>
    <t>Which, if any, of the following AI tools have you used before?: HorizonML</t>
  </si>
  <si>
    <t>Which, if any, of the following AI tools have you used before?: NovaMind</t>
  </si>
  <si>
    <t>Which, if any, of the following AI tools have you used before?: ThinkFlow</t>
  </si>
  <si>
    <t>You said you have used the following tools before. Have you used them in your work, in your personal life, or both?: Gemini (Google)</t>
  </si>
  <si>
    <t>In my work</t>
  </si>
  <si>
    <t>In my personal life</t>
  </si>
  <si>
    <t>Both</t>
  </si>
  <si>
    <t>You said you have used the following tools before. Have you used them in your work, in your personal life, or both?: ChatGPT (OpenAI)</t>
  </si>
  <si>
    <t>You said you have used the following tools before. Have you used them in your work, in your personal life, or both?: Canva</t>
  </si>
  <si>
    <t>You said you have used the following tools before. Have you used them in your work, in your personal life, or both?: NotebookLM (Google)</t>
  </si>
  <si>
    <t>You said you have used the following tools before. Have you used them in your work, in your personal life, or both?: Claude (Anthropic)</t>
  </si>
  <si>
    <t>You said you have used the following tools before. Have you used them in your work, in your personal life, or both?: Copilot (Microsoft)</t>
  </si>
  <si>
    <t>You said you have used the following tools before. Have you used them in your work, in your personal life, or both?: Deepseek</t>
  </si>
  <si>
    <t>You said you have used the following tools before. Have you used them in your work, in your personal life, or both?: HorizonML</t>
  </si>
  <si>
    <t>You said you have used the following tools before. Have you used them in your work, in your personal life, or both?: NovaMind</t>
  </si>
  <si>
    <t>You said you have used the following tools before. Have you used them in your work, in your personal life, or both?: ThinkFlow</t>
  </si>
  <si>
    <t>How often, if at all, do you use AI tools for work?</t>
  </si>
  <si>
    <t>A few times a day or more</t>
  </si>
  <si>
    <t>Daily</t>
  </si>
  <si>
    <t>A few times a week</t>
  </si>
  <si>
    <t>Once a week</t>
  </si>
  <si>
    <t>A few times a month</t>
  </si>
  <si>
    <t>Once a month</t>
  </si>
  <si>
    <t>A few times a year</t>
  </si>
  <si>
    <t>Once a year</t>
  </si>
  <si>
    <t>Less often</t>
  </si>
  <si>
    <t>Never</t>
  </si>
  <si>
    <t>How often, if at all, do you use AI tools in your personal life?</t>
  </si>
  <si>
    <t>How often, if at all, do you use AI tools specifically to support your your studies?</t>
  </si>
  <si>
    <t>When was the first time you intentionally used an AI tool? Examples might include Gemini or ChatGPT.</t>
  </si>
  <si>
    <t>Within the last 6 months</t>
  </si>
  <si>
    <t>6 months - 1 year ago</t>
  </si>
  <si>
    <t>1 - 2 years ago</t>
  </si>
  <si>
    <t>3 - 5 years ago</t>
  </si>
  <si>
    <t>Over 5 years ago</t>
  </si>
  <si>
    <t>Can’t remember</t>
  </si>
  <si>
    <t>When was the first time you intentionally used an AI tool for work? Examples might include Gemini or ChatGPT.</t>
  </si>
  <si>
    <t>Overall, how confident do you feel in your ability to use AI tools?</t>
  </si>
  <si>
    <t>Very confident</t>
  </si>
  <si>
    <t>Somewhat confident</t>
  </si>
  <si>
    <t>Not very confident</t>
  </si>
  <si>
    <t>Not confident at all</t>
  </si>
  <si>
    <t>Which of the following best describes your use of AI tools? I am a…</t>
  </si>
  <si>
    <t>Curious non-user - (I haven’t started using AI yet, but I want to)</t>
  </si>
  <si>
    <t>Non-user</t>
  </si>
  <si>
    <t>Basic user - (use AI occasionally for simple tasks, e.g. asking questions, drafting short text)</t>
  </si>
  <si>
    <t>Intermediate user - (use AI regularly and for a range of tasks e.g. writing, research, editing, ideas</t>
  </si>
  <si>
    <t>Advanced user - (use AI frequently, for complex tasks, or integrate it into my work/studies in a structured way)</t>
  </si>
  <si>
    <t>To what extent do you agree with the following statement? “It’s important for major internet services to continue to be free at the point of use.”</t>
  </si>
  <si>
    <t>Strongly agree</t>
  </si>
  <si>
    <t>Somewhat agree</t>
  </si>
  <si>
    <t>Neither agree nor disagree</t>
  </si>
  <si>
    <t>Somewhat disagree</t>
  </si>
  <si>
    <t>Strongly disagree</t>
  </si>
  <si>
    <t>How often do you use the following services and platforms?: Google Workspace (Gmail, Docs, Sheets, Slides, Drive, Calendar, Meet)</t>
  </si>
  <si>
    <t>Over 20 times a day</t>
  </si>
  <si>
    <t>11-20 times a day</t>
  </si>
  <si>
    <t>6-10 times a day</t>
  </si>
  <si>
    <t>2-5 times a day</t>
  </si>
  <si>
    <t>Once a day</t>
  </si>
  <si>
    <t>Multiple times a week</t>
  </si>
  <si>
    <t>Multiple times a month</t>
  </si>
  <si>
    <t>Multiple times a year</t>
  </si>
  <si>
    <t>N/A - I never use this</t>
  </si>
  <si>
    <t>How often do you use the following services and platforms?: Google Search</t>
  </si>
  <si>
    <t>How often do you use the following services and platforms?: Google Maps</t>
  </si>
  <si>
    <t>How often do you use the following services and platforms?: If you're paying attention, select 'Once a day'</t>
  </si>
  <si>
    <t>How often do you use the following services and platforms?: Google Translate</t>
  </si>
  <si>
    <t>How often do you use the following services and platforms?: Google Reviews</t>
  </si>
  <si>
    <t>How often do you use the following services and platforms?: YouTube</t>
  </si>
  <si>
    <t>Have you ever used Google Gemini chatbot (Google’s AI chatbot)</t>
  </si>
  <si>
    <t>I use this regularly</t>
  </si>
  <si>
    <t>I have tried this once or twice</t>
  </si>
  <si>
    <t>I have not used this</t>
  </si>
  <si>
    <t>Have you ever used Nano Banana (Google's AI image generation model that you can access from Gemini, Workspace or Android)?</t>
  </si>
  <si>
    <t>Have you ever used AI Mode (the AI summary answers that appear at the top of Google Search results)?</t>
  </si>
  <si>
    <t>Have you ever used Gemini Tools (dedicated Gemini features in Docs, Sheets or Slides)?</t>
  </si>
  <si>
    <t>Have you ever used Google NotebookLM (Google’s AI tool for analysing and summarising documents)?</t>
  </si>
  <si>
    <t>And how helpful did you find those same tools?: Gemini Chatbot</t>
  </si>
  <si>
    <t>Very helpful</t>
  </si>
  <si>
    <t>Somewhat helpful</t>
  </si>
  <si>
    <t>Not very helpful</t>
  </si>
  <si>
    <t>Not at all helpful</t>
  </si>
  <si>
    <t>And how helpful did you find those same tools?: Nano Banana</t>
  </si>
  <si>
    <t>And how helpful did you find those same tools?: AI Mode</t>
  </si>
  <si>
    <t>And how helpful did you find those same tools?: NotebookLM</t>
  </si>
  <si>
    <t>And how helpful did you find those same tools?: Gemini Tools</t>
  </si>
  <si>
    <t>Which best describes your attitude towards the following?: Google Workspace (Gmail, Docs, Sheets, Slides, Drive, Calendar, Meet)</t>
  </si>
  <si>
    <t>Very positive</t>
  </si>
  <si>
    <t>Somewhat positive</t>
  </si>
  <si>
    <t>Neither positive nor negative</t>
  </si>
  <si>
    <t>Somewhat negative</t>
  </si>
  <si>
    <t>Very negative</t>
  </si>
  <si>
    <t>I’m not familiar with this</t>
  </si>
  <si>
    <t>Which best describes your attitude towards the following?: Google Search</t>
  </si>
  <si>
    <t>Which best describes your attitude towards the following?: Google Gemini (chatbot)</t>
  </si>
  <si>
    <t>Which best describes your attitude towards the following?: Google NotebookLM</t>
  </si>
  <si>
    <t>Which best describes your attitude towards the following?: Google Maps</t>
  </si>
  <si>
    <t>Which best describes your attitude towards the following?: Google Translate</t>
  </si>
  <si>
    <t>Which best describes your attitude towards the following?: Google Reviews</t>
  </si>
  <si>
    <t>Which best describes your attitude towards the following?: YouTube</t>
  </si>
  <si>
    <t>How recently, if ever, have you used a Google product to do the following? This includes Google Search, Gemini, YouTube and Maps.: Looking up factual information</t>
  </si>
  <si>
    <t>In the last 24 hours</t>
  </si>
  <si>
    <t>In the last week</t>
  </si>
  <si>
    <t>In the last month</t>
  </si>
  <si>
    <t>In the last 6 months</t>
  </si>
  <si>
    <t>In the last year</t>
  </si>
  <si>
    <t>Over a year ago</t>
  </si>
  <si>
    <t>I have never used a Google product for this</t>
  </si>
  <si>
    <t>How recently, if ever, have you used a Google product to do the following? This includes Google Search, Gemini, YouTube and Maps.: Finding news or current events</t>
  </si>
  <si>
    <t>How recently, if ever, have you used a Google product to do the following? This includes Google Search, Gemini, YouTube and Maps.: Work or study-related research</t>
  </si>
  <si>
    <t>How recently, if ever, have you used a Google product to do the following? This includes Google Search, Gemini, YouTube and Maps.: Checking definitions or spellings</t>
  </si>
  <si>
    <t>How recently, if ever, have you used a Google product to do the following? This includes Google Search, Gemini, YouTube and Maps.: To boost my digital skills</t>
  </si>
  <si>
    <t>How recently, if ever, have you used a Google product to do the following? This includes Google Search, Gemini, YouTube and Maps.: To boost skills related to my job</t>
  </si>
  <si>
    <t>How recently, if ever, have you used a Google product to do the following? This includes Google Search, Gemini, YouTube and Maps.: To learn more about a hobby</t>
  </si>
  <si>
    <t>How recently, if ever, have you used a Google product to do the following? This includes Google Search, Gemini, YouTube and Maps.: To apply for a job</t>
  </si>
  <si>
    <t>How recently, if ever, have you used a Google product to do the following? This includes Google Search, Gemini, YouTube and Maps.: To prepare for a job interview</t>
  </si>
  <si>
    <t>How recently, if ever, have you used a Google product to do the following? This includes Google Search, Gemini, YouTube and Maps.: To write your cv or cover letter</t>
  </si>
  <si>
    <t>How recently, if ever, have you used a Google product to do the following? This includes Google Search, Gemini, YouTube and Maps.: To learn how to use AI</t>
  </si>
  <si>
    <t>How recently, if ever, have you used a Google product to do the following? This includes Google Search, Gemini, YouTube and Maps.: Planning travel</t>
  </si>
  <si>
    <t>How recently, if ever, have you used a Google product to do the following? This includes Google Search, Gemini, YouTube and Maps.: Planning trips or routes in advance</t>
  </si>
  <si>
    <t>How recently, if ever, have you used a Google product to do the following? This includes Google Search, Gemini, YouTube and Maps.: Getting directions</t>
  </si>
  <si>
    <t>How recently, if ever, have you used a Google product to do the following? This includes Google Search, Gemini, YouTube and Maps.: Finding nearby businesses or services (e.g. restaurants, shops)</t>
  </si>
  <si>
    <t>How recently, if ever, have you used a Google product to do the following? This includes Google Search, Gemini, YouTube and Maps.: Looking up business information (e.g. opening hours, contact details)</t>
  </si>
  <si>
    <t>How recently, if ever, have you used a Google product to do the following? This includes Google Search, Gemini, YouTube and Maps.: Helping you write text</t>
  </si>
  <si>
    <t>How recently, if ever, have you used a Google product to do the following? This includes Google Search, Gemini, YouTube and Maps.: To compare options for buying a product or service</t>
  </si>
  <si>
    <t>How recently, if ever, have you used a Google product to do the following? This includes Google Search, Gemini, YouTube and Maps.: Finding entertainment (e.g. films, music, games)</t>
  </si>
  <si>
    <t>How recently, if ever, have you used a Google product to do the following? This includes Google Search, Gemini, YouTube and Maps.: For entertainment</t>
  </si>
  <si>
    <t>Which of the following reasons explain why you use Google Search? Select all that apply</t>
  </si>
  <si>
    <t>It gives the most helpful results</t>
  </si>
  <si>
    <t>I wouldn’t know how to find an alternative search engine</t>
  </si>
  <si>
    <t>I trust it more than other search engines</t>
  </si>
  <si>
    <t>It feels easier to use than alternatives</t>
  </si>
  <si>
    <t>It integrates with other Google services I use (e.g. Gmail, Maps, YouTube)</t>
  </si>
  <si>
    <t>You said you’ve used a Google product to find a local business in the last month. Thinking about the business you searched for, did you go on to make a purchase from them?</t>
  </si>
  <si>
    <t>Yes</t>
  </si>
  <si>
    <t>No</t>
  </si>
  <si>
    <t>How recently have you used Google NotebookLM for the following?: Summarising information</t>
  </si>
  <si>
    <t>I have never used Google NotebookLM for this</t>
  </si>
  <si>
    <t>How recently have you used Google NotebookLM for the following?: Organising notes</t>
  </si>
  <si>
    <t>How recently have you used Google NotebookLM for the following?: Answering questions about uploaded materials</t>
  </si>
  <si>
    <t>How recently have you used Google NotebookLM for the following?: Creating written content based on sources</t>
  </si>
  <si>
    <t>To what extent do you agree with the following statements?: I find the results from the Google Gemini chatbot helpful</t>
  </si>
  <si>
    <t>To what extent do you agree with the following statements?: I find the results from the Google Gemini chatbot reliable</t>
  </si>
  <si>
    <t>To what extent do you agree with the following statements?: Using the Google Gemini chatbot saves me a significant amount of time</t>
  </si>
  <si>
    <t>To what extent do you agree with the following statements?: I have used Google Gemini chatbot to learn how to use AI</t>
  </si>
  <si>
    <t>To what extent do you agree with the following statements?: Google Reviews help me to choose better products and services</t>
  </si>
  <si>
    <t>To what extent do you agree with the following statements?: AI-generated summaries in Google Search help me find answers more quickly than traditional search results</t>
  </si>
  <si>
    <t>To what extent do you agree with the following statements?: AI-generated summaries help me with questions that would be harder to answer using regular search</t>
  </si>
  <si>
    <t>To what extent do you agree with the following statements?: AI-generated summaries make Google Search more helpful for complex questions</t>
  </si>
  <si>
    <t>Imagine you had to choose between the following options. Would you prefer to maintain your access to all AI tools, or go without access to all AI tools and get paid £2.50.</t>
  </si>
  <si>
    <t>I would give up access to all AI tools and get paid £2.50</t>
  </si>
  <si>
    <t>I would keep access to all AI tools</t>
  </si>
  <si>
    <t>Imagine you had to choose between the following options. Would you prefer to maintain your access to all AI tools, or go without access to all AI tools and get paid £5.</t>
  </si>
  <si>
    <t>I would give up access to all AI tools and get paid £5</t>
  </si>
  <si>
    <t>Imagine you had to choose between the following options. Would you prefer to maintain your access to all AI tools, or go without access to all AI tools and get paid £10.</t>
  </si>
  <si>
    <t>I would give up access to all AI tools and get paid £10</t>
  </si>
  <si>
    <t>Imagine you had to choose between the following options. Would you prefer to maintain your access to all AI tools, or go without access to all AI tools and get paid £20.</t>
  </si>
  <si>
    <t>I would give up access to all AI tools and get paid £20</t>
  </si>
  <si>
    <t>Imagine you had to choose between the following options. Would you prefer to maintain your access to all AI tools, or go without access to all AI tools and get paid £50.</t>
  </si>
  <si>
    <t>I would give up access to all AI tools and get paid £50</t>
  </si>
  <si>
    <t>Imagine you had to choose between the following options. Would you prefer to maintain your access to all AI tools, or go without access to all AI tools and get paid £100.</t>
  </si>
  <si>
    <t>I would give up access to all AI tools and get paid £100</t>
  </si>
  <si>
    <t>Imagine you had to choose between the following options. Would you prefer to maintain your access to all AI tools, or go without access to all AI tools and get paid £250.</t>
  </si>
  <si>
    <t>I would give up access to all AI tools and get paid £250</t>
  </si>
  <si>
    <t>Imagine you had to choose between the following options. Would you prefer to maintain your access to all AI tools, or go without access to all AI tools and get paid £500.</t>
  </si>
  <si>
    <t>I would give up access to all AI tools and get paid £500</t>
  </si>
  <si>
    <t>Imagine you had to choose between the following options. Would you prefer to maintain your access to Google Gemini, or go without access to Google Gemini and get paid £0.50.</t>
  </si>
  <si>
    <t>I would give up access to Google Gemini and get paid £0.50</t>
  </si>
  <si>
    <t>I would keep access to Google Gemini</t>
  </si>
  <si>
    <t>Imagine you had to choose between the following options. Would you prefer to maintain your access to Google Gemini, or go without access to Google Gemini and get paid £1.</t>
  </si>
  <si>
    <t>I would give up access to Google Gemini and get paid £1</t>
  </si>
  <si>
    <t>Imagine you had to choose between the following options. Would you prefer to maintain your access to Google Gemini, or go without access to Google Gemini and get paid £2.50.</t>
  </si>
  <si>
    <t>I would give up access to Google Gemini and get paid £2.50</t>
  </si>
  <si>
    <t>Imagine you had to choose between the following options. Would you prefer to maintain your access to Google Gemini, or go without access to Google Gemini and get paid £5.</t>
  </si>
  <si>
    <t>I would give up access to Google Gemini and get paid £5</t>
  </si>
  <si>
    <t>Imagine you had to choose between the following options. Would you prefer to maintain your access to Google Gemini, or go without access to Google Gemini and get paid £10.</t>
  </si>
  <si>
    <t>I would give up access to Google Gemini and get paid £10</t>
  </si>
  <si>
    <t>Imagine you had to choose between the following options. Would you prefer to maintain your access to Google Gemini, or go without access to Google Gemini and get paid £20.</t>
  </si>
  <si>
    <t>I would give up access to Google Gemini and get paid £20</t>
  </si>
  <si>
    <t>Imagine you had to choose between the following options. Would you prefer to maintain your access to Google Gemini, or go without access to Google Gemini and get paid £50.</t>
  </si>
  <si>
    <t>I would give up access to Google Gemini and get paid £50</t>
  </si>
  <si>
    <t>Imagine you had to choose between the following options. Would you prefer to maintain your access to Google Gemini, or go without access to Google Gemini and get paid £100.</t>
  </si>
  <si>
    <t>I would give up access to Google Gemini and get paid £100</t>
  </si>
  <si>
    <t>Imagine you had to choose between the following options. Would you prefer to maintain your access to Google Search, or go without access to Google Search and get paid £2.50.</t>
  </si>
  <si>
    <t>I would give up access to Google Search and get paid £2.50</t>
  </si>
  <si>
    <t>I would keep access to Google Search</t>
  </si>
  <si>
    <t>Imagine you had to choose between the following options. Would you prefer to maintain your access to Google Search, or go without access to Google Search and get paid £5.</t>
  </si>
  <si>
    <t>I would give up access to Google Search and get paid £5</t>
  </si>
  <si>
    <t>Imagine you had to choose between the following options. Would you prefer to maintain your access to Google Search, or go without access to Google Search and get paid £10.</t>
  </si>
  <si>
    <t>I would give up access to Google Search and get paid £10</t>
  </si>
  <si>
    <t>Imagine you had to choose between the following options. Would you prefer to maintain your access to Google Search, or go without access to Google Search and get paid £20.</t>
  </si>
  <si>
    <t>I would give up access to Google Search and get paid £20</t>
  </si>
  <si>
    <t>Imagine you had to choose between the following options. Would you prefer to maintain your access to Google Search, or go without access to Google Search and get paid £50.</t>
  </si>
  <si>
    <t>I would give up access to Google Search and get paid £50</t>
  </si>
  <si>
    <t>Imagine you had to choose between the following options. Would you prefer to maintain your access to Google Search, or go without access to Google Search and get paid £100.</t>
  </si>
  <si>
    <t>I would give up access to Google Search and get paid £100</t>
  </si>
  <si>
    <t>Imagine you had to choose between the following options. Would you prefer to maintain your access to Google Search, or go without access to Google Search and get paid £250.</t>
  </si>
  <si>
    <t>I would give up access to Google Search and get paid £250</t>
  </si>
  <si>
    <t>Imagine you had to choose between the following options. Would you prefer to maintain your access to Google Search, or go without access to Google Search and get paid £500.</t>
  </si>
  <si>
    <t>I would give up access to Google Search and get paid £500</t>
  </si>
  <si>
    <t>Imagine you had to choose between the following options. Would you prefer to maintain your access to Google Maps, or go without access to Google Maps and get paid £2.50.</t>
  </si>
  <si>
    <t>I would give up access to Google Maps and get paid £2.50</t>
  </si>
  <si>
    <t>I would keep access to Google Maps</t>
  </si>
  <si>
    <t>Imagine you had to choose between the following options. Would you prefer to maintain your access to Google Maps, or go without access to Google Maps and get paid £5.</t>
  </si>
  <si>
    <t>I would give up access to Google Maps and get paid £5</t>
  </si>
  <si>
    <t>Imagine you had to choose between the following options. Would you prefer to maintain your access to Google Maps, or go without access to Google Maps and get paid £10.</t>
  </si>
  <si>
    <t>I would give up access to Google Maps and get paid £10</t>
  </si>
  <si>
    <t>Imagine you had to choose between the following options. Would you prefer to maintain your access to Google Maps, or go without access to Google Maps and get paid £20.</t>
  </si>
  <si>
    <t>I would give up access to Google Maps and get paid £20</t>
  </si>
  <si>
    <t>Imagine you had to choose between the following options. Would you prefer to maintain your access to Google Maps, or go without access to Google Maps and get paid £50.</t>
  </si>
  <si>
    <t>I would give up access to Google Maps and get paid £50</t>
  </si>
  <si>
    <t>Imagine you had to choose between the following options. Would you prefer to maintain your access to Google Maps, or go without access to Google Maps and get paid £100.</t>
  </si>
  <si>
    <t>I would give up access to Google Maps and get paid £100</t>
  </si>
  <si>
    <t>Imagine you had to choose between the following options. Would you prefer to maintain your access to Google Maps, or go without access to Google Maps and get paid £250.</t>
  </si>
  <si>
    <t>I would give up access to Google Maps and get paid £250</t>
  </si>
  <si>
    <t>Imagine you had to choose between the following options. Would you prefer to maintain your access to Google Maps, or go without access to Google Maps and get paid £500.</t>
  </si>
  <si>
    <t>I would give up access to Google Maps and get paid £500</t>
  </si>
  <si>
    <t>Imagine you had to choose between the following options. Would you prefer to maintain your access to YouTube, or go without access to YouTube and get paid £2.50.</t>
  </si>
  <si>
    <t>I would give up access to YouTube and get paid £2.50</t>
  </si>
  <si>
    <t>I would keep access to YouTube</t>
  </si>
  <si>
    <t>Imagine you had to choose between the following options. Would you prefer to maintain your access to YouTube, or go without access to YouTube and get paid £5.</t>
  </si>
  <si>
    <t>I would give up access to YouTube and get paid £5</t>
  </si>
  <si>
    <t>Imagine you had to choose between the following options. Would you prefer to maintain your access to YouTube, or go without access to YouTube and get paid £10.</t>
  </si>
  <si>
    <t>I would give up access to YouTube and get paid £10</t>
  </si>
  <si>
    <t>Imagine you had to choose between the following options. Would you prefer to maintain your access to YouTube, or go without access to YouTube and get paid £20.</t>
  </si>
  <si>
    <t>I would give up access to YouTube and get paid £20</t>
  </si>
  <si>
    <t>Imagine you had to choose between the following options. Would you prefer to maintain your access to YouTube, or go without access to YouTube and get paid £50.</t>
  </si>
  <si>
    <t>I would give up access to YouTube and get paid £50</t>
  </si>
  <si>
    <t>Imagine you had to choose between the following options. Would you prefer to maintain your access to YouTube, or go without access to YouTube and get paid £100.</t>
  </si>
  <si>
    <t>I would give up access to YouTube and get paid £100</t>
  </si>
  <si>
    <t>Imagine you had to choose between the following options. Would you prefer to maintain your access to YouTube, or go without access to YouTube and get paid £250.</t>
  </si>
  <si>
    <t>I would give up access to YouTube and get paid £250</t>
  </si>
  <si>
    <t>Imagine you had to choose between the following options. Would you prefer to maintain your access to YouTube, or go without access to YouTube and get paid £500.</t>
  </si>
  <si>
    <t>I would give up access to YouTube and get paid £500</t>
  </si>
  <si>
    <t>Imagine you had to choose between the following options. Would you prefer to maintain your access to Google Workspace (Gmail, Docs etc), or go without access to Google Workspace and get paid £0.50.</t>
  </si>
  <si>
    <t>I would give up access to Google Workspace and get paid £0.50</t>
  </si>
  <si>
    <t>I would keep access to Google Workspace</t>
  </si>
  <si>
    <t>Imagine you had to choose between the following options. Would you prefer to maintain your access to Google Workspace (Gmail, Docs etc), or go without access to Google Workspace and get paid £1.</t>
  </si>
  <si>
    <t>I would give up access to Google Workspace and get paid £1</t>
  </si>
  <si>
    <t>Imagine you had to choose between the following options. Would you prefer to maintain your access to Google Workspace (Gmail, Docs etc), or go without access to Google Workspace and get paid £2.50.</t>
  </si>
  <si>
    <t>I would give up access to Google Workspace and get paid £2.50</t>
  </si>
  <si>
    <t>Imagine you had to choose between the following options. Would you prefer to maintain your access to Google Workspace (Gmail, Docs etc), or go without access to Google Workspace and get paid £5.</t>
  </si>
  <si>
    <t>I would give up access to Google Workspace and get paid £5</t>
  </si>
  <si>
    <t>Imagine you had to choose between the following options. Would you prefer to maintain your access to Google Workspace (Gmail, Docs etc), or go without access to Google Workspace and get paid £10.</t>
  </si>
  <si>
    <t>I would give up access to Google Workspace and get paid £10</t>
  </si>
  <si>
    <t>Imagine you had to choose between the following options. Would you prefer to maintain your access to Google Workspace (Gmail, Docs etc), or go without access to Google Workspace and get paid £20.</t>
  </si>
  <si>
    <t>I would give up access to Google Workspace and get paid £20</t>
  </si>
  <si>
    <t>Imagine you had to choose between the following options. Would you prefer to maintain your access to Google Workspace (Gmail, Docs etc), or go without access to Google Workspace and get paid £50.</t>
  </si>
  <si>
    <t>I would give up access to Google Workspace and get paid £50</t>
  </si>
  <si>
    <t>Imagine you had to choose between the following options. Would you prefer to maintain your access to Google Workspace (Gmail, Docs etc), or go without access to Google Workspace and get paid £100.</t>
  </si>
  <si>
    <t>I would give up access to Google Workspace and get paid £100</t>
  </si>
  <si>
    <t>Grid Summary: Which of the following are true for you?</t>
  </si>
  <si>
    <t>I feel like I am progressing in my career</t>
  </si>
  <si>
    <t>I feel confident in my abilities at work</t>
  </si>
  <si>
    <t>I have received positive performance reviews in the past year</t>
  </si>
  <si>
    <t>I’ve been promoted at work in the past year</t>
  </si>
  <si>
    <t>I’ve received a pay rise in the past year</t>
  </si>
  <si>
    <t>Fieldwork: 20 Mar 2026 - 26 Mar 2026</t>
  </si>
  <si>
    <t>Data are weighted to nationally representative proportions by Education, GenderAge, Region, SEG.</t>
  </si>
  <si>
    <t>Grid Summary: Which, if any, of the following AI tools have you used before?</t>
  </si>
  <si>
    <t>Gemini (Google)</t>
  </si>
  <si>
    <t>Canva</t>
  </si>
  <si>
    <t>Deepseek</t>
  </si>
  <si>
    <t>HorizonML</t>
  </si>
  <si>
    <t>NovaMind</t>
  </si>
  <si>
    <t>ChatGPT (OpenAI)</t>
  </si>
  <si>
    <t>NotebookLM (Google)</t>
  </si>
  <si>
    <t>Claude (Anthropic)</t>
  </si>
  <si>
    <t>Copilot (Microsoft)</t>
  </si>
  <si>
    <t>ThinkFlow</t>
  </si>
  <si>
    <t>Grid Summary: You said you have used the following tools before. Have you used them in your work, in your personal life, or both?</t>
  </si>
  <si>
    <t>Grid Summary: How often do you use the following services and platforms?</t>
  </si>
  <si>
    <t>Google Workspace (Gmail, Docs, Sheets, Slides, Drive, Calendar, Meet)</t>
  </si>
  <si>
    <t>YouTube</t>
  </si>
  <si>
    <t>Google Search</t>
  </si>
  <si>
    <t>Google Maps</t>
  </si>
  <si>
    <t>If you're paying attention, select 'Once a day'</t>
  </si>
  <si>
    <t>Google Translate</t>
  </si>
  <si>
    <t>Google Reviews</t>
  </si>
  <si>
    <t>Grid Summary: And how helpful did you find those same tools?</t>
  </si>
  <si>
    <t>Gemini Chatbot</t>
  </si>
  <si>
    <t>NotebookLM</t>
  </si>
  <si>
    <t>Gemini Tools</t>
  </si>
  <si>
    <t>AI Mode</t>
  </si>
  <si>
    <t>Nano Banana</t>
  </si>
  <si>
    <t>Grid Summary: Which best describes your attitude towards the following?</t>
  </si>
  <si>
    <t>Google Gemini (chatbot)</t>
  </si>
  <si>
    <t>Google NotebookLM</t>
  </si>
  <si>
    <t>Grid Summary: How recently, if ever, have you used a Google product to do the following? This includes Google Search, Gemini, YouTube and Maps.</t>
  </si>
  <si>
    <t>Work or study-related research</t>
  </si>
  <si>
    <t>Checking definitions or spellings</t>
  </si>
  <si>
    <t>Looking up factual information</t>
  </si>
  <si>
    <t>Finding news or current events</t>
  </si>
  <si>
    <t>To boost my digital skills</t>
  </si>
  <si>
    <t>To learn more about a hobby</t>
  </si>
  <si>
    <t>To prepare for a job interview</t>
  </si>
  <si>
    <t>To learn how to use AI</t>
  </si>
  <si>
    <t>To write your cv or cover letter</t>
  </si>
  <si>
    <t>To boost skills related to my job</t>
  </si>
  <si>
    <t>To apply for a job</t>
  </si>
  <si>
    <t>Planning trips or routes in advance</t>
  </si>
  <si>
    <t>Finding nearby businesses or services (e.g. restaurants, shops)</t>
  </si>
  <si>
    <t>Planning travel</t>
  </si>
  <si>
    <t>Getting directions</t>
  </si>
  <si>
    <t>Looking up business information (e.g. opening hours, contact details)</t>
  </si>
  <si>
    <t>Helping you write text</t>
  </si>
  <si>
    <t>For entertainment</t>
  </si>
  <si>
    <t>To compare options for buying a product or service</t>
  </si>
  <si>
    <t>Finding entertainment (e.g. films, music, games)</t>
  </si>
  <si>
    <t>Grid Summary: How recently have you used Google NotebookLM for the following?</t>
  </si>
  <si>
    <t>Organising notes</t>
  </si>
  <si>
    <t>Answering questions about uploaded materials</t>
  </si>
  <si>
    <t>Summarising information</t>
  </si>
  <si>
    <t>Creating written content based on sources</t>
  </si>
  <si>
    <t>Grid Summary: To what extent do you agree with the following statements?</t>
  </si>
  <si>
    <t>I find the results from the Google Gemini chatbot helpful</t>
  </si>
  <si>
    <t>Using the Google Gemini chatbot saves me a significant amount of time</t>
  </si>
  <si>
    <t>Google Reviews help me to choose better products and services</t>
  </si>
  <si>
    <t>AI-generated summaries in Google Search help me find answers more quickly than traditional search results</t>
  </si>
  <si>
    <t>AI-generated summaries help me with questions that would be harder to answer using regular search</t>
  </si>
  <si>
    <t>AI-generated summaries make Google Search more helpful for complex questions</t>
  </si>
  <si>
    <t>I find the results from the Google Gemini chatbot reliable</t>
  </si>
  <si>
    <t>I have used Google Gemini chatbot to learn how to use AI</t>
  </si>
  <si>
    <t>All results are weighted using Iterative Proportional Fitting, or 'Raking'. Data is weighted by interlocking age and gender, region, and SEG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</si>
</sst>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29">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1" fontId="0" fillId="0" borderId="2" xfId="0" applyNumberFormat="1" applyBorder="1" applyAlignment="1">
      <alignment horizontal="center" vertical="center"/>
    </xf>
    <xf numFmtId="1" fontId="0" fillId="0" borderId="4" xfId="0" applyNumberFormat="1" applyBorder="1" applyAlignment="1">
      <alignment horizontal="center" vertic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1" fillId="0" borderId="0" xfId="0" applyFont="1"/>
    <xf numFmtId="0" fontId="4" fillId="0" borderId="3" xfId="0" applyFont="1" applyBorder="1" applyAlignment="1">
      <alignment horizontal="center" vertical="center" wrapText="1"/>
    </xf>
    <xf numFmtId="0" fontId="9" fillId="0" borderId="0" xfId="0" applyFont="1"/>
    <xf numFmtId="9" fontId="0" fillId="0" borderId="0" xfId="0" applyNumberFormat="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calcChain" Target="calcChain.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RowHeight="14.5" x14ac:dyDescent="0.35"/>
  <cols>
    <col min="6" max="6" width="25" customWidth="1"/>
    <col min="11" max="11" width="40" customWidth="1"/>
  </cols>
  <sheetData>
    <row r="7" spans="6:12" ht="40" customHeight="1" x14ac:dyDescent="0.35">
      <c r="F7" s="23" t="s">
        <v>0</v>
      </c>
      <c r="G7" s="22"/>
      <c r="H7" s="22"/>
      <c r="I7" s="22"/>
      <c r="J7" s="22"/>
      <c r="K7" s="22"/>
      <c r="L7" s="22"/>
    </row>
    <row r="10" spans="6:12" ht="20" customHeight="1" x14ac:dyDescent="0.45">
      <c r="F10" s="1" t="s">
        <v>1</v>
      </c>
      <c r="K10" s="2" t="s">
        <v>2</v>
      </c>
    </row>
    <row r="11" spans="6:12" ht="20" customHeight="1" x14ac:dyDescent="0.45">
      <c r="F11" s="1" t="s">
        <v>3</v>
      </c>
      <c r="K11" s="2" t="s">
        <v>4</v>
      </c>
    </row>
    <row r="12" spans="6:12" ht="20" customHeight="1" x14ac:dyDescent="0.45">
      <c r="F12" s="1" t="s">
        <v>5</v>
      </c>
      <c r="K12" s="2" t="s">
        <v>6</v>
      </c>
    </row>
    <row r="13" spans="6:12" ht="20" customHeight="1" x14ac:dyDescent="0.45">
      <c r="F13" s="1" t="s">
        <v>7</v>
      </c>
      <c r="K13" s="2">
        <v>2017</v>
      </c>
    </row>
    <row r="16" spans="6:12" ht="18.5" x14ac:dyDescent="0.45">
      <c r="F16" s="1" t="s">
        <v>8</v>
      </c>
    </row>
    <row r="17" spans="6:13" ht="50" customHeight="1" x14ac:dyDescent="0.35">
      <c r="F17" s="21" t="s">
        <v>459</v>
      </c>
      <c r="G17" s="22"/>
      <c r="H17" s="22"/>
      <c r="I17" s="22"/>
      <c r="J17" s="22"/>
      <c r="K17" s="22"/>
      <c r="L17" s="22"/>
      <c r="M17" s="22"/>
    </row>
    <row r="19" spans="6:13" ht="30" customHeight="1" x14ac:dyDescent="0.35">
      <c r="F19" s="3" t="s">
        <v>9</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61"/>
  <sheetViews>
    <sheetView showGridLines="0"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10</v>
      </c>
    </row>
    <row r="6" spans="3:6" x14ac:dyDescent="0.35">
      <c r="D6" s="5" t="str">
        <f>HYPERLINK("#'Full Results'!A1", "Full Results")</f>
        <v>Full Results</v>
      </c>
    </row>
    <row r="8" spans="3:6" x14ac:dyDescent="0.35">
      <c r="C8" s="6" t="s">
        <v>11</v>
      </c>
      <c r="D8" s="7" t="s">
        <v>12</v>
      </c>
      <c r="E8" s="6" t="s">
        <v>13</v>
      </c>
      <c r="F8" s="7" t="s">
        <v>14</v>
      </c>
    </row>
    <row r="9" spans="3:6" x14ac:dyDescent="0.35">
      <c r="C9" s="8">
        <v>1</v>
      </c>
      <c r="D9" s="5" t="str">
        <f>HYPERLINK("#'Table 1'!A1", "Grid Summary: Which of the following are true for you?")</f>
        <v>Grid Summary: Which of the following are true for you?</v>
      </c>
      <c r="E9" s="9">
        <f>HYPERLINK("#'Full Results'!A9", 9)</f>
        <v>9</v>
      </c>
      <c r="F9" s="10"/>
    </row>
    <row r="10" spans="3:6" x14ac:dyDescent="0.35">
      <c r="C10" s="8">
        <v>2</v>
      </c>
      <c r="D10" s="5" t="str">
        <f>HYPERLINK("#'Table 2'!A1", "Which of the following are true for you?: I’ve been promoted at work in the past year")</f>
        <v>Which of the following are true for you?: I’ve been promoted at work in the past year</v>
      </c>
      <c r="E10" s="9">
        <f>HYPERLINK("#'Full Results'!A9", 9)</f>
        <v>9</v>
      </c>
      <c r="F10" s="10" t="s">
        <v>15</v>
      </c>
    </row>
    <row r="11" spans="3:6" x14ac:dyDescent="0.35">
      <c r="C11" s="8">
        <v>3</v>
      </c>
      <c r="D11" s="5" t="str">
        <f>HYPERLINK("#'Table 3'!A1", "Which of the following are true for you?: I’ve received a pay rise in the past year")</f>
        <v>Which of the following are true for you?: I’ve received a pay rise in the past year</v>
      </c>
      <c r="E11" s="9">
        <f>HYPERLINK("#'Full Results'!A15", 15)</f>
        <v>15</v>
      </c>
      <c r="F11" s="10" t="s">
        <v>15</v>
      </c>
    </row>
    <row r="12" spans="3:6" x14ac:dyDescent="0.35">
      <c r="C12" s="8">
        <v>4</v>
      </c>
      <c r="D12" s="5" t="str">
        <f>HYPERLINK("#'Table 4'!A1", "Which of the following are true for you?: I feel like I am progressing in my career")</f>
        <v>Which of the following are true for you?: I feel like I am progressing in my career</v>
      </c>
      <c r="E12" s="9">
        <f>HYPERLINK("#'Full Results'!A21", 21)</f>
        <v>21</v>
      </c>
      <c r="F12" s="10" t="s">
        <v>15</v>
      </c>
    </row>
    <row r="13" spans="3:6" x14ac:dyDescent="0.35">
      <c r="C13" s="8">
        <v>5</v>
      </c>
      <c r="D13" s="5" t="str">
        <f>HYPERLINK("#'Table 5'!A1", "Which of the following are true for you?: I feel confident in my abilities at work")</f>
        <v>Which of the following are true for you?: I feel confident in my abilities at work</v>
      </c>
      <c r="E13" s="9">
        <f>HYPERLINK("#'Full Results'!A27", 27)</f>
        <v>27</v>
      </c>
      <c r="F13" s="10" t="s">
        <v>15</v>
      </c>
    </row>
    <row r="14" spans="3:6" x14ac:dyDescent="0.35">
      <c r="C14" s="8">
        <v>6</v>
      </c>
      <c r="D14" s="5" t="str">
        <f>HYPERLINK("#'Table 6'!A1", "Which of the following are true for you?: I have received positive performance reviews in the past year")</f>
        <v>Which of the following are true for you?: I have received positive performance reviews in the past year</v>
      </c>
      <c r="E14" s="9">
        <f>HYPERLINK("#'Full Results'!A33", 33)</f>
        <v>33</v>
      </c>
      <c r="F14" s="10" t="s">
        <v>15</v>
      </c>
    </row>
    <row r="15" spans="3:6" x14ac:dyDescent="0.35">
      <c r="C15" s="8">
        <v>7</v>
      </c>
      <c r="D15" s="5" t="str">
        <f>HYPERLINK("#'Table 7'!A1", "How much would you say you know about “AI”?")</f>
        <v>How much would you say you know about “AI”?</v>
      </c>
      <c r="E15" s="9">
        <f>HYPERLINK("#'Full Results'!A39", 39)</f>
        <v>39</v>
      </c>
      <c r="F15" s="10" t="s">
        <v>16</v>
      </c>
    </row>
    <row r="16" spans="3:6" x14ac:dyDescent="0.35">
      <c r="C16" s="8">
        <v>8</v>
      </c>
      <c r="D16" s="5" t="str">
        <f>HYPERLINK("#'Table 8'!A1", "Grid Summary: Which, if any, of the following AI tools have you used before?")</f>
        <v>Grid Summary: Which, if any, of the following AI tools have you used before?</v>
      </c>
      <c r="E16" s="9">
        <f>HYPERLINK("#'Full Results'!A47", 47)</f>
        <v>47</v>
      </c>
      <c r="F16" s="10"/>
    </row>
    <row r="17" spans="3:6" x14ac:dyDescent="0.35">
      <c r="C17" s="8">
        <v>9</v>
      </c>
      <c r="D17" s="5" t="str">
        <f>HYPERLINK("#'Table 9'!A1", "Which, if any, of the following AI tools have you used before?: Gemini (Google)")</f>
        <v>Which, if any, of the following AI tools have you used before?: Gemini (Google)</v>
      </c>
      <c r="E17" s="9">
        <f>HYPERLINK("#'Full Results'!A47", 47)</f>
        <v>47</v>
      </c>
      <c r="F17" s="10" t="s">
        <v>17</v>
      </c>
    </row>
    <row r="18" spans="3:6" x14ac:dyDescent="0.35">
      <c r="C18" s="8">
        <v>10</v>
      </c>
      <c r="D18" s="5" t="str">
        <f>HYPERLINK("#'Table 10'!A1", "Which, if any, of the following AI tools have you used before?: ChatGPT (OpenAI)")</f>
        <v>Which, if any, of the following AI tools have you used before?: ChatGPT (OpenAI)</v>
      </c>
      <c r="E18" s="9">
        <f>HYPERLINK("#'Full Results'!A52", 52)</f>
        <v>52</v>
      </c>
      <c r="F18" s="10" t="s">
        <v>18</v>
      </c>
    </row>
    <row r="19" spans="3:6" x14ac:dyDescent="0.35">
      <c r="C19" s="8">
        <v>11</v>
      </c>
      <c r="D19" s="5" t="str">
        <f>HYPERLINK("#'Table 11'!A1", "Which, if any, of the following AI tools have you used before?: Canva")</f>
        <v>Which, if any, of the following AI tools have you used before?: Canva</v>
      </c>
      <c r="E19" s="9">
        <f>HYPERLINK("#'Full Results'!A57", 57)</f>
        <v>57</v>
      </c>
      <c r="F19" s="10" t="s">
        <v>19</v>
      </c>
    </row>
    <row r="20" spans="3:6" x14ac:dyDescent="0.35">
      <c r="C20" s="8">
        <v>12</v>
      </c>
      <c r="D20" s="5" t="str">
        <f>HYPERLINK("#'Table 12'!A1", "Which, if any, of the following AI tools have you used before?: NotebookLM (Google)")</f>
        <v>Which, if any, of the following AI tools have you used before?: NotebookLM (Google)</v>
      </c>
      <c r="E20" s="9">
        <f>HYPERLINK("#'Full Results'!A62", 62)</f>
        <v>62</v>
      </c>
      <c r="F20" s="10" t="s">
        <v>20</v>
      </c>
    </row>
    <row r="21" spans="3:6" x14ac:dyDescent="0.35">
      <c r="C21" s="8">
        <v>13</v>
      </c>
      <c r="D21" s="5" t="str">
        <f>HYPERLINK("#'Table 13'!A1", "Which, if any, of the following AI tools have you used before?: Claude (Anthropic)")</f>
        <v>Which, if any, of the following AI tools have you used before?: Claude (Anthropic)</v>
      </c>
      <c r="E21" s="9">
        <f>HYPERLINK("#'Full Results'!A67", 67)</f>
        <v>67</v>
      </c>
      <c r="F21" s="10" t="s">
        <v>21</v>
      </c>
    </row>
    <row r="22" spans="3:6" x14ac:dyDescent="0.35">
      <c r="C22" s="8">
        <v>14</v>
      </c>
      <c r="D22" s="5" t="str">
        <f>HYPERLINK("#'Table 14'!A1", "Which, if any, of the following AI tools have you used before?: Copilot (Microsoft)")</f>
        <v>Which, if any, of the following AI tools have you used before?: Copilot (Microsoft)</v>
      </c>
      <c r="E22" s="9">
        <f>HYPERLINK("#'Full Results'!A72", 72)</f>
        <v>72</v>
      </c>
      <c r="F22" s="10" t="s">
        <v>22</v>
      </c>
    </row>
    <row r="23" spans="3:6" x14ac:dyDescent="0.35">
      <c r="C23" s="8">
        <v>15</v>
      </c>
      <c r="D23" s="5" t="str">
        <f>HYPERLINK("#'Table 15'!A1", "Which, if any, of the following AI tools have you used before?: Deepseek")</f>
        <v>Which, if any, of the following AI tools have you used before?: Deepseek</v>
      </c>
      <c r="E23" s="9">
        <f>HYPERLINK("#'Full Results'!A77", 77)</f>
        <v>77</v>
      </c>
      <c r="F23" s="10" t="s">
        <v>23</v>
      </c>
    </row>
    <row r="24" spans="3:6" x14ac:dyDescent="0.35">
      <c r="C24" s="8">
        <v>16</v>
      </c>
      <c r="D24" s="5" t="str">
        <f>HYPERLINK("#'Table 16'!A1", "Which, if any, of the following AI tools have you used before?: HorizonML")</f>
        <v>Which, if any, of the following AI tools have you used before?: HorizonML</v>
      </c>
      <c r="E24" s="9">
        <f>HYPERLINK("#'Full Results'!A82", 82)</f>
        <v>82</v>
      </c>
      <c r="F24" s="10" t="s">
        <v>24</v>
      </c>
    </row>
    <row r="25" spans="3:6" x14ac:dyDescent="0.35">
      <c r="C25" s="8">
        <v>17</v>
      </c>
      <c r="D25" s="5" t="str">
        <f>HYPERLINK("#'Table 17'!A1", "Which, if any, of the following AI tools have you used before?: NovaMind")</f>
        <v>Which, if any, of the following AI tools have you used before?: NovaMind</v>
      </c>
      <c r="E25" s="9">
        <f>HYPERLINK("#'Full Results'!A87", 87)</f>
        <v>87</v>
      </c>
      <c r="F25" s="10" t="s">
        <v>25</v>
      </c>
    </row>
    <row r="26" spans="3:6" x14ac:dyDescent="0.35">
      <c r="C26" s="8">
        <v>18</v>
      </c>
      <c r="D26" s="5" t="str">
        <f>HYPERLINK("#'Table 18'!A1", "Which, if any, of the following AI tools have you used before?: ThinkFlow")</f>
        <v>Which, if any, of the following AI tools have you used before?: ThinkFlow</v>
      </c>
      <c r="E26" s="9">
        <f>HYPERLINK("#'Full Results'!A92", 92)</f>
        <v>92</v>
      </c>
      <c r="F26" s="10" t="s">
        <v>26</v>
      </c>
    </row>
    <row r="27" spans="3:6" x14ac:dyDescent="0.35">
      <c r="C27" s="8">
        <v>19</v>
      </c>
      <c r="D27" s="5" t="str">
        <f>HYPERLINK("#'Table 19'!A1", "Grid Summary: You said you have used the following tools before. Have you used them in your work, in your personal life, or both?")</f>
        <v>Grid Summary: You said you have used the following tools before. Have you used them in your work, in your personal life, or both?</v>
      </c>
      <c r="E27" s="9">
        <f>HYPERLINK("#'Full Results'!A97", 97)</f>
        <v>97</v>
      </c>
      <c r="F27" s="10"/>
    </row>
    <row r="28" spans="3:6" x14ac:dyDescent="0.35">
      <c r="C28" s="8">
        <v>20</v>
      </c>
      <c r="D28" s="5" t="str">
        <f>HYPERLINK("#'Table 20'!A1", "You said you have used the following tools before. Have you used them in your work, in your personal life, or both?: Gemini (Google)")</f>
        <v>You said you have used the following tools before. Have you used them in your work, in your personal life, or both?: Gemini (Google)</v>
      </c>
      <c r="E28" s="9">
        <f>HYPERLINK("#'Full Results'!A97", 97)</f>
        <v>97</v>
      </c>
      <c r="F28" s="10" t="s">
        <v>17</v>
      </c>
    </row>
    <row r="29" spans="3:6" x14ac:dyDescent="0.35">
      <c r="C29" s="8">
        <v>21</v>
      </c>
      <c r="D29" s="5" t="str">
        <f>HYPERLINK("#'Table 21'!A1", "You said you have used the following tools before. Have you used them in your work, in your personal life, or both?: ChatGPT (OpenAI)")</f>
        <v>You said you have used the following tools before. Have you used them in your work, in your personal life, or both?: ChatGPT (OpenAI)</v>
      </c>
      <c r="E29" s="9">
        <f>HYPERLINK("#'Full Results'!A103", 103)</f>
        <v>103</v>
      </c>
      <c r="F29" s="10" t="s">
        <v>18</v>
      </c>
    </row>
    <row r="30" spans="3:6" x14ac:dyDescent="0.35">
      <c r="C30" s="8">
        <v>22</v>
      </c>
      <c r="D30" s="5" t="str">
        <f>HYPERLINK("#'Table 22'!A1", "You said you have used the following tools before. Have you used them in your work, in your personal life, or both?: Canva")</f>
        <v>You said you have used the following tools before. Have you used them in your work, in your personal life, or both?: Canva</v>
      </c>
      <c r="E30" s="9">
        <f>HYPERLINK("#'Full Results'!A109", 109)</f>
        <v>109</v>
      </c>
      <c r="F30" s="10" t="s">
        <v>19</v>
      </c>
    </row>
    <row r="31" spans="3:6" x14ac:dyDescent="0.35">
      <c r="C31" s="8">
        <v>23</v>
      </c>
      <c r="D31" s="5" t="str">
        <f>HYPERLINK("#'Table 23'!A1", "You said you have used the following tools before. Have you used them in your work, in your personal life, or both?: NotebookLM (Google)")</f>
        <v>You said you have used the following tools before. Have you used them in your work, in your personal life, or both?: NotebookLM (Google)</v>
      </c>
      <c r="E31" s="9">
        <f>HYPERLINK("#'Full Results'!A115", 115)</f>
        <v>115</v>
      </c>
      <c r="F31" s="10" t="s">
        <v>20</v>
      </c>
    </row>
    <row r="32" spans="3:6" x14ac:dyDescent="0.35">
      <c r="C32" s="8">
        <v>24</v>
      </c>
      <c r="D32" s="5" t="str">
        <f>HYPERLINK("#'Table 24'!A1", "You said you have used the following tools before. Have you used them in your work, in your personal life, or both?: Claude (Anthropic)")</f>
        <v>You said you have used the following tools before. Have you used them in your work, in your personal life, or both?: Claude (Anthropic)</v>
      </c>
      <c r="E32" s="9">
        <f>HYPERLINK("#'Full Results'!A121", 121)</f>
        <v>121</v>
      </c>
      <c r="F32" s="10" t="s">
        <v>21</v>
      </c>
    </row>
    <row r="33" spans="3:6" x14ac:dyDescent="0.35">
      <c r="C33" s="8">
        <v>25</v>
      </c>
      <c r="D33" s="5" t="str">
        <f>HYPERLINK("#'Table 25'!A1", "You said you have used the following tools before. Have you used them in your work, in your personal life, or both?: Copilot (Microsoft)")</f>
        <v>You said you have used the following tools before. Have you used them in your work, in your personal life, or both?: Copilot (Microsoft)</v>
      </c>
      <c r="E33" s="9">
        <f>HYPERLINK("#'Full Results'!A127", 127)</f>
        <v>127</v>
      </c>
      <c r="F33" s="10" t="s">
        <v>22</v>
      </c>
    </row>
    <row r="34" spans="3:6" x14ac:dyDescent="0.35">
      <c r="C34" s="8">
        <v>26</v>
      </c>
      <c r="D34" s="5" t="str">
        <f>HYPERLINK("#'Table 26'!A1", "You said you have used the following tools before. Have you used them in your work, in your personal life, or both?: Deepseek")</f>
        <v>You said you have used the following tools before. Have you used them in your work, in your personal life, or both?: Deepseek</v>
      </c>
      <c r="E34" s="9">
        <f>HYPERLINK("#'Full Results'!A133", 133)</f>
        <v>133</v>
      </c>
      <c r="F34" s="10" t="s">
        <v>23</v>
      </c>
    </row>
    <row r="35" spans="3:6" x14ac:dyDescent="0.35">
      <c r="C35" s="8">
        <v>27</v>
      </c>
      <c r="D35" s="5" t="str">
        <f>HYPERLINK("#'Table 27'!A1", "You said you have used the following tools before. Have you used them in your work, in your personal life, or both?: HorizonML")</f>
        <v>You said you have used the following tools before. Have you used them in your work, in your personal life, or both?: HorizonML</v>
      </c>
      <c r="E35" s="9">
        <f>HYPERLINK("#'Full Results'!A139", 139)</f>
        <v>139</v>
      </c>
      <c r="F35" s="10" t="s">
        <v>24</v>
      </c>
    </row>
    <row r="36" spans="3:6" x14ac:dyDescent="0.35">
      <c r="C36" s="8">
        <v>28</v>
      </c>
      <c r="D36" s="5" t="str">
        <f>HYPERLINK("#'Table 28'!A1", "You said you have used the following tools before. Have you used them in your work, in your personal life, or both?: NovaMind")</f>
        <v>You said you have used the following tools before. Have you used them in your work, in your personal life, or both?: NovaMind</v>
      </c>
      <c r="E36" s="9">
        <f>HYPERLINK("#'Full Results'!A145", 145)</f>
        <v>145</v>
      </c>
      <c r="F36" s="10" t="s">
        <v>25</v>
      </c>
    </row>
    <row r="37" spans="3:6" x14ac:dyDescent="0.35">
      <c r="C37" s="8">
        <v>29</v>
      </c>
      <c r="D37" s="5" t="str">
        <f>HYPERLINK("#'Table 29'!A1", "You said you have used the following tools before. Have you used them in your work, in your personal life, or both?: ThinkFlow")</f>
        <v>You said you have used the following tools before. Have you used them in your work, in your personal life, or both?: ThinkFlow</v>
      </c>
      <c r="E37" s="9">
        <f>HYPERLINK("#'Full Results'!A151", 151)</f>
        <v>151</v>
      </c>
      <c r="F37" s="10" t="s">
        <v>26</v>
      </c>
    </row>
    <row r="38" spans="3:6" x14ac:dyDescent="0.35">
      <c r="C38" s="8">
        <v>30</v>
      </c>
      <c r="D38" s="5" t="str">
        <f>HYPERLINK("#'Table 30'!A1", "How often, if at all, do you use AI tools for work?")</f>
        <v>How often, if at all, do you use AI tools for work?</v>
      </c>
      <c r="E38" s="9">
        <f>HYPERLINK("#'Full Results'!A157", 157)</f>
        <v>157</v>
      </c>
      <c r="F38" s="10" t="s">
        <v>15</v>
      </c>
    </row>
    <row r="39" spans="3:6" x14ac:dyDescent="0.35">
      <c r="C39" s="8">
        <v>31</v>
      </c>
      <c r="D39" s="5" t="str">
        <f>HYPERLINK("#'Table 31'!A1", "How often, if at all, do you use AI tools in your personal life?")</f>
        <v>How often, if at all, do you use AI tools in your personal life?</v>
      </c>
      <c r="E39" s="9">
        <f>HYPERLINK("#'Full Results'!A171", 171)</f>
        <v>171</v>
      </c>
      <c r="F39" s="10" t="s">
        <v>16</v>
      </c>
    </row>
    <row r="40" spans="3:6" x14ac:dyDescent="0.35">
      <c r="C40" s="8">
        <v>32</v>
      </c>
      <c r="D40" s="5" t="str">
        <f>HYPERLINK("#'Table 32'!A1", "How often, if at all, do you use AI tools specifically to support your your studies?")</f>
        <v>How often, if at all, do you use AI tools specifically to support your your studies?</v>
      </c>
      <c r="E40" s="9">
        <f>HYPERLINK("#'Full Results'!A185", 185)</f>
        <v>185</v>
      </c>
      <c r="F40" s="10" t="s">
        <v>27</v>
      </c>
    </row>
    <row r="41" spans="3:6" x14ac:dyDescent="0.35">
      <c r="C41" s="8">
        <v>33</v>
      </c>
      <c r="D41" s="5" t="str">
        <f>HYPERLINK("#'Table 33'!A1", "When was the first time you intentionally used an AI tool? Examples might include Gemini or ChatGPT.")</f>
        <v>When was the first time you intentionally used an AI tool? Examples might include Gemini or ChatGPT.</v>
      </c>
      <c r="E41" s="9">
        <f>HYPERLINK("#'Full Results'!A199", 199)</f>
        <v>199</v>
      </c>
      <c r="F41" s="10" t="s">
        <v>28</v>
      </c>
    </row>
    <row r="42" spans="3:6" x14ac:dyDescent="0.35">
      <c r="C42" s="8">
        <v>34</v>
      </c>
      <c r="D42" s="5" t="str">
        <f>HYPERLINK("#'Table 34'!A1", "When was the first time you intentionally used an AI tool for work? Examples might include Gemini or ChatGPT.")</f>
        <v>When was the first time you intentionally used an AI tool for work? Examples might include Gemini or ChatGPT.</v>
      </c>
      <c r="E42" s="9">
        <f>HYPERLINK("#'Full Results'!A208", 208)</f>
        <v>208</v>
      </c>
      <c r="F42" s="10" t="s">
        <v>29</v>
      </c>
    </row>
    <row r="43" spans="3:6" x14ac:dyDescent="0.35">
      <c r="C43" s="8">
        <v>35</v>
      </c>
      <c r="D43" s="5" t="str">
        <f>HYPERLINK("#'Table 35'!A1", "Overall, how confident do you feel in your ability to use AI tools?")</f>
        <v>Overall, how confident do you feel in your ability to use AI tools?</v>
      </c>
      <c r="E43" s="9">
        <f>HYPERLINK("#'Full Results'!A217", 217)</f>
        <v>217</v>
      </c>
      <c r="F43" s="10" t="s">
        <v>28</v>
      </c>
    </row>
    <row r="44" spans="3:6" x14ac:dyDescent="0.35">
      <c r="C44" s="8">
        <v>36</v>
      </c>
      <c r="D44" s="5" t="str">
        <f>HYPERLINK("#'Table 36'!A1", "Which of the following best describes your use of AI tools? I am a…")</f>
        <v>Which of the following best describes your use of AI tools? I am a…</v>
      </c>
      <c r="E44" s="9">
        <f>HYPERLINK("#'Full Results'!A225", 225)</f>
        <v>225</v>
      </c>
      <c r="F44" s="10" t="s">
        <v>16</v>
      </c>
    </row>
    <row r="45" spans="3:6" x14ac:dyDescent="0.35">
      <c r="C45" s="8">
        <v>37</v>
      </c>
      <c r="D45" s="5" t="str">
        <f>HYPERLINK("#'Table 37'!A1", "To what extent do you agree with the following statement? “It’s important for major internet services to continue to be free at the point of use.”")</f>
        <v>To what extent do you agree with the following statement? “It’s important for major internet services to continue to be free at the point of use.”</v>
      </c>
      <c r="E45" s="9">
        <f>HYPERLINK("#'Full Results'!A235", 235)</f>
        <v>235</v>
      </c>
      <c r="F45" s="10" t="s">
        <v>16</v>
      </c>
    </row>
    <row r="46" spans="3:6" x14ac:dyDescent="0.35">
      <c r="C46" s="8">
        <v>38</v>
      </c>
      <c r="D46" s="5" t="str">
        <f>HYPERLINK("#'Table 38'!A1", "Grid Summary: How often do you use the following services and platforms?")</f>
        <v>Grid Summary: How often do you use the following services and platforms?</v>
      </c>
      <c r="E46" s="9">
        <f>HYPERLINK("#'Full Results'!A243", 243)</f>
        <v>243</v>
      </c>
      <c r="F46" s="10"/>
    </row>
    <row r="47" spans="3:6" x14ac:dyDescent="0.35">
      <c r="C47" s="8">
        <v>39</v>
      </c>
      <c r="D47" s="5" t="str">
        <f>HYPERLINK("#'Table 39'!A1", "How often do you use the following services and platforms?: Google Workspace (Gmail, Docs, Sheets, Slides, Drive, Calendar, Meet)")</f>
        <v>How often do you use the following services and platforms?: Google Workspace (Gmail, Docs, Sheets, Slides, Drive, Calendar, Meet)</v>
      </c>
      <c r="E47" s="9">
        <f>HYPERLINK("#'Full Results'!A243", 243)</f>
        <v>243</v>
      </c>
      <c r="F47" s="10" t="s">
        <v>16</v>
      </c>
    </row>
    <row r="48" spans="3:6" x14ac:dyDescent="0.35">
      <c r="C48" s="8">
        <v>40</v>
      </c>
      <c r="D48" s="5" t="str">
        <f>HYPERLINK("#'Table 40'!A1", "How often do you use the following services and platforms?: Google Search")</f>
        <v>How often do you use the following services and platforms?: Google Search</v>
      </c>
      <c r="E48" s="9">
        <f>HYPERLINK("#'Full Results'!A259", 259)</f>
        <v>259</v>
      </c>
      <c r="F48" s="10" t="s">
        <v>16</v>
      </c>
    </row>
    <row r="49" spans="3:6" x14ac:dyDescent="0.35">
      <c r="C49" s="8">
        <v>41</v>
      </c>
      <c r="D49" s="5" t="str">
        <f>HYPERLINK("#'Table 41'!A1", "How often do you use the following services and platforms?: Google Maps")</f>
        <v>How often do you use the following services and platforms?: Google Maps</v>
      </c>
      <c r="E49" s="9">
        <f>HYPERLINK("#'Full Results'!A275", 275)</f>
        <v>275</v>
      </c>
      <c r="F49" s="10" t="s">
        <v>16</v>
      </c>
    </row>
    <row r="50" spans="3:6" x14ac:dyDescent="0.35">
      <c r="C50" s="8">
        <v>42</v>
      </c>
      <c r="D50" s="5" t="str">
        <f>HYPERLINK("#'Table 42'!A1", "How often do you use the following services and platforms?: If you're paying attention, select 'Once a day'")</f>
        <v>How often do you use the following services and platforms?: If you're paying attention, select 'Once a day'</v>
      </c>
      <c r="E50" s="9">
        <f>HYPERLINK("#'Full Results'!A291", 291)</f>
        <v>291</v>
      </c>
      <c r="F50" s="10" t="s">
        <v>16</v>
      </c>
    </row>
    <row r="51" spans="3:6" x14ac:dyDescent="0.35">
      <c r="C51" s="8">
        <v>43</v>
      </c>
      <c r="D51" s="5" t="str">
        <f>HYPERLINK("#'Table 43'!A1", "How often do you use the following services and platforms?: Google Translate")</f>
        <v>How often do you use the following services and platforms?: Google Translate</v>
      </c>
      <c r="E51" s="9">
        <f>HYPERLINK("#'Full Results'!A307", 307)</f>
        <v>307</v>
      </c>
      <c r="F51" s="10" t="s">
        <v>16</v>
      </c>
    </row>
    <row r="52" spans="3:6" x14ac:dyDescent="0.35">
      <c r="C52" s="8">
        <v>44</v>
      </c>
      <c r="D52" s="5" t="str">
        <f>HYPERLINK("#'Table 44'!A1", "How often do you use the following services and platforms?: Google Reviews")</f>
        <v>How often do you use the following services and platforms?: Google Reviews</v>
      </c>
      <c r="E52" s="9">
        <f>HYPERLINK("#'Full Results'!A323", 323)</f>
        <v>323</v>
      </c>
      <c r="F52" s="10" t="s">
        <v>16</v>
      </c>
    </row>
    <row r="53" spans="3:6" x14ac:dyDescent="0.35">
      <c r="C53" s="8">
        <v>45</v>
      </c>
      <c r="D53" s="5" t="str">
        <f>HYPERLINK("#'Table 45'!A1", "How often do you use the following services and platforms?: YouTube")</f>
        <v>How often do you use the following services and platforms?: YouTube</v>
      </c>
      <c r="E53" s="9">
        <f>HYPERLINK("#'Full Results'!A339", 339)</f>
        <v>339</v>
      </c>
      <c r="F53" s="10" t="s">
        <v>16</v>
      </c>
    </row>
    <row r="54" spans="3:6" x14ac:dyDescent="0.35">
      <c r="C54" s="8">
        <v>46</v>
      </c>
      <c r="D54" s="5" t="str">
        <f>HYPERLINK("#'Table 46'!A1", "Have you ever used Google Gemini chatbot (Google’s AI chatbot)")</f>
        <v>Have you ever used Google Gemini chatbot (Google’s AI chatbot)</v>
      </c>
      <c r="E54" s="9">
        <f>HYPERLINK("#'Full Results'!A355", 355)</f>
        <v>355</v>
      </c>
      <c r="F54" s="10" t="s">
        <v>16</v>
      </c>
    </row>
    <row r="55" spans="3:6" x14ac:dyDescent="0.35">
      <c r="C55" s="8">
        <v>47</v>
      </c>
      <c r="D55" s="5" t="str">
        <f>HYPERLINK("#'Table 47'!A1", "Have you ever used Nano Banana (Google's AI image generation model that you can access from Gemini, Workspace or Android)?")</f>
        <v>Have you ever used Nano Banana (Google's AI image generation model that you can access from Gemini, Workspace or Android)?</v>
      </c>
      <c r="E55" s="9">
        <f>HYPERLINK("#'Full Results'!A362", 362)</f>
        <v>362</v>
      </c>
      <c r="F55" s="10" t="s">
        <v>16</v>
      </c>
    </row>
    <row r="56" spans="3:6" x14ac:dyDescent="0.35">
      <c r="C56" s="8">
        <v>48</v>
      </c>
      <c r="D56" s="5" t="str">
        <f>HYPERLINK("#'Table 48'!A1", "Have you ever used AI Mode (the AI summary answers that appear at the top of Google Search results)?")</f>
        <v>Have you ever used AI Mode (the AI summary answers that appear at the top of Google Search results)?</v>
      </c>
      <c r="E56" s="9">
        <f>HYPERLINK("#'Full Results'!A369", 369)</f>
        <v>369</v>
      </c>
      <c r="F56" s="10" t="s">
        <v>16</v>
      </c>
    </row>
    <row r="57" spans="3:6" x14ac:dyDescent="0.35">
      <c r="C57" s="8">
        <v>49</v>
      </c>
      <c r="D57" s="5" t="str">
        <f>HYPERLINK("#'Table 49'!A1", "Have you ever used Gemini Tools (dedicated Gemini features in Docs, Sheets or Slides)?")</f>
        <v>Have you ever used Gemini Tools (dedicated Gemini features in Docs, Sheets or Slides)?</v>
      </c>
      <c r="E57" s="9">
        <f>HYPERLINK("#'Full Results'!A376", 376)</f>
        <v>376</v>
      </c>
      <c r="F57" s="10" t="s">
        <v>16</v>
      </c>
    </row>
    <row r="58" spans="3:6" x14ac:dyDescent="0.35">
      <c r="C58" s="8">
        <v>50</v>
      </c>
      <c r="D58" s="5" t="str">
        <f>HYPERLINK("#'Table 50'!A1", "Have you ever used Google NotebookLM (Google’s AI tool for analysing and summarising documents)?")</f>
        <v>Have you ever used Google NotebookLM (Google’s AI tool for analysing and summarising documents)?</v>
      </c>
      <c r="E58" s="9">
        <f>HYPERLINK("#'Full Results'!A383", 383)</f>
        <v>383</v>
      </c>
      <c r="F58" s="10" t="s">
        <v>16</v>
      </c>
    </row>
    <row r="59" spans="3:6" x14ac:dyDescent="0.35">
      <c r="C59" s="8">
        <v>51</v>
      </c>
      <c r="D59" s="5" t="str">
        <f>HYPERLINK("#'Table 51'!A1", "Grid Summary: And how helpful did you find those same tools?")</f>
        <v>Grid Summary: And how helpful did you find those same tools?</v>
      </c>
      <c r="E59" s="9">
        <f>HYPERLINK("#'Full Results'!A390", 390)</f>
        <v>390</v>
      </c>
      <c r="F59" s="10"/>
    </row>
    <row r="60" spans="3:6" x14ac:dyDescent="0.35">
      <c r="C60" s="8">
        <v>52</v>
      </c>
      <c r="D60" s="5" t="str">
        <f>HYPERLINK("#'Table 52'!A1", "And how helpful did you find those same tools?: Gemini Chatbot")</f>
        <v>And how helpful did you find those same tools?: Gemini Chatbot</v>
      </c>
      <c r="E60" s="9">
        <f>HYPERLINK("#'Full Results'!A390", 390)</f>
        <v>390</v>
      </c>
      <c r="F60" s="10" t="s">
        <v>30</v>
      </c>
    </row>
    <row r="61" spans="3:6" x14ac:dyDescent="0.35">
      <c r="C61" s="8">
        <v>53</v>
      </c>
      <c r="D61" s="5" t="str">
        <f>HYPERLINK("#'Table 53'!A1", "And how helpful did you find those same tools?: Nano Banana")</f>
        <v>And how helpful did you find those same tools?: Nano Banana</v>
      </c>
      <c r="E61" s="9">
        <f>HYPERLINK("#'Full Results'!A397", 397)</f>
        <v>397</v>
      </c>
      <c r="F61" s="10" t="s">
        <v>31</v>
      </c>
    </row>
    <row r="62" spans="3:6" x14ac:dyDescent="0.35">
      <c r="C62" s="8">
        <v>54</v>
      </c>
      <c r="D62" s="5" t="str">
        <f>HYPERLINK("#'Table 54'!A1", "And how helpful did you find those same tools?: AI Mode")</f>
        <v>And how helpful did you find those same tools?: AI Mode</v>
      </c>
      <c r="E62" s="9">
        <f>HYPERLINK("#'Full Results'!A404", 404)</f>
        <v>404</v>
      </c>
      <c r="F62" s="10" t="s">
        <v>32</v>
      </c>
    </row>
    <row r="63" spans="3:6" x14ac:dyDescent="0.35">
      <c r="C63" s="8">
        <v>55</v>
      </c>
      <c r="D63" s="5" t="str">
        <f>HYPERLINK("#'Table 55'!A1", "And how helpful did you find those same tools?: NotebookLM")</f>
        <v>And how helpful did you find those same tools?: NotebookLM</v>
      </c>
      <c r="E63" s="9">
        <f>HYPERLINK("#'Full Results'!A411", 411)</f>
        <v>411</v>
      </c>
      <c r="F63" s="10" t="s">
        <v>33</v>
      </c>
    </row>
    <row r="64" spans="3:6" x14ac:dyDescent="0.35">
      <c r="C64" s="8">
        <v>56</v>
      </c>
      <c r="D64" s="5" t="str">
        <f>HYPERLINK("#'Table 56'!A1", "And how helpful did you find those same tools?: Gemini Tools")</f>
        <v>And how helpful did you find those same tools?: Gemini Tools</v>
      </c>
      <c r="E64" s="9">
        <f>HYPERLINK("#'Full Results'!A418", 418)</f>
        <v>418</v>
      </c>
      <c r="F64" s="10" t="s">
        <v>34</v>
      </c>
    </row>
    <row r="65" spans="3:6" x14ac:dyDescent="0.35">
      <c r="C65" s="8">
        <v>57</v>
      </c>
      <c r="D65" s="5" t="str">
        <f>HYPERLINK("#'Table 57'!A1", "Grid Summary: Which best describes your attitude towards the following?")</f>
        <v>Grid Summary: Which best describes your attitude towards the following?</v>
      </c>
      <c r="E65" s="9">
        <f>HYPERLINK("#'Full Results'!A425", 425)</f>
        <v>425</v>
      </c>
      <c r="F65" s="10"/>
    </row>
    <row r="66" spans="3:6" x14ac:dyDescent="0.35">
      <c r="C66" s="8">
        <v>58</v>
      </c>
      <c r="D66" s="5" t="str">
        <f>HYPERLINK("#'Table 58'!A1", "Which best describes your attitude towards the following?: Google Workspace (Gmail, Docs, Sheets, Slides, Drive, Calendar, Meet)")</f>
        <v>Which best describes your attitude towards the following?: Google Workspace (Gmail, Docs, Sheets, Slides, Drive, Calendar, Meet)</v>
      </c>
      <c r="E66" s="9">
        <f>HYPERLINK("#'Full Results'!A425", 425)</f>
        <v>425</v>
      </c>
      <c r="F66" s="10" t="s">
        <v>16</v>
      </c>
    </row>
    <row r="67" spans="3:6" x14ac:dyDescent="0.35">
      <c r="C67" s="8">
        <v>59</v>
      </c>
      <c r="D67" s="5" t="str">
        <f>HYPERLINK("#'Table 59'!A1", "Which best describes your attitude towards the following?: Google Search")</f>
        <v>Which best describes your attitude towards the following?: Google Search</v>
      </c>
      <c r="E67" s="9">
        <f>HYPERLINK("#'Full Results'!A434", 434)</f>
        <v>434</v>
      </c>
      <c r="F67" s="10" t="s">
        <v>16</v>
      </c>
    </row>
    <row r="68" spans="3:6" x14ac:dyDescent="0.35">
      <c r="C68" s="8">
        <v>60</v>
      </c>
      <c r="D68" s="5" t="str">
        <f>HYPERLINK("#'Table 60'!A1", "Which best describes your attitude towards the following?: Google Gemini (chatbot)")</f>
        <v>Which best describes your attitude towards the following?: Google Gemini (chatbot)</v>
      </c>
      <c r="E68" s="9">
        <f>HYPERLINK("#'Full Results'!A443", 443)</f>
        <v>443</v>
      </c>
      <c r="F68" s="10" t="s">
        <v>16</v>
      </c>
    </row>
    <row r="69" spans="3:6" x14ac:dyDescent="0.35">
      <c r="C69" s="8">
        <v>61</v>
      </c>
      <c r="D69" s="5" t="str">
        <f>HYPERLINK("#'Table 61'!A1", "Which best describes your attitude towards the following?: Google NotebookLM")</f>
        <v>Which best describes your attitude towards the following?: Google NotebookLM</v>
      </c>
      <c r="E69" s="9">
        <f>HYPERLINK("#'Full Results'!A452", 452)</f>
        <v>452</v>
      </c>
      <c r="F69" s="10" t="s">
        <v>33</v>
      </c>
    </row>
    <row r="70" spans="3:6" x14ac:dyDescent="0.35">
      <c r="C70" s="8">
        <v>62</v>
      </c>
      <c r="D70" s="5" t="str">
        <f>HYPERLINK("#'Table 62'!A1", "Which best describes your attitude towards the following?: Google Maps")</f>
        <v>Which best describes your attitude towards the following?: Google Maps</v>
      </c>
      <c r="E70" s="9">
        <f>HYPERLINK("#'Full Results'!A461", 461)</f>
        <v>461</v>
      </c>
      <c r="F70" s="10" t="s">
        <v>16</v>
      </c>
    </row>
    <row r="71" spans="3:6" x14ac:dyDescent="0.35">
      <c r="C71" s="8">
        <v>63</v>
      </c>
      <c r="D71" s="5" t="str">
        <f>HYPERLINK("#'Table 63'!A1", "Which best describes your attitude towards the following?: Google Translate")</f>
        <v>Which best describes your attitude towards the following?: Google Translate</v>
      </c>
      <c r="E71" s="9">
        <f>HYPERLINK("#'Full Results'!A470", 470)</f>
        <v>470</v>
      </c>
      <c r="F71" s="10" t="s">
        <v>16</v>
      </c>
    </row>
    <row r="72" spans="3:6" x14ac:dyDescent="0.35">
      <c r="C72" s="8">
        <v>64</v>
      </c>
      <c r="D72" s="5" t="str">
        <f>HYPERLINK("#'Table 64'!A1", "Which best describes your attitude towards the following?: Google Reviews")</f>
        <v>Which best describes your attitude towards the following?: Google Reviews</v>
      </c>
      <c r="E72" s="9">
        <f>HYPERLINK("#'Full Results'!A479", 479)</f>
        <v>479</v>
      </c>
      <c r="F72" s="10" t="s">
        <v>16</v>
      </c>
    </row>
    <row r="73" spans="3:6" x14ac:dyDescent="0.35">
      <c r="C73" s="8">
        <v>65</v>
      </c>
      <c r="D73" s="5" t="str">
        <f>HYPERLINK("#'Table 65'!A1", "Which best describes your attitude towards the following?: YouTube")</f>
        <v>Which best describes your attitude towards the following?: YouTube</v>
      </c>
      <c r="E73" s="9">
        <f>HYPERLINK("#'Full Results'!A488", 488)</f>
        <v>488</v>
      </c>
      <c r="F73" s="10" t="s">
        <v>16</v>
      </c>
    </row>
    <row r="74" spans="3:6" x14ac:dyDescent="0.35">
      <c r="C74" s="8">
        <v>66</v>
      </c>
      <c r="D74" s="5" t="str">
        <f>HYPERLINK("#'Table 66'!A1", "Grid Summary: How recently, if ever, have you used a Google product to do the following? This includes Google Search, Gemini, YouTube and Maps.")</f>
        <v>Grid Summary: How recently, if ever, have you used a Google product to do the following? This includes Google Search, Gemini, YouTube and Maps.</v>
      </c>
      <c r="E74" s="9">
        <f>HYPERLINK("#'Full Results'!A497", 497)</f>
        <v>497</v>
      </c>
      <c r="F74" s="10"/>
    </row>
    <row r="75" spans="3:6" x14ac:dyDescent="0.35">
      <c r="C75" s="8">
        <v>67</v>
      </c>
      <c r="D75" s="5" t="str">
        <f>HYPERLINK("#'Table 67'!A1", "How recently, if ever, have you used a Google product to do the following? This includes Google Search, Gemini, YouTube and Maps.: Looking up factual information")</f>
        <v>How recently, if ever, have you used a Google product to do the following? This includes Google Search, Gemini, YouTube and Maps.: Looking up factual information</v>
      </c>
      <c r="E75" s="9">
        <f>HYPERLINK("#'Full Results'!A497", 497)</f>
        <v>497</v>
      </c>
      <c r="F75" s="10" t="s">
        <v>16</v>
      </c>
    </row>
    <row r="76" spans="3:6" x14ac:dyDescent="0.35">
      <c r="C76" s="8">
        <v>68</v>
      </c>
      <c r="D76" s="5" t="str">
        <f>HYPERLINK("#'Table 68'!A1", "How recently, if ever, have you used a Google product to do the following? This includes Google Search, Gemini, YouTube and Maps.: Finding news or current events")</f>
        <v>How recently, if ever, have you used a Google product to do the following? This includes Google Search, Gemini, YouTube and Maps.: Finding news or current events</v>
      </c>
      <c r="E76" s="9">
        <f>HYPERLINK("#'Full Results'!A507", 507)</f>
        <v>507</v>
      </c>
      <c r="F76" s="10" t="s">
        <v>16</v>
      </c>
    </row>
    <row r="77" spans="3:6" x14ac:dyDescent="0.35">
      <c r="C77" s="8">
        <v>69</v>
      </c>
      <c r="D77" s="5" t="str">
        <f>HYPERLINK("#'Table 69'!A1", "How recently, if ever, have you used a Google product to do the following? This includes Google Search, Gemini, YouTube and Maps.: Work or study-related research")</f>
        <v>How recently, if ever, have you used a Google product to do the following? This includes Google Search, Gemini, YouTube and Maps.: Work or study-related research</v>
      </c>
      <c r="E77" s="9">
        <f>HYPERLINK("#'Full Results'!A517", 517)</f>
        <v>517</v>
      </c>
      <c r="F77" s="10" t="s">
        <v>16</v>
      </c>
    </row>
    <row r="78" spans="3:6" x14ac:dyDescent="0.35">
      <c r="C78" s="8">
        <v>70</v>
      </c>
      <c r="D78" s="5" t="str">
        <f>HYPERLINK("#'Table 70'!A1", "How recently, if ever, have you used a Google product to do the following? This includes Google Search, Gemini, YouTube and Maps.: Checking definitions or spellings")</f>
        <v>How recently, if ever, have you used a Google product to do the following? This includes Google Search, Gemini, YouTube and Maps.: Checking definitions or spellings</v>
      </c>
      <c r="E78" s="9">
        <f>HYPERLINK("#'Full Results'!A527", 527)</f>
        <v>527</v>
      </c>
      <c r="F78" s="10" t="s">
        <v>16</v>
      </c>
    </row>
    <row r="79" spans="3:6" x14ac:dyDescent="0.35">
      <c r="C79" s="8">
        <v>71</v>
      </c>
      <c r="D79" s="5" t="str">
        <f>HYPERLINK("#'Table 71'!A1", "Grid Summary: How recently, if ever, have you used a Google product to do the following? This includes Google Search, Gemini, YouTube and Maps.")</f>
        <v>Grid Summary: How recently, if ever, have you used a Google product to do the following? This includes Google Search, Gemini, YouTube and Maps.</v>
      </c>
      <c r="E79" s="9">
        <f>HYPERLINK("#'Full Results'!A537", 537)</f>
        <v>537</v>
      </c>
      <c r="F79" s="10"/>
    </row>
    <row r="80" spans="3:6" x14ac:dyDescent="0.35">
      <c r="C80" s="8">
        <v>72</v>
      </c>
      <c r="D80" s="5" t="str">
        <f>HYPERLINK("#'Table 72'!A1", "How recently, if ever, have you used a Google product to do the following? This includes Google Search, Gemini, YouTube and Maps.: To boost my digital skills")</f>
        <v>How recently, if ever, have you used a Google product to do the following? This includes Google Search, Gemini, YouTube and Maps.: To boost my digital skills</v>
      </c>
      <c r="E80" s="9">
        <f>HYPERLINK("#'Full Results'!A537", 537)</f>
        <v>537</v>
      </c>
      <c r="F80" s="10" t="s">
        <v>16</v>
      </c>
    </row>
    <row r="81" spans="3:6" x14ac:dyDescent="0.35">
      <c r="C81" s="8">
        <v>73</v>
      </c>
      <c r="D81" s="5" t="str">
        <f>HYPERLINK("#'Table 73'!A1", "How recently, if ever, have you used a Google product to do the following? This includes Google Search, Gemini, YouTube and Maps.: To boost skills related to my job")</f>
        <v>How recently, if ever, have you used a Google product to do the following? This includes Google Search, Gemini, YouTube and Maps.: To boost skills related to my job</v>
      </c>
      <c r="E81" s="9">
        <f>HYPERLINK("#'Full Results'!A547", 547)</f>
        <v>547</v>
      </c>
      <c r="F81" s="10" t="s">
        <v>16</v>
      </c>
    </row>
    <row r="82" spans="3:6" x14ac:dyDescent="0.35">
      <c r="C82" s="8">
        <v>74</v>
      </c>
      <c r="D82" s="5" t="str">
        <f>HYPERLINK("#'Table 74'!A1", "How recently, if ever, have you used a Google product to do the following? This includes Google Search, Gemini, YouTube and Maps.: To learn more about a hobby")</f>
        <v>How recently, if ever, have you used a Google product to do the following? This includes Google Search, Gemini, YouTube and Maps.: To learn more about a hobby</v>
      </c>
      <c r="E82" s="9">
        <f>HYPERLINK("#'Full Results'!A557", 557)</f>
        <v>557</v>
      </c>
      <c r="F82" s="10" t="s">
        <v>16</v>
      </c>
    </row>
    <row r="83" spans="3:6" x14ac:dyDescent="0.35">
      <c r="C83" s="8">
        <v>75</v>
      </c>
      <c r="D83" s="5" t="str">
        <f>HYPERLINK("#'Table 75'!A1", "How recently, if ever, have you used a Google product to do the following? This includes Google Search, Gemini, YouTube and Maps.: To apply for a job")</f>
        <v>How recently, if ever, have you used a Google product to do the following? This includes Google Search, Gemini, YouTube and Maps.: To apply for a job</v>
      </c>
      <c r="E83" s="9">
        <f>HYPERLINK("#'Full Results'!A567", 567)</f>
        <v>567</v>
      </c>
      <c r="F83" s="10" t="s">
        <v>16</v>
      </c>
    </row>
    <row r="84" spans="3:6" x14ac:dyDescent="0.35">
      <c r="C84" s="8">
        <v>76</v>
      </c>
      <c r="D84" s="5" t="str">
        <f>HYPERLINK("#'Table 76'!A1", "How recently, if ever, have you used a Google product to do the following? This includes Google Search, Gemini, YouTube and Maps.: To prepare for a job interview")</f>
        <v>How recently, if ever, have you used a Google product to do the following? This includes Google Search, Gemini, YouTube and Maps.: To prepare for a job interview</v>
      </c>
      <c r="E84" s="9">
        <f>HYPERLINK("#'Full Results'!A577", 577)</f>
        <v>577</v>
      </c>
      <c r="F84" s="10" t="s">
        <v>16</v>
      </c>
    </row>
    <row r="85" spans="3:6" x14ac:dyDescent="0.35">
      <c r="C85" s="8">
        <v>77</v>
      </c>
      <c r="D85" s="5" t="str">
        <f>HYPERLINK("#'Table 77'!A1", "How recently, if ever, have you used a Google product to do the following? This includes Google Search, Gemini, YouTube and Maps.: To write your cv or cover letter")</f>
        <v>How recently, if ever, have you used a Google product to do the following? This includes Google Search, Gemini, YouTube and Maps.: To write your cv or cover letter</v>
      </c>
      <c r="E85" s="9">
        <f>HYPERLINK("#'Full Results'!A587", 587)</f>
        <v>587</v>
      </c>
      <c r="F85" s="10" t="s">
        <v>16</v>
      </c>
    </row>
    <row r="86" spans="3:6" x14ac:dyDescent="0.35">
      <c r="C86" s="8">
        <v>78</v>
      </c>
      <c r="D86" s="5" t="str">
        <f>HYPERLINK("#'Table 78'!A1", "How recently, if ever, have you used a Google product to do the following? This includes Google Search, Gemini, YouTube and Maps.: To learn how to use AI")</f>
        <v>How recently, if ever, have you used a Google product to do the following? This includes Google Search, Gemini, YouTube and Maps.: To learn how to use AI</v>
      </c>
      <c r="E86" s="9">
        <f>HYPERLINK("#'Full Results'!A597", 597)</f>
        <v>597</v>
      </c>
      <c r="F86" s="10" t="s">
        <v>16</v>
      </c>
    </row>
    <row r="87" spans="3:6" x14ac:dyDescent="0.35">
      <c r="C87" s="8">
        <v>79</v>
      </c>
      <c r="D87" s="5" t="str">
        <f>HYPERLINK("#'Table 79'!A1", "Grid Summary: How recently, if ever, have you used a Google product to do the following? This includes Google Search, Gemini, YouTube and Maps.")</f>
        <v>Grid Summary: How recently, if ever, have you used a Google product to do the following? This includes Google Search, Gemini, YouTube and Maps.</v>
      </c>
      <c r="E87" s="9">
        <f>HYPERLINK("#'Full Results'!A607", 607)</f>
        <v>607</v>
      </c>
      <c r="F87" s="10"/>
    </row>
    <row r="88" spans="3:6" x14ac:dyDescent="0.35">
      <c r="C88" s="8">
        <v>80</v>
      </c>
      <c r="D88" s="5" t="str">
        <f>HYPERLINK("#'Table 80'!A1", "How recently, if ever, have you used a Google product to do the following? This includes Google Search, Gemini, YouTube and Maps.: Planning travel")</f>
        <v>How recently, if ever, have you used a Google product to do the following? This includes Google Search, Gemini, YouTube and Maps.: Planning travel</v>
      </c>
      <c r="E88" s="9">
        <f>HYPERLINK("#'Full Results'!A607", 607)</f>
        <v>607</v>
      </c>
      <c r="F88" s="10" t="s">
        <v>16</v>
      </c>
    </row>
    <row r="89" spans="3:6" x14ac:dyDescent="0.35">
      <c r="C89" s="8">
        <v>81</v>
      </c>
      <c r="D89" s="5" t="str">
        <f>HYPERLINK("#'Table 81'!A1", "How recently, if ever, have you used a Google product to do the following? This includes Google Search, Gemini, YouTube and Maps.: Planning trips or routes in advance")</f>
        <v>How recently, if ever, have you used a Google product to do the following? This includes Google Search, Gemini, YouTube and Maps.: Planning trips or routes in advance</v>
      </c>
      <c r="E89" s="9">
        <f>HYPERLINK("#'Full Results'!A617", 617)</f>
        <v>617</v>
      </c>
      <c r="F89" s="10" t="s">
        <v>16</v>
      </c>
    </row>
    <row r="90" spans="3:6" x14ac:dyDescent="0.35">
      <c r="C90" s="8">
        <v>82</v>
      </c>
      <c r="D90" s="5" t="str">
        <f>HYPERLINK("#'Table 82'!A1", "How recently, if ever, have you used a Google product to do the following? This includes Google Search, Gemini, YouTube and Maps.: Getting directions")</f>
        <v>How recently, if ever, have you used a Google product to do the following? This includes Google Search, Gemini, YouTube and Maps.: Getting directions</v>
      </c>
      <c r="E90" s="9">
        <f>HYPERLINK("#'Full Results'!A627", 627)</f>
        <v>627</v>
      </c>
      <c r="F90" s="10" t="s">
        <v>16</v>
      </c>
    </row>
    <row r="91" spans="3:6" x14ac:dyDescent="0.35">
      <c r="C91" s="8">
        <v>83</v>
      </c>
      <c r="D91" s="5" t="str">
        <f>HYPERLINK("#'Table 83'!A1", "How recently, if ever, have you used a Google product to do the following? This includes Google Search, Gemini, YouTube and Maps.: Finding nearby businesses or services (e.g. restaurants, shops)")</f>
        <v>How recently, if ever, have you used a Google product to do the following? This includes Google Search, Gemini, YouTube and Maps.: Finding nearby businesses or services (e.g. restaurants, shops)</v>
      </c>
      <c r="E91" s="9">
        <f>HYPERLINK("#'Full Results'!A637", 637)</f>
        <v>637</v>
      </c>
      <c r="F91" s="10" t="s">
        <v>16</v>
      </c>
    </row>
    <row r="92" spans="3:6" x14ac:dyDescent="0.35">
      <c r="C92" s="8">
        <v>84</v>
      </c>
      <c r="D92" s="5" t="str">
        <f>HYPERLINK("#'Table 84'!A1", "How recently, if ever, have you used a Google product to do the following? This includes Google Search, Gemini, YouTube and Maps.: Looking up business information (e.g. opening hours, contact details)")</f>
        <v>How recently, if ever, have you used a Google product to do the following? This includes Google Search, Gemini, YouTube and Maps.: Looking up business information (e.g. opening hours, contact details)</v>
      </c>
      <c r="E92" s="9">
        <f>HYPERLINK("#'Full Results'!A647", 647)</f>
        <v>647</v>
      </c>
      <c r="F92" s="10" t="s">
        <v>16</v>
      </c>
    </row>
    <row r="93" spans="3:6" x14ac:dyDescent="0.35">
      <c r="C93" s="8">
        <v>85</v>
      </c>
      <c r="D93" s="5" t="str">
        <f>HYPERLINK("#'Table 85'!A1", "Grid Summary: How recently, if ever, have you used a Google product to do the following? This includes Google Search, Gemini, YouTube and Maps.")</f>
        <v>Grid Summary: How recently, if ever, have you used a Google product to do the following? This includes Google Search, Gemini, YouTube and Maps.</v>
      </c>
      <c r="E93" s="9">
        <f>HYPERLINK("#'Full Results'!A657", 657)</f>
        <v>657</v>
      </c>
      <c r="F93" s="10"/>
    </row>
    <row r="94" spans="3:6" x14ac:dyDescent="0.35">
      <c r="C94" s="8">
        <v>86</v>
      </c>
      <c r="D94" s="5" t="str">
        <f>HYPERLINK("#'Table 86'!A1", "How recently, if ever, have you used a Google product to do the following? This includes Google Search, Gemini, YouTube and Maps.: Helping you write text")</f>
        <v>How recently, if ever, have you used a Google product to do the following? This includes Google Search, Gemini, YouTube and Maps.: Helping you write text</v>
      </c>
      <c r="E94" s="9">
        <f>HYPERLINK("#'Full Results'!A657", 657)</f>
        <v>657</v>
      </c>
      <c r="F94" s="10" t="s">
        <v>16</v>
      </c>
    </row>
    <row r="95" spans="3:6" x14ac:dyDescent="0.35">
      <c r="C95" s="8">
        <v>87</v>
      </c>
      <c r="D95" s="5" t="str">
        <f>HYPERLINK("#'Table 87'!A1", "How recently, if ever, have you used a Google product to do the following? This includes Google Search, Gemini, YouTube and Maps.: To compare options for buying a product or service")</f>
        <v>How recently, if ever, have you used a Google product to do the following? This includes Google Search, Gemini, YouTube and Maps.: To compare options for buying a product or service</v>
      </c>
      <c r="E95" s="9">
        <f>HYPERLINK("#'Full Results'!A667", 667)</f>
        <v>667</v>
      </c>
      <c r="F95" s="10" t="s">
        <v>16</v>
      </c>
    </row>
    <row r="96" spans="3:6" x14ac:dyDescent="0.35">
      <c r="C96" s="8">
        <v>88</v>
      </c>
      <c r="D96" s="5" t="str">
        <f>HYPERLINK("#'Table 88'!A1", "How recently, if ever, have you used a Google product to do the following? This includes Google Search, Gemini, YouTube and Maps.: Finding entertainment (e.g. films, music, games)")</f>
        <v>How recently, if ever, have you used a Google product to do the following? This includes Google Search, Gemini, YouTube and Maps.: Finding entertainment (e.g. films, music, games)</v>
      </c>
      <c r="E96" s="9">
        <f>HYPERLINK("#'Full Results'!A677", 677)</f>
        <v>677</v>
      </c>
      <c r="F96" s="10" t="s">
        <v>16</v>
      </c>
    </row>
    <row r="97" spans="3:6" x14ac:dyDescent="0.35">
      <c r="C97" s="8">
        <v>89</v>
      </c>
      <c r="D97" s="5" t="str">
        <f>HYPERLINK("#'Table 89'!A1", "How recently, if ever, have you used a Google product to do the following? This includes Google Search, Gemini, YouTube and Maps.: For entertainment")</f>
        <v>How recently, if ever, have you used a Google product to do the following? This includes Google Search, Gemini, YouTube and Maps.: For entertainment</v>
      </c>
      <c r="E97" s="9">
        <f>HYPERLINK("#'Full Results'!A687", 687)</f>
        <v>687</v>
      </c>
      <c r="F97" s="10" t="s">
        <v>16</v>
      </c>
    </row>
    <row r="98" spans="3:6" x14ac:dyDescent="0.35">
      <c r="C98" s="8">
        <v>90</v>
      </c>
      <c r="D98" s="5" t="str">
        <f>HYPERLINK("#'Table 90'!A1", "Which of the following reasons explain why you use Google Search? Select all that apply")</f>
        <v>Which of the following reasons explain why you use Google Search? Select all that apply</v>
      </c>
      <c r="E98" s="9">
        <f>HYPERLINK("#'Full Results'!A697", 697)</f>
        <v>697</v>
      </c>
      <c r="F98" s="10" t="s">
        <v>16</v>
      </c>
    </row>
    <row r="99" spans="3:6" x14ac:dyDescent="0.35">
      <c r="C99" s="8">
        <v>91</v>
      </c>
      <c r="D99" s="5" t="str">
        <f>HYPERLINK("#'Table 91'!A1", "You said you’ve used a Google product to find a local business in the last month. Thinking about the business you searched for, did you go on to make a purchase from them?")</f>
        <v>You said you’ve used a Google product to find a local business in the last month. Thinking about the business you searched for, did you go on to make a purchase from them?</v>
      </c>
      <c r="E99" s="9">
        <f>HYPERLINK("#'Full Results'!A705", 705)</f>
        <v>705</v>
      </c>
      <c r="F99" s="10" t="s">
        <v>35</v>
      </c>
    </row>
    <row r="100" spans="3:6" x14ac:dyDescent="0.35">
      <c r="C100" s="8">
        <v>92</v>
      </c>
      <c r="D100" s="5" t="str">
        <f>HYPERLINK("#'Table 92'!A1", "Grid Summary: How recently have you used Google NotebookLM for the following?")</f>
        <v>Grid Summary: How recently have you used Google NotebookLM for the following?</v>
      </c>
      <c r="E100" s="9">
        <f>HYPERLINK("#'Full Results'!A711", 711)</f>
        <v>711</v>
      </c>
      <c r="F100" s="10"/>
    </row>
    <row r="101" spans="3:6" x14ac:dyDescent="0.35">
      <c r="C101" s="8">
        <v>93</v>
      </c>
      <c r="D101" s="5" t="str">
        <f>HYPERLINK("#'Table 93'!A1", "How recently have you used Google NotebookLM for the following?: Summarising information")</f>
        <v>How recently have you used Google NotebookLM for the following?: Summarising information</v>
      </c>
      <c r="E101" s="9">
        <f>HYPERLINK("#'Full Results'!A711", 711)</f>
        <v>711</v>
      </c>
      <c r="F101" s="10" t="s">
        <v>33</v>
      </c>
    </row>
    <row r="102" spans="3:6" x14ac:dyDescent="0.35">
      <c r="C102" s="8">
        <v>94</v>
      </c>
      <c r="D102" s="5" t="str">
        <f>HYPERLINK("#'Table 94'!A1", "How recently have you used Google NotebookLM for the following?: Organising notes")</f>
        <v>How recently have you used Google NotebookLM for the following?: Organising notes</v>
      </c>
      <c r="E102" s="9">
        <f>HYPERLINK("#'Full Results'!A721", 721)</f>
        <v>721</v>
      </c>
      <c r="F102" s="10" t="s">
        <v>33</v>
      </c>
    </row>
    <row r="103" spans="3:6" x14ac:dyDescent="0.35">
      <c r="C103" s="8">
        <v>95</v>
      </c>
      <c r="D103" s="5" t="str">
        <f>HYPERLINK("#'Table 95'!A1", "How recently have you used Google NotebookLM for the following?: Answering questions about uploaded materials")</f>
        <v>How recently have you used Google NotebookLM for the following?: Answering questions about uploaded materials</v>
      </c>
      <c r="E103" s="9">
        <f>HYPERLINK("#'Full Results'!A731", 731)</f>
        <v>731</v>
      </c>
      <c r="F103" s="10" t="s">
        <v>33</v>
      </c>
    </row>
    <row r="104" spans="3:6" x14ac:dyDescent="0.35">
      <c r="C104" s="8">
        <v>96</v>
      </c>
      <c r="D104" s="5" t="str">
        <f>HYPERLINK("#'Table 96'!A1", "How recently have you used Google NotebookLM for the following?: Creating written content based on sources")</f>
        <v>How recently have you used Google NotebookLM for the following?: Creating written content based on sources</v>
      </c>
      <c r="E104" s="9">
        <f>HYPERLINK("#'Full Results'!A741", 741)</f>
        <v>741</v>
      </c>
      <c r="F104" s="10" t="s">
        <v>33</v>
      </c>
    </row>
    <row r="105" spans="3:6" x14ac:dyDescent="0.35">
      <c r="C105" s="8">
        <v>97</v>
      </c>
      <c r="D105" s="5" t="str">
        <f>HYPERLINK("#'Table 97'!A1", "Grid Summary: To what extent do you agree with the following statements?")</f>
        <v>Grid Summary: To what extent do you agree with the following statements?</v>
      </c>
      <c r="E105" s="9">
        <f>HYPERLINK("#'Full Results'!A751", 751)</f>
        <v>751</v>
      </c>
      <c r="F105" s="10"/>
    </row>
    <row r="106" spans="3:6" x14ac:dyDescent="0.35">
      <c r="C106" s="8">
        <v>98</v>
      </c>
      <c r="D106" s="5" t="str">
        <f>HYPERLINK("#'Table 98'!A1", "To what extent do you agree with the following statements?: I find the results from the Google Gemini chatbot helpful")</f>
        <v>To what extent do you agree with the following statements?: I find the results from the Google Gemini chatbot helpful</v>
      </c>
      <c r="E106" s="9">
        <f>HYPERLINK("#'Full Results'!A751", 751)</f>
        <v>751</v>
      </c>
      <c r="F106" s="10" t="s">
        <v>30</v>
      </c>
    </row>
    <row r="107" spans="3:6" x14ac:dyDescent="0.35">
      <c r="C107" s="8">
        <v>99</v>
      </c>
      <c r="D107" s="5" t="str">
        <f>HYPERLINK("#'Table 99'!A1", "To what extent do you agree with the following statements?: I find the results from the Google Gemini chatbot reliable")</f>
        <v>To what extent do you agree with the following statements?: I find the results from the Google Gemini chatbot reliable</v>
      </c>
      <c r="E107" s="9">
        <f>HYPERLINK("#'Full Results'!A759", 759)</f>
        <v>759</v>
      </c>
      <c r="F107" s="10" t="s">
        <v>30</v>
      </c>
    </row>
    <row r="108" spans="3:6" x14ac:dyDescent="0.35">
      <c r="C108" s="8">
        <v>100</v>
      </c>
      <c r="D108" s="5" t="str">
        <f>HYPERLINK("#'Table 100'!A1", "To what extent do you agree with the following statements?: Using the Google Gemini chatbot saves me a significant amount of time")</f>
        <v>To what extent do you agree with the following statements?: Using the Google Gemini chatbot saves me a significant amount of time</v>
      </c>
      <c r="E108" s="9">
        <f>HYPERLINK("#'Full Results'!A767", 767)</f>
        <v>767</v>
      </c>
      <c r="F108" s="10" t="s">
        <v>30</v>
      </c>
    </row>
    <row r="109" spans="3:6" x14ac:dyDescent="0.35">
      <c r="C109" s="8">
        <v>101</v>
      </c>
      <c r="D109" s="5" t="str">
        <f>HYPERLINK("#'Table 101'!A1", "To what extent do you agree with the following statements?: I have used Google Gemini chatbot to learn how to use AI")</f>
        <v>To what extent do you agree with the following statements?: I have used Google Gemini chatbot to learn how to use AI</v>
      </c>
      <c r="E109" s="9">
        <f>HYPERLINK("#'Full Results'!A775", 775)</f>
        <v>775</v>
      </c>
      <c r="F109" s="10" t="s">
        <v>30</v>
      </c>
    </row>
    <row r="110" spans="3:6" x14ac:dyDescent="0.35">
      <c r="C110" s="8">
        <v>102</v>
      </c>
      <c r="D110" s="5" t="str">
        <f>HYPERLINK("#'Table 102'!A1", "To what extent do you agree with the following statements?: Google Reviews help me to choose better products and services")</f>
        <v>To what extent do you agree with the following statements?: Google Reviews help me to choose better products and services</v>
      </c>
      <c r="E110" s="9">
        <f>HYPERLINK("#'Full Results'!A783", 783)</f>
        <v>783</v>
      </c>
      <c r="F110" s="10" t="s">
        <v>36</v>
      </c>
    </row>
    <row r="111" spans="3:6" x14ac:dyDescent="0.35">
      <c r="C111" s="8">
        <v>103</v>
      </c>
      <c r="D111" s="5" t="str">
        <f>HYPERLINK("#'Table 103'!A1", "To what extent do you agree with the following statements?: AI-generated summaries in Google Search help me find answers more quickly than traditional search results")</f>
        <v>To what extent do you agree with the following statements?: AI-generated summaries in Google Search help me find answers more quickly than traditional search results</v>
      </c>
      <c r="E111" s="9">
        <f>HYPERLINK("#'Full Results'!A791", 791)</f>
        <v>791</v>
      </c>
      <c r="F111" s="10" t="s">
        <v>16</v>
      </c>
    </row>
    <row r="112" spans="3:6" x14ac:dyDescent="0.35">
      <c r="C112" s="8">
        <v>104</v>
      </c>
      <c r="D112" s="5" t="str">
        <f>HYPERLINK("#'Table 104'!A1", "To what extent do you agree with the following statements?: AI-generated summaries help me with questions that would be harder to answer using regular search")</f>
        <v>To what extent do you agree with the following statements?: AI-generated summaries help me with questions that would be harder to answer using regular search</v>
      </c>
      <c r="E112" s="9">
        <f>HYPERLINK("#'Full Results'!A799", 799)</f>
        <v>799</v>
      </c>
      <c r="F112" s="10" t="s">
        <v>16</v>
      </c>
    </row>
    <row r="113" spans="3:6" x14ac:dyDescent="0.35">
      <c r="C113" s="8">
        <v>105</v>
      </c>
      <c r="D113" s="5" t="str">
        <f>HYPERLINK("#'Table 105'!A1", "To what extent do you agree with the following statements?: AI-generated summaries make Google Search more helpful for complex questions")</f>
        <v>To what extent do you agree with the following statements?: AI-generated summaries make Google Search more helpful for complex questions</v>
      </c>
      <c r="E113" s="9">
        <f>HYPERLINK("#'Full Results'!A807", 807)</f>
        <v>807</v>
      </c>
      <c r="F113" s="10" t="s">
        <v>16</v>
      </c>
    </row>
    <row r="114" spans="3:6" x14ac:dyDescent="0.35">
      <c r="C114" s="8">
        <v>106</v>
      </c>
      <c r="D114" s="5" t="str">
        <f>HYPERLINK("#'Table 106'!A1", "Imagine you had to choose between the following options. Would you prefer to maintain your access to all AI tools, or go without access to all AI tools and get paid £2.50.")</f>
        <v>Imagine you had to choose between the following options. Would you prefer to maintain your access to all AI tools, or go without access to all AI tools and get paid £2.50.</v>
      </c>
      <c r="E114" s="9">
        <f>HYPERLINK("#'Full Results'!A815", 815)</f>
        <v>815</v>
      </c>
      <c r="F114" s="10" t="s">
        <v>37</v>
      </c>
    </row>
    <row r="115" spans="3:6" x14ac:dyDescent="0.35">
      <c r="C115" s="8">
        <v>107</v>
      </c>
      <c r="D115" s="5" t="str">
        <f>HYPERLINK("#'Table 107'!A1", "Imagine you had to choose between the following options. Would you prefer to maintain your access to all AI tools, or go without access to all AI tools and get paid £5.")</f>
        <v>Imagine you had to choose between the following options. Would you prefer to maintain your access to all AI tools, or go without access to all AI tools and get paid £5.</v>
      </c>
      <c r="E115" s="9">
        <f>HYPERLINK("#'Full Results'!A821", 821)</f>
        <v>821</v>
      </c>
      <c r="F115" s="10" t="s">
        <v>38</v>
      </c>
    </row>
    <row r="116" spans="3:6" x14ac:dyDescent="0.35">
      <c r="C116" s="8">
        <v>108</v>
      </c>
      <c r="D116" s="5" t="str">
        <f>HYPERLINK("#'Table 108'!A1", "Imagine you had to choose between the following options. Would you prefer to maintain your access to all AI tools, or go without access to all AI tools and get paid £10.")</f>
        <v>Imagine you had to choose between the following options. Would you prefer to maintain your access to all AI tools, or go without access to all AI tools and get paid £10.</v>
      </c>
      <c r="E116" s="9">
        <f>HYPERLINK("#'Full Results'!A827", 827)</f>
        <v>827</v>
      </c>
      <c r="F116" s="10" t="s">
        <v>39</v>
      </c>
    </row>
    <row r="117" spans="3:6" x14ac:dyDescent="0.35">
      <c r="C117" s="8">
        <v>109</v>
      </c>
      <c r="D117" s="5" t="str">
        <f>HYPERLINK("#'Table 109'!A1", "Imagine you had to choose between the following options. Would you prefer to maintain your access to all AI tools, or go without access to all AI tools and get paid £20.")</f>
        <v>Imagine you had to choose between the following options. Would you prefer to maintain your access to all AI tools, or go without access to all AI tools and get paid £20.</v>
      </c>
      <c r="E117" s="9">
        <f>HYPERLINK("#'Full Results'!A833", 833)</f>
        <v>833</v>
      </c>
      <c r="F117" s="10" t="s">
        <v>40</v>
      </c>
    </row>
    <row r="118" spans="3:6" x14ac:dyDescent="0.35">
      <c r="C118" s="8">
        <v>110</v>
      </c>
      <c r="D118" s="5" t="str">
        <f>HYPERLINK("#'Table 110'!A1", "Imagine you had to choose between the following options. Would you prefer to maintain your access to all AI tools, or go without access to all AI tools and get paid £50.")</f>
        <v>Imagine you had to choose between the following options. Would you prefer to maintain your access to all AI tools, or go without access to all AI tools and get paid £50.</v>
      </c>
      <c r="E118" s="9">
        <f>HYPERLINK("#'Full Results'!A839", 839)</f>
        <v>839</v>
      </c>
      <c r="F118" s="10" t="s">
        <v>41</v>
      </c>
    </row>
    <row r="119" spans="3:6" x14ac:dyDescent="0.35">
      <c r="C119" s="8">
        <v>111</v>
      </c>
      <c r="D119" s="5" t="str">
        <f>HYPERLINK("#'Table 111'!A1", "Imagine you had to choose between the following options. Would you prefer to maintain your access to all AI tools, or go without access to all AI tools and get paid £100.")</f>
        <v>Imagine you had to choose between the following options. Would you prefer to maintain your access to all AI tools, or go without access to all AI tools and get paid £100.</v>
      </c>
      <c r="E119" s="9">
        <f>HYPERLINK("#'Full Results'!A845", 845)</f>
        <v>845</v>
      </c>
      <c r="F119" s="10" t="s">
        <v>42</v>
      </c>
    </row>
    <row r="120" spans="3:6" x14ac:dyDescent="0.35">
      <c r="C120" s="8">
        <v>112</v>
      </c>
      <c r="D120" s="5" t="str">
        <f>HYPERLINK("#'Table 112'!A1", "Imagine you had to choose between the following options. Would you prefer to maintain your access to all AI tools, or go without access to all AI tools and get paid £250.")</f>
        <v>Imagine you had to choose between the following options. Would you prefer to maintain your access to all AI tools, or go without access to all AI tools and get paid £250.</v>
      </c>
      <c r="E120" s="9">
        <f>HYPERLINK("#'Full Results'!A851", 851)</f>
        <v>851</v>
      </c>
      <c r="F120" s="10" t="s">
        <v>22</v>
      </c>
    </row>
    <row r="121" spans="3:6" x14ac:dyDescent="0.35">
      <c r="C121" s="8">
        <v>113</v>
      </c>
      <c r="D121" s="5" t="str">
        <f>HYPERLINK("#'Table 113'!A1", "Imagine you had to choose between the following options. Would you prefer to maintain your access to all AI tools, or go without access to all AI tools and get paid £500.")</f>
        <v>Imagine you had to choose between the following options. Would you prefer to maintain your access to all AI tools, or go without access to all AI tools and get paid £500.</v>
      </c>
      <c r="E121" s="9">
        <f>HYPERLINK("#'Full Results'!A857", 857)</f>
        <v>857</v>
      </c>
      <c r="F121" s="10" t="s">
        <v>43</v>
      </c>
    </row>
    <row r="122" spans="3:6" x14ac:dyDescent="0.35">
      <c r="C122" s="8">
        <v>114</v>
      </c>
      <c r="D122" s="5" t="str">
        <f>HYPERLINK("#'Table 114'!A1", "Imagine you had to choose between the following options. Would you prefer to maintain your access to Google Gemini, or go without access to Google Gemini and get paid £0.50.")</f>
        <v>Imagine you had to choose between the following options. Would you prefer to maintain your access to Google Gemini, or go without access to Google Gemini and get paid £0.50.</v>
      </c>
      <c r="E122" s="9">
        <f>HYPERLINK("#'Full Results'!A863", 863)</f>
        <v>863</v>
      </c>
      <c r="F122" s="10" t="s">
        <v>44</v>
      </c>
    </row>
    <row r="123" spans="3:6" x14ac:dyDescent="0.35">
      <c r="C123" s="8">
        <v>115</v>
      </c>
      <c r="D123" s="5" t="str">
        <f>HYPERLINK("#'Table 115'!A1", "Imagine you had to choose between the following options. Would you prefer to maintain your access to Google Gemini, or go without access to Google Gemini and get paid £1.")</f>
        <v>Imagine you had to choose between the following options. Would you prefer to maintain your access to Google Gemini, or go without access to Google Gemini and get paid £1.</v>
      </c>
      <c r="E123" s="9">
        <f>HYPERLINK("#'Full Results'!A869", 869)</f>
        <v>869</v>
      </c>
      <c r="F123" s="10" t="s">
        <v>45</v>
      </c>
    </row>
    <row r="124" spans="3:6" x14ac:dyDescent="0.35">
      <c r="C124" s="8">
        <v>116</v>
      </c>
      <c r="D124" s="5" t="str">
        <f>HYPERLINK("#'Table 116'!A1", "Imagine you had to choose between the following options. Would you prefer to maintain your access to Google Gemini, or go without access to Google Gemini and get paid £2.50.")</f>
        <v>Imagine you had to choose between the following options. Would you prefer to maintain your access to Google Gemini, or go without access to Google Gemini and get paid £2.50.</v>
      </c>
      <c r="E124" s="9">
        <f>HYPERLINK("#'Full Results'!A875", 875)</f>
        <v>875</v>
      </c>
      <c r="F124" s="10" t="s">
        <v>46</v>
      </c>
    </row>
    <row r="125" spans="3:6" x14ac:dyDescent="0.35">
      <c r="C125" s="8">
        <v>117</v>
      </c>
      <c r="D125" s="5" t="str">
        <f>HYPERLINK("#'Table 117'!A1", "Imagine you had to choose between the following options. Would you prefer to maintain your access to Google Gemini, or go without access to Google Gemini and get paid £5.")</f>
        <v>Imagine you had to choose between the following options. Would you prefer to maintain your access to Google Gemini, or go without access to Google Gemini and get paid £5.</v>
      </c>
      <c r="E125" s="9">
        <f>HYPERLINK("#'Full Results'!A881", 881)</f>
        <v>881</v>
      </c>
      <c r="F125" s="10" t="s">
        <v>47</v>
      </c>
    </row>
    <row r="126" spans="3:6" x14ac:dyDescent="0.35">
      <c r="C126" s="8">
        <v>118</v>
      </c>
      <c r="D126" s="5" t="str">
        <f>HYPERLINK("#'Table 118'!A1", "Imagine you had to choose between the following options. Would you prefer to maintain your access to Google Gemini, or go without access to Google Gemini and get paid £10.")</f>
        <v>Imagine you had to choose between the following options. Would you prefer to maintain your access to Google Gemini, or go without access to Google Gemini and get paid £10.</v>
      </c>
      <c r="E126" s="9">
        <f>HYPERLINK("#'Full Results'!A887", 887)</f>
        <v>887</v>
      </c>
      <c r="F126" s="10" t="s">
        <v>48</v>
      </c>
    </row>
    <row r="127" spans="3:6" x14ac:dyDescent="0.35">
      <c r="C127" s="8">
        <v>119</v>
      </c>
      <c r="D127" s="5" t="str">
        <f>HYPERLINK("#'Table 119'!A1", "Imagine you had to choose between the following options. Would you prefer to maintain your access to Google Gemini, or go without access to Google Gemini and get paid £20.")</f>
        <v>Imagine you had to choose between the following options. Would you prefer to maintain your access to Google Gemini, or go without access to Google Gemini and get paid £20.</v>
      </c>
      <c r="E127" s="9">
        <f>HYPERLINK("#'Full Results'!A893", 893)</f>
        <v>893</v>
      </c>
      <c r="F127" s="10" t="s">
        <v>49</v>
      </c>
    </row>
    <row r="128" spans="3:6" x14ac:dyDescent="0.35">
      <c r="C128" s="8">
        <v>120</v>
      </c>
      <c r="D128" s="5" t="str">
        <f>HYPERLINK("#'Table 120'!A1", "Imagine you had to choose between the following options. Would you prefer to maintain your access to Google Gemini, or go without access to Google Gemini and get paid £50.")</f>
        <v>Imagine you had to choose between the following options. Would you prefer to maintain your access to Google Gemini, or go without access to Google Gemini and get paid £50.</v>
      </c>
      <c r="E128" s="9">
        <f>HYPERLINK("#'Full Results'!A899", 899)</f>
        <v>899</v>
      </c>
      <c r="F128" s="10" t="s">
        <v>50</v>
      </c>
    </row>
    <row r="129" spans="3:6" x14ac:dyDescent="0.35">
      <c r="C129" s="8">
        <v>121</v>
      </c>
      <c r="D129" s="5" t="str">
        <f>HYPERLINK("#'Table 121'!A1", "Imagine you had to choose between the following options. Would you prefer to maintain your access to Google Gemini, or go without access to Google Gemini and get paid £100.")</f>
        <v>Imagine you had to choose between the following options. Would you prefer to maintain your access to Google Gemini, or go without access to Google Gemini and get paid £100.</v>
      </c>
      <c r="E129" s="9">
        <f>HYPERLINK("#'Full Results'!A905", 905)</f>
        <v>905</v>
      </c>
      <c r="F129" s="10" t="s">
        <v>51</v>
      </c>
    </row>
    <row r="130" spans="3:6" x14ac:dyDescent="0.35">
      <c r="C130" s="8">
        <v>122</v>
      </c>
      <c r="D130" s="5" t="str">
        <f>HYPERLINK("#'Table 122'!A1", "Imagine you had to choose between the following options. Would you prefer to maintain your access to Google Search, or go without access to Google Search and get paid £2.50.")</f>
        <v>Imagine you had to choose between the following options. Would you prefer to maintain your access to Google Search, or go without access to Google Search and get paid £2.50.</v>
      </c>
      <c r="E130" s="9">
        <f>HYPERLINK("#'Full Results'!A911", 911)</f>
        <v>911</v>
      </c>
      <c r="F130" s="10" t="s">
        <v>52</v>
      </c>
    </row>
    <row r="131" spans="3:6" x14ac:dyDescent="0.35">
      <c r="C131" s="8">
        <v>123</v>
      </c>
      <c r="D131" s="5" t="str">
        <f>HYPERLINK("#'Table 123'!A1", "Imagine you had to choose between the following options. Would you prefer to maintain your access to Google Search, or go without access to Google Search and get paid £5.")</f>
        <v>Imagine you had to choose between the following options. Would you prefer to maintain your access to Google Search, or go without access to Google Search and get paid £5.</v>
      </c>
      <c r="E131" s="9">
        <f>HYPERLINK("#'Full Results'!A917", 917)</f>
        <v>917</v>
      </c>
      <c r="F131" s="10" t="s">
        <v>53</v>
      </c>
    </row>
    <row r="132" spans="3:6" x14ac:dyDescent="0.35">
      <c r="C132" s="8">
        <v>124</v>
      </c>
      <c r="D132" s="5" t="str">
        <f>HYPERLINK("#'Table 124'!A1", "Imagine you had to choose between the following options. Would you prefer to maintain your access to Google Search, or go without access to Google Search and get paid £10.")</f>
        <v>Imagine you had to choose between the following options. Would you prefer to maintain your access to Google Search, or go without access to Google Search and get paid £10.</v>
      </c>
      <c r="E132" s="9">
        <f>HYPERLINK("#'Full Results'!A923", 923)</f>
        <v>923</v>
      </c>
      <c r="F132" s="10" t="s">
        <v>44</v>
      </c>
    </row>
    <row r="133" spans="3:6" x14ac:dyDescent="0.35">
      <c r="C133" s="8">
        <v>125</v>
      </c>
      <c r="D133" s="5" t="str">
        <f>HYPERLINK("#'Table 125'!A1", "Imagine you had to choose between the following options. Would you prefer to maintain your access to Google Search, or go without access to Google Search and get paid £20.")</f>
        <v>Imagine you had to choose between the following options. Would you prefer to maintain your access to Google Search, or go without access to Google Search and get paid £20.</v>
      </c>
      <c r="E133" s="9">
        <f>HYPERLINK("#'Full Results'!A929", 929)</f>
        <v>929</v>
      </c>
      <c r="F133" s="10" t="s">
        <v>54</v>
      </c>
    </row>
    <row r="134" spans="3:6" x14ac:dyDescent="0.35">
      <c r="C134" s="8">
        <v>126</v>
      </c>
      <c r="D134" s="5" t="str">
        <f>HYPERLINK("#'Table 126'!A1", "Imagine you had to choose between the following options. Would you prefer to maintain your access to Google Search, or go without access to Google Search and get paid £50.")</f>
        <v>Imagine you had to choose between the following options. Would you prefer to maintain your access to Google Search, or go without access to Google Search and get paid £50.</v>
      </c>
      <c r="E134" s="9">
        <f>HYPERLINK("#'Full Results'!A935", 935)</f>
        <v>935</v>
      </c>
      <c r="F134" s="10" t="s">
        <v>55</v>
      </c>
    </row>
    <row r="135" spans="3:6" x14ac:dyDescent="0.35">
      <c r="C135" s="8">
        <v>127</v>
      </c>
      <c r="D135" s="5" t="str">
        <f>HYPERLINK("#'Table 127'!A1", "Imagine you had to choose between the following options. Would you prefer to maintain your access to Google Search, or go without access to Google Search and get paid £100.")</f>
        <v>Imagine you had to choose between the following options. Would you prefer to maintain your access to Google Search, or go without access to Google Search and get paid £100.</v>
      </c>
      <c r="E135" s="9">
        <f>HYPERLINK("#'Full Results'!A941", 941)</f>
        <v>941</v>
      </c>
      <c r="F135" s="10" t="s">
        <v>56</v>
      </c>
    </row>
    <row r="136" spans="3:6" x14ac:dyDescent="0.35">
      <c r="C136" s="8">
        <v>128</v>
      </c>
      <c r="D136" s="5" t="str">
        <f>HYPERLINK("#'Table 128'!A1", "Imagine you had to choose between the following options. Would you prefer to maintain your access to Google Search, or go without access to Google Search and get paid £250.")</f>
        <v>Imagine you had to choose between the following options. Would you prefer to maintain your access to Google Search, or go without access to Google Search and get paid £250.</v>
      </c>
      <c r="E136" s="9">
        <f>HYPERLINK("#'Full Results'!A947", 947)</f>
        <v>947</v>
      </c>
      <c r="F136" s="10" t="s">
        <v>57</v>
      </c>
    </row>
    <row r="137" spans="3:6" x14ac:dyDescent="0.35">
      <c r="C137" s="8">
        <v>129</v>
      </c>
      <c r="D137" s="5" t="str">
        <f>HYPERLINK("#'Table 129'!A1", "Imagine you had to choose between the following options. Would you prefer to maintain your access to Google Search, or go without access to Google Search and get paid £500.")</f>
        <v>Imagine you had to choose between the following options. Would you prefer to maintain your access to Google Search, or go without access to Google Search and get paid £500.</v>
      </c>
      <c r="E137" s="9">
        <f>HYPERLINK("#'Full Results'!A953", 953)</f>
        <v>953</v>
      </c>
      <c r="F137" s="10" t="s">
        <v>58</v>
      </c>
    </row>
    <row r="138" spans="3:6" x14ac:dyDescent="0.35">
      <c r="C138" s="8">
        <v>130</v>
      </c>
      <c r="D138" s="5" t="str">
        <f>HYPERLINK("#'Table 130'!A1", "Imagine you had to choose between the following options. Would you prefer to maintain your access to Google Maps, or go without access to Google Maps and get paid £2.50.")</f>
        <v>Imagine you had to choose between the following options. Would you prefer to maintain your access to Google Maps, or go without access to Google Maps and get paid £2.50.</v>
      </c>
      <c r="E138" s="9">
        <f>HYPERLINK("#'Full Results'!A959", 959)</f>
        <v>959</v>
      </c>
      <c r="F138" s="10" t="s">
        <v>59</v>
      </c>
    </row>
    <row r="139" spans="3:6" x14ac:dyDescent="0.35">
      <c r="C139" s="8">
        <v>131</v>
      </c>
      <c r="D139" s="5" t="str">
        <f>HYPERLINK("#'Table 131'!A1", "Imagine you had to choose between the following options. Would you prefer to maintain your access to Google Maps, or go without access to Google Maps and get paid £5.")</f>
        <v>Imagine you had to choose between the following options. Would you prefer to maintain your access to Google Maps, or go without access to Google Maps and get paid £5.</v>
      </c>
      <c r="E139" s="9">
        <f>HYPERLINK("#'Full Results'!A965", 965)</f>
        <v>965</v>
      </c>
      <c r="F139" s="10" t="s">
        <v>46</v>
      </c>
    </row>
    <row r="140" spans="3:6" x14ac:dyDescent="0.35">
      <c r="C140" s="8">
        <v>132</v>
      </c>
      <c r="D140" s="5" t="str">
        <f>HYPERLINK("#'Table 132'!A1", "Imagine you had to choose between the following options. Would you prefer to maintain your access to Google Maps, or go without access to Google Maps and get paid £10.")</f>
        <v>Imagine you had to choose between the following options. Would you prefer to maintain your access to Google Maps, or go without access to Google Maps and get paid £10.</v>
      </c>
      <c r="E140" s="9">
        <f>HYPERLINK("#'Full Results'!A971", 971)</f>
        <v>971</v>
      </c>
      <c r="F140" s="10" t="s">
        <v>60</v>
      </c>
    </row>
    <row r="141" spans="3:6" x14ac:dyDescent="0.35">
      <c r="C141" s="8">
        <v>133</v>
      </c>
      <c r="D141" s="5" t="str">
        <f>HYPERLINK("#'Table 133'!A1", "Imagine you had to choose between the following options. Would you prefer to maintain your access to Google Maps, or go without access to Google Maps and get paid £20.")</f>
        <v>Imagine you had to choose between the following options. Would you prefer to maintain your access to Google Maps, or go without access to Google Maps and get paid £20.</v>
      </c>
      <c r="E141" s="9">
        <f>HYPERLINK("#'Full Results'!A977", 977)</f>
        <v>977</v>
      </c>
      <c r="F141" s="10" t="s">
        <v>61</v>
      </c>
    </row>
    <row r="142" spans="3:6" x14ac:dyDescent="0.35">
      <c r="C142" s="8">
        <v>134</v>
      </c>
      <c r="D142" s="5" t="str">
        <f>HYPERLINK("#'Table 134'!A1", "Imagine you had to choose between the following options. Would you prefer to maintain your access to Google Maps, or go without access to Google Maps and get paid £50.")</f>
        <v>Imagine you had to choose between the following options. Would you prefer to maintain your access to Google Maps, or go without access to Google Maps and get paid £50.</v>
      </c>
      <c r="E142" s="9">
        <f>HYPERLINK("#'Full Results'!A983", 983)</f>
        <v>983</v>
      </c>
      <c r="F142" s="10" t="s">
        <v>62</v>
      </c>
    </row>
    <row r="143" spans="3:6" x14ac:dyDescent="0.35">
      <c r="C143" s="8">
        <v>135</v>
      </c>
      <c r="D143" s="5" t="str">
        <f>HYPERLINK("#'Table 135'!A1", "Imagine you had to choose between the following options. Would you prefer to maintain your access to Google Maps, or go without access to Google Maps and get paid £100.")</f>
        <v>Imagine you had to choose between the following options. Would you prefer to maintain your access to Google Maps, or go without access to Google Maps and get paid £100.</v>
      </c>
      <c r="E143" s="9">
        <f>HYPERLINK("#'Full Results'!A989", 989)</f>
        <v>989</v>
      </c>
      <c r="F143" s="10" t="s">
        <v>63</v>
      </c>
    </row>
    <row r="144" spans="3:6" x14ac:dyDescent="0.35">
      <c r="C144" s="8">
        <v>136</v>
      </c>
      <c r="D144" s="5" t="str">
        <f>HYPERLINK("#'Table 136'!A1", "Imagine you had to choose between the following options. Would you prefer to maintain your access to Google Maps, or go without access to Google Maps and get paid £250.")</f>
        <v>Imagine you had to choose between the following options. Would you prefer to maintain your access to Google Maps, or go without access to Google Maps and get paid £250.</v>
      </c>
      <c r="E144" s="9">
        <f>HYPERLINK("#'Full Results'!A995", 995)</f>
        <v>995</v>
      </c>
      <c r="F144" s="10" t="s">
        <v>64</v>
      </c>
    </row>
    <row r="145" spans="3:6" x14ac:dyDescent="0.35">
      <c r="C145" s="8">
        <v>137</v>
      </c>
      <c r="D145" s="5" t="str">
        <f>HYPERLINK("#'Table 137'!A1", "Imagine you had to choose between the following options. Would you prefer to maintain your access to Google Maps, or go without access to Google Maps and get paid £500.")</f>
        <v>Imagine you had to choose between the following options. Would you prefer to maintain your access to Google Maps, or go without access to Google Maps and get paid £500.</v>
      </c>
      <c r="E145" s="9">
        <f>HYPERLINK("#'Full Results'!A1001", 1001)</f>
        <v>1001</v>
      </c>
      <c r="F145" s="10" t="s">
        <v>65</v>
      </c>
    </row>
    <row r="146" spans="3:6" x14ac:dyDescent="0.35">
      <c r="C146" s="8">
        <v>138</v>
      </c>
      <c r="D146" s="5" t="str">
        <f>HYPERLINK("#'Table 138'!A1", "Imagine you had to choose between the following options. Would you prefer to maintain your access to YouTube, or go without access to YouTube and get paid £2.50.")</f>
        <v>Imagine you had to choose between the following options. Would you prefer to maintain your access to YouTube, or go without access to YouTube and get paid £2.50.</v>
      </c>
      <c r="E146" s="9">
        <f>HYPERLINK("#'Full Results'!A1007", 1007)</f>
        <v>1007</v>
      </c>
      <c r="F146" s="10" t="s">
        <v>66</v>
      </c>
    </row>
    <row r="147" spans="3:6" x14ac:dyDescent="0.35">
      <c r="C147" s="8">
        <v>139</v>
      </c>
      <c r="D147" s="5" t="str">
        <f>HYPERLINK("#'Table 139'!A1", "Imagine you had to choose between the following options. Would you prefer to maintain your access to YouTube, or go without access to YouTube and get paid £5.")</f>
        <v>Imagine you had to choose between the following options. Would you prefer to maintain your access to YouTube, or go without access to YouTube and get paid £5.</v>
      </c>
      <c r="E147" s="9">
        <f>HYPERLINK("#'Full Results'!A1013", 1013)</f>
        <v>1013</v>
      </c>
      <c r="F147" s="10" t="s">
        <v>67</v>
      </c>
    </row>
    <row r="148" spans="3:6" x14ac:dyDescent="0.35">
      <c r="C148" s="8">
        <v>140</v>
      </c>
      <c r="D148" s="5" t="str">
        <f>HYPERLINK("#'Table 140'!A1", "Imagine you had to choose between the following options. Would you prefer to maintain your access to YouTube, or go without access to YouTube and get paid £10.")</f>
        <v>Imagine you had to choose between the following options. Would you prefer to maintain your access to YouTube, or go without access to YouTube and get paid £10.</v>
      </c>
      <c r="E148" s="9">
        <f>HYPERLINK("#'Full Results'!A1019", 1019)</f>
        <v>1019</v>
      </c>
      <c r="F148" s="10" t="s">
        <v>68</v>
      </c>
    </row>
    <row r="149" spans="3:6" x14ac:dyDescent="0.35">
      <c r="C149" s="8">
        <v>141</v>
      </c>
      <c r="D149" s="5" t="str">
        <f>HYPERLINK("#'Table 141'!A1", "Imagine you had to choose between the following options. Would you prefer to maintain your access to YouTube, or go without access to YouTube and get paid £20.")</f>
        <v>Imagine you had to choose between the following options. Would you prefer to maintain your access to YouTube, or go without access to YouTube and get paid £20.</v>
      </c>
      <c r="E149" s="9">
        <f>HYPERLINK("#'Full Results'!A1025", 1025)</f>
        <v>1025</v>
      </c>
      <c r="F149" s="10" t="s">
        <v>69</v>
      </c>
    </row>
    <row r="150" spans="3:6" x14ac:dyDescent="0.35">
      <c r="C150" s="8">
        <v>142</v>
      </c>
      <c r="D150" s="5" t="str">
        <f>HYPERLINK("#'Table 142'!A1", "Imagine you had to choose between the following options. Would you prefer to maintain your access to YouTube, or go without access to YouTube and get paid £50.")</f>
        <v>Imagine you had to choose between the following options. Would you prefer to maintain your access to YouTube, or go without access to YouTube and get paid £50.</v>
      </c>
      <c r="E150" s="9">
        <f>HYPERLINK("#'Full Results'!A1031", 1031)</f>
        <v>1031</v>
      </c>
      <c r="F150" s="10" t="s">
        <v>70</v>
      </c>
    </row>
    <row r="151" spans="3:6" x14ac:dyDescent="0.35">
      <c r="C151" s="8">
        <v>143</v>
      </c>
      <c r="D151" s="5" t="str">
        <f>HYPERLINK("#'Table 143'!A1", "Imagine you had to choose between the following options. Would you prefer to maintain your access to YouTube, or go without access to YouTube and get paid £100.")</f>
        <v>Imagine you had to choose between the following options. Would you prefer to maintain your access to YouTube, or go without access to YouTube and get paid £100.</v>
      </c>
      <c r="E151" s="9">
        <f>HYPERLINK("#'Full Results'!A1037", 1037)</f>
        <v>1037</v>
      </c>
      <c r="F151" s="10" t="s">
        <v>71</v>
      </c>
    </row>
    <row r="152" spans="3:6" x14ac:dyDescent="0.35">
      <c r="C152" s="8">
        <v>144</v>
      </c>
      <c r="D152" s="5" t="str">
        <f>HYPERLINK("#'Table 144'!A1", "Imagine you had to choose between the following options. Would you prefer to maintain your access to YouTube, or go without access to YouTube and get paid £250.")</f>
        <v>Imagine you had to choose between the following options. Would you prefer to maintain your access to YouTube, or go without access to YouTube and get paid £250.</v>
      </c>
      <c r="E152" s="9">
        <f>HYPERLINK("#'Full Results'!A1043", 1043)</f>
        <v>1043</v>
      </c>
      <c r="F152" s="10" t="s">
        <v>52</v>
      </c>
    </row>
    <row r="153" spans="3:6" x14ac:dyDescent="0.35">
      <c r="C153" s="8">
        <v>145</v>
      </c>
      <c r="D153" s="5" t="str">
        <f>HYPERLINK("#'Table 145'!A1", "Imagine you had to choose between the following options. Would you prefer to maintain your access to YouTube, or go without access to YouTube and get paid £500.")</f>
        <v>Imagine you had to choose between the following options. Would you prefer to maintain your access to YouTube, or go without access to YouTube and get paid £500.</v>
      </c>
      <c r="E153" s="9">
        <f>HYPERLINK("#'Full Results'!A1049", 1049)</f>
        <v>1049</v>
      </c>
      <c r="F153" s="10" t="s">
        <v>72</v>
      </c>
    </row>
    <row r="154" spans="3:6" x14ac:dyDescent="0.35">
      <c r="C154" s="8">
        <v>146</v>
      </c>
      <c r="D154" s="5" t="str">
        <f>HYPERLINK("#'Table 146'!A1", "Imagine you had to choose between the following options. Would you prefer to maintain your access to Google Workspace (Gmail, Docs etc), or go without access to Google Workspace and get paid £0.50.")</f>
        <v>Imagine you had to choose between the following options. Would you prefer to maintain your access to Google Workspace (Gmail, Docs etc), or go without access to Google Workspace and get paid £0.50.</v>
      </c>
      <c r="E154" s="9">
        <f>HYPERLINK("#'Full Results'!A1055", 1055)</f>
        <v>1055</v>
      </c>
      <c r="F154" s="10" t="s">
        <v>73</v>
      </c>
    </row>
    <row r="155" spans="3:6" x14ac:dyDescent="0.35">
      <c r="C155" s="8">
        <v>147</v>
      </c>
      <c r="D155" s="5" t="str">
        <f>HYPERLINK("#'Table 147'!A1", "Imagine you had to choose between the following options. Would you prefer to maintain your access to Google Workspace (Gmail, Docs etc), or go without access to Google Workspace and get paid £1.")</f>
        <v>Imagine you had to choose between the following options. Would you prefer to maintain your access to Google Workspace (Gmail, Docs etc), or go without access to Google Workspace and get paid £1.</v>
      </c>
      <c r="E155" s="9">
        <f>HYPERLINK("#'Full Results'!A1061", 1061)</f>
        <v>1061</v>
      </c>
      <c r="F155" s="10" t="s">
        <v>74</v>
      </c>
    </row>
    <row r="156" spans="3:6" x14ac:dyDescent="0.35">
      <c r="C156" s="8">
        <v>148</v>
      </c>
      <c r="D156" s="5" t="str">
        <f>HYPERLINK("#'Table 148'!A1", "Imagine you had to choose between the following options. Would you prefer to maintain your access to Google Workspace (Gmail, Docs etc), or go without access to Google Workspace and get paid £2.50.")</f>
        <v>Imagine you had to choose between the following options. Would you prefer to maintain your access to Google Workspace (Gmail, Docs etc), or go without access to Google Workspace and get paid £2.50.</v>
      </c>
      <c r="E156" s="9">
        <f>HYPERLINK("#'Full Results'!A1067", 1067)</f>
        <v>1067</v>
      </c>
      <c r="F156" s="10" t="s">
        <v>75</v>
      </c>
    </row>
    <row r="157" spans="3:6" x14ac:dyDescent="0.35">
      <c r="C157" s="8">
        <v>149</v>
      </c>
      <c r="D157" s="5" t="str">
        <f>HYPERLINK("#'Table 149'!A1", "Imagine you had to choose between the following options. Would you prefer to maintain your access to Google Workspace (Gmail, Docs etc), or go without access to Google Workspace and get paid £5.")</f>
        <v>Imagine you had to choose between the following options. Would you prefer to maintain your access to Google Workspace (Gmail, Docs etc), or go without access to Google Workspace and get paid £5.</v>
      </c>
      <c r="E157" s="9">
        <f>HYPERLINK("#'Full Results'!A1073", 1073)</f>
        <v>1073</v>
      </c>
      <c r="F157" s="10" t="s">
        <v>76</v>
      </c>
    </row>
    <row r="158" spans="3:6" x14ac:dyDescent="0.35">
      <c r="C158" s="8">
        <v>150</v>
      </c>
      <c r="D158" s="5" t="str">
        <f>HYPERLINK("#'Table 150'!A1", "Imagine you had to choose between the following options. Would you prefer to maintain your access to Google Workspace (Gmail, Docs etc), or go without access to Google Workspace and get paid £10.")</f>
        <v>Imagine you had to choose between the following options. Would you prefer to maintain your access to Google Workspace (Gmail, Docs etc), or go without access to Google Workspace and get paid £10.</v>
      </c>
      <c r="E158" s="9">
        <f>HYPERLINK("#'Full Results'!A1079", 1079)</f>
        <v>1079</v>
      </c>
      <c r="F158" s="10" t="s">
        <v>30</v>
      </c>
    </row>
    <row r="159" spans="3:6" x14ac:dyDescent="0.35">
      <c r="C159" s="8">
        <v>151</v>
      </c>
      <c r="D159" s="5" t="str">
        <f>HYPERLINK("#'Table 151'!A1", "Imagine you had to choose between the following options. Would you prefer to maintain your access to Google Workspace (Gmail, Docs etc), or go without access to Google Workspace and get paid £20.")</f>
        <v>Imagine you had to choose between the following options. Would you prefer to maintain your access to Google Workspace (Gmail, Docs etc), or go without access to Google Workspace and get paid £20.</v>
      </c>
      <c r="E159" s="9">
        <f>HYPERLINK("#'Full Results'!A1085", 1085)</f>
        <v>1085</v>
      </c>
      <c r="F159" s="10" t="s">
        <v>77</v>
      </c>
    </row>
    <row r="160" spans="3:6" x14ac:dyDescent="0.35">
      <c r="C160" s="8">
        <v>152</v>
      </c>
      <c r="D160" s="5" t="str">
        <f>HYPERLINK("#'Table 152'!A1", "Imagine you had to choose between the following options. Would you prefer to maintain your access to Google Workspace (Gmail, Docs etc), or go without access to Google Workspace and get paid £50.")</f>
        <v>Imagine you had to choose between the following options. Would you prefer to maintain your access to Google Workspace (Gmail, Docs etc), or go without access to Google Workspace and get paid £50.</v>
      </c>
      <c r="E160" s="9">
        <f>HYPERLINK("#'Full Results'!A1091", 1091)</f>
        <v>1091</v>
      </c>
      <c r="F160" s="10" t="s">
        <v>78</v>
      </c>
    </row>
    <row r="161" spans="3:6" x14ac:dyDescent="0.35">
      <c r="C161" s="8">
        <v>153</v>
      </c>
      <c r="D161" s="5" t="str">
        <f>HYPERLINK("#'Table 153'!A1", "Imagine you had to choose between the following options. Would you prefer to maintain your access to Google Workspace (Gmail, Docs etc), or go without access to Google Workspace and get paid £100.")</f>
        <v>Imagine you had to choose between the following options. Would you prefer to maintain your access to Google Workspace (Gmail, Docs etc), or go without access to Google Workspace and get paid £100.</v>
      </c>
      <c r="E161" s="9">
        <f>HYPERLINK("#'Full Results'!A1097", 1097)</f>
        <v>1097</v>
      </c>
      <c r="F161" s="10" t="s">
        <v>79</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F1085"/>
  <sheetViews>
    <sheetView showGridLines="0" workbookViewId="0">
      <pane xSplit="2" ySplit="8" topLeftCell="C9" activePane="bottomRight" state="frozen"/>
      <selection pane="topRight"/>
      <selection pane="bottomLeft"/>
      <selection pane="bottomRight" activeCell="B374" sqref="B374:AF374"/>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55000000000000004">
      <c r="D2" s="4" t="s">
        <v>80</v>
      </c>
    </row>
    <row r="5" spans="2:32" ht="30" customHeight="1"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x14ac:dyDescent="0.35">
      <c r="B9" s="25" t="s">
        <v>112</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row>
    <row r="10" spans="2:32" x14ac:dyDescent="0.35">
      <c r="B10" s="24" t="s">
        <v>15</v>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row>
    <row r="11" spans="2:32" x14ac:dyDescent="0.35">
      <c r="B11" s="15" t="s">
        <v>113</v>
      </c>
      <c r="C11" s="16">
        <v>0.29716945066846973</v>
      </c>
      <c r="D11" s="16">
        <v>0.31693669435283511</v>
      </c>
      <c r="E11" s="16">
        <v>0.2761115815610346</v>
      </c>
      <c r="G11" s="16">
        <v>0.34114800937186002</v>
      </c>
      <c r="H11" s="16">
        <v>0.52363045379228756</v>
      </c>
      <c r="I11" s="16">
        <v>0.35079756543149793</v>
      </c>
      <c r="J11" s="16">
        <v>0.1428028169407945</v>
      </c>
      <c r="K11" s="16">
        <v>0.13819016415272731</v>
      </c>
      <c r="L11" s="16">
        <v>8.6440761452044837E-2</v>
      </c>
      <c r="N11" s="16">
        <v>0.2600143016480394</v>
      </c>
      <c r="O11" s="16">
        <v>0.33075675000161919</v>
      </c>
      <c r="P11" s="16">
        <v>0.23412987626880091</v>
      </c>
      <c r="Q11" s="16">
        <v>0.1735744912866993</v>
      </c>
      <c r="R11" s="16">
        <v>0.26867606094472091</v>
      </c>
      <c r="S11" s="16">
        <v>0.20086482294317881</v>
      </c>
      <c r="T11" s="16">
        <v>0.31550851942659869</v>
      </c>
      <c r="U11" s="16">
        <v>0.33352536005770012</v>
      </c>
      <c r="V11" s="16">
        <v>0.4775814351072411</v>
      </c>
      <c r="W11" s="16">
        <v>0.28286376219280229</v>
      </c>
      <c r="X11" s="16">
        <v>0.18728248367090289</v>
      </c>
      <c r="Y11" s="16">
        <v>0.24089931222082939</v>
      </c>
      <c r="AA11" s="16">
        <v>0.400888178096939</v>
      </c>
      <c r="AB11" s="16">
        <v>0.22808425003471119</v>
      </c>
      <c r="AC11" s="16">
        <v>0.33134507920984152</v>
      </c>
      <c r="AD11" s="16">
        <v>0.18501063325412559</v>
      </c>
    </row>
    <row r="12" spans="2:32" x14ac:dyDescent="0.35">
      <c r="B12" s="15" t="s">
        <v>114</v>
      </c>
      <c r="C12" s="16">
        <v>0.68250133093020682</v>
      </c>
      <c r="D12" s="16">
        <v>0.66831476108420884</v>
      </c>
      <c r="E12" s="16">
        <v>0.69761415776993418</v>
      </c>
      <c r="G12" s="16">
        <v>0.6364608322707791</v>
      </c>
      <c r="H12" s="16">
        <v>0.46360176445288298</v>
      </c>
      <c r="I12" s="16">
        <v>0.61672435579945983</v>
      </c>
      <c r="J12" s="16">
        <v>0.84962400226425849</v>
      </c>
      <c r="K12" s="16">
        <v>0.8456509612063865</v>
      </c>
      <c r="L12" s="16">
        <v>0.8648237848231064</v>
      </c>
      <c r="N12" s="16">
        <v>0.72418981309084129</v>
      </c>
      <c r="O12" s="16">
        <v>0.62797522971639752</v>
      </c>
      <c r="P12" s="16">
        <v>0.73181639655347919</v>
      </c>
      <c r="Q12" s="16">
        <v>0.78717382923486967</v>
      </c>
      <c r="R12" s="16">
        <v>0.69890062010034248</v>
      </c>
      <c r="S12" s="16">
        <v>0.79913517705682124</v>
      </c>
      <c r="T12" s="16">
        <v>0.67328339051867547</v>
      </c>
      <c r="U12" s="16">
        <v>0.65118762433018385</v>
      </c>
      <c r="V12" s="16">
        <v>0.50198843274026628</v>
      </c>
      <c r="W12" s="16">
        <v>0.69389396952750881</v>
      </c>
      <c r="X12" s="16">
        <v>0.80154033554635951</v>
      </c>
      <c r="Y12" s="16">
        <v>0.74041935188971619</v>
      </c>
      <c r="AA12" s="16">
        <v>0.57727697884809992</v>
      </c>
      <c r="AB12" s="16">
        <v>0.75768107146383379</v>
      </c>
      <c r="AC12" s="16">
        <v>0.64654148881439211</v>
      </c>
      <c r="AD12" s="16">
        <v>0.78998308108339821</v>
      </c>
    </row>
    <row r="13" spans="2:32" x14ac:dyDescent="0.35">
      <c r="B13" s="15" t="s">
        <v>115</v>
      </c>
      <c r="C13" s="16">
        <v>2.0329218401323391E-2</v>
      </c>
      <c r="D13" s="16">
        <v>1.4748544562955979E-2</v>
      </c>
      <c r="E13" s="16">
        <v>2.6274260669031001E-2</v>
      </c>
      <c r="G13" s="16">
        <v>2.2391158357360899E-2</v>
      </c>
      <c r="H13" s="16">
        <v>1.2767781754829521E-2</v>
      </c>
      <c r="I13" s="16">
        <v>3.2478078769042379E-2</v>
      </c>
      <c r="J13" s="16">
        <v>7.5731807949470428E-3</v>
      </c>
      <c r="K13" s="16">
        <v>1.6158874640886309E-2</v>
      </c>
      <c r="L13" s="16">
        <v>4.8735453724848728E-2</v>
      </c>
      <c r="N13" s="16">
        <v>1.5795885261119229E-2</v>
      </c>
      <c r="O13" s="16">
        <v>4.1268020281983037E-2</v>
      </c>
      <c r="P13" s="16">
        <v>3.40537271777199E-2</v>
      </c>
      <c r="Q13" s="16">
        <v>3.9251679478431167E-2</v>
      </c>
      <c r="R13" s="16">
        <v>3.2423318954936622E-2</v>
      </c>
      <c r="S13" s="16">
        <v>0</v>
      </c>
      <c r="T13" s="16">
        <v>1.120809005472578E-2</v>
      </c>
      <c r="U13" s="16">
        <v>1.528701561211609E-2</v>
      </c>
      <c r="V13" s="16">
        <v>2.0430132152492741E-2</v>
      </c>
      <c r="W13" s="16">
        <v>2.3242268279689109E-2</v>
      </c>
      <c r="X13" s="16">
        <v>1.117718078273775E-2</v>
      </c>
      <c r="Y13" s="16">
        <v>1.8681335889454281E-2</v>
      </c>
      <c r="AA13" s="16">
        <v>2.1834843054961091E-2</v>
      </c>
      <c r="AB13" s="16">
        <v>1.423467850145506E-2</v>
      </c>
      <c r="AC13" s="16">
        <v>2.2113431975766571E-2</v>
      </c>
      <c r="AD13" s="16">
        <v>2.500628566247615E-2</v>
      </c>
    </row>
    <row r="15" spans="2:32" x14ac:dyDescent="0.35">
      <c r="B15" s="25" t="s">
        <v>116</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row>
    <row r="16" spans="2:32" x14ac:dyDescent="0.35">
      <c r="B16" s="24" t="s">
        <v>15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row>
    <row r="17" spans="2:32" x14ac:dyDescent="0.35">
      <c r="B17" s="15" t="s">
        <v>113</v>
      </c>
      <c r="C17" s="16">
        <v>0.61329662753923608</v>
      </c>
      <c r="D17" s="16">
        <v>0.63607702686270751</v>
      </c>
      <c r="E17" s="16">
        <v>0.58902887049487984</v>
      </c>
      <c r="G17" s="16">
        <v>0.57804524177136463</v>
      </c>
      <c r="H17" s="16">
        <v>0.6553591387773684</v>
      </c>
      <c r="I17" s="16">
        <v>0.60480128461288762</v>
      </c>
      <c r="J17" s="16">
        <v>0.6161422243405007</v>
      </c>
      <c r="K17" s="16">
        <v>0.61171190711573664</v>
      </c>
      <c r="L17" s="16">
        <v>0.56166184375210881</v>
      </c>
      <c r="N17" s="16">
        <v>0.60640397250904854</v>
      </c>
      <c r="O17" s="16">
        <v>0.59396808502993692</v>
      </c>
      <c r="P17" s="16">
        <v>0.59230389273614215</v>
      </c>
      <c r="Q17" s="16">
        <v>0.51592944396217344</v>
      </c>
      <c r="R17" s="16">
        <v>0.67130976698895295</v>
      </c>
      <c r="S17" s="16">
        <v>0.58320398202346768</v>
      </c>
      <c r="T17" s="16">
        <v>0.550941668300725</v>
      </c>
      <c r="U17" s="16">
        <v>0.59998060838503398</v>
      </c>
      <c r="V17" s="16">
        <v>0.60605202810110204</v>
      </c>
      <c r="W17" s="16">
        <v>0.65217165990241222</v>
      </c>
      <c r="X17" s="16">
        <v>0.675903850676985</v>
      </c>
      <c r="Y17" s="16">
        <v>0.5966643276156669</v>
      </c>
      <c r="AA17" s="16">
        <v>0.66273926699346941</v>
      </c>
      <c r="AB17" s="16">
        <v>0.6176258517118135</v>
      </c>
      <c r="AC17" s="16">
        <v>0.62537545732018096</v>
      </c>
      <c r="AD17" s="16">
        <v>0.50776769087639528</v>
      </c>
    </row>
    <row r="18" spans="2:32" x14ac:dyDescent="0.35">
      <c r="B18" s="15" t="s">
        <v>114</v>
      </c>
      <c r="C18" s="16">
        <v>0.36798617800053751</v>
      </c>
      <c r="D18" s="16">
        <v>0.34513745173862692</v>
      </c>
      <c r="E18" s="16">
        <v>0.3923267231254749</v>
      </c>
      <c r="G18" s="16">
        <v>0.38262903222358158</v>
      </c>
      <c r="H18" s="16">
        <v>0.31900088740582522</v>
      </c>
      <c r="I18" s="16">
        <v>0.3719345210545153</v>
      </c>
      <c r="J18" s="16">
        <v>0.37919584803004602</v>
      </c>
      <c r="K18" s="16">
        <v>0.38354525555547497</v>
      </c>
      <c r="L18" s="16">
        <v>0.42400358027690782</v>
      </c>
      <c r="N18" s="16">
        <v>0.37054870024147468</v>
      </c>
      <c r="O18" s="16">
        <v>0.35710356603598059</v>
      </c>
      <c r="P18" s="16">
        <v>0.39250288496932489</v>
      </c>
      <c r="Q18" s="16">
        <v>0.46641828424668708</v>
      </c>
      <c r="R18" s="16">
        <v>0.30931687972720889</v>
      </c>
      <c r="S18" s="16">
        <v>0.38804622237775238</v>
      </c>
      <c r="T18" s="16">
        <v>0.426365490003901</v>
      </c>
      <c r="U18" s="16">
        <v>0.39238168768684722</v>
      </c>
      <c r="V18" s="16">
        <v>0.36381434729025219</v>
      </c>
      <c r="W18" s="16">
        <v>0.33694061755229282</v>
      </c>
      <c r="X18" s="16">
        <v>0.32409614932301489</v>
      </c>
      <c r="Y18" s="16">
        <v>0.39430479009491232</v>
      </c>
      <c r="AA18" s="16">
        <v>0.32506887648644378</v>
      </c>
      <c r="AB18" s="16">
        <v>0.36626923732543581</v>
      </c>
      <c r="AC18" s="16">
        <v>0.35618829998936358</v>
      </c>
      <c r="AD18" s="16">
        <v>0.459102239571968</v>
      </c>
    </row>
    <row r="19" spans="2:32" x14ac:dyDescent="0.35">
      <c r="B19" s="15" t="s">
        <v>115</v>
      </c>
      <c r="C19" s="16">
        <v>1.8717194460226329E-2</v>
      </c>
      <c r="D19" s="16">
        <v>1.87855213986656E-2</v>
      </c>
      <c r="E19" s="16">
        <v>1.864440637964512E-2</v>
      </c>
      <c r="G19" s="16">
        <v>3.9325726005053831E-2</v>
      </c>
      <c r="H19" s="16">
        <v>2.563997381680632E-2</v>
      </c>
      <c r="I19" s="16">
        <v>2.3264194332597261E-2</v>
      </c>
      <c r="J19" s="16">
        <v>4.6619276294533043E-3</v>
      </c>
      <c r="K19" s="16">
        <v>4.7428373287885413E-3</v>
      </c>
      <c r="L19" s="16">
        <v>1.433457597098356E-2</v>
      </c>
      <c r="N19" s="16">
        <v>2.3047327249476678E-2</v>
      </c>
      <c r="O19" s="16">
        <v>4.892834893408235E-2</v>
      </c>
      <c r="P19" s="16">
        <v>1.5193222294532739E-2</v>
      </c>
      <c r="Q19" s="16">
        <v>1.7652271791139311E-2</v>
      </c>
      <c r="R19" s="16">
        <v>1.937335328383805E-2</v>
      </c>
      <c r="S19" s="16">
        <v>2.874979559877984E-2</v>
      </c>
      <c r="T19" s="16">
        <v>2.269284169537393E-2</v>
      </c>
      <c r="U19" s="16">
        <v>7.6377039281188596E-3</v>
      </c>
      <c r="V19" s="16">
        <v>3.0133624608645809E-2</v>
      </c>
      <c r="W19" s="16">
        <v>1.0887722545295041E-2</v>
      </c>
      <c r="X19" s="16">
        <v>0</v>
      </c>
      <c r="Y19" s="16">
        <v>9.0308822894208194E-3</v>
      </c>
      <c r="AA19" s="16">
        <v>1.2191856520086759E-2</v>
      </c>
      <c r="AB19" s="16">
        <v>1.610491096275073E-2</v>
      </c>
      <c r="AC19" s="16">
        <v>1.8436242690455538E-2</v>
      </c>
      <c r="AD19" s="16">
        <v>3.3130069551636741E-2</v>
      </c>
    </row>
    <row r="21" spans="2:32" x14ac:dyDescent="0.35">
      <c r="B21" s="25" t="s">
        <v>117</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row>
    <row r="22" spans="2:32" x14ac:dyDescent="0.35">
      <c r="B22" s="24" t="s">
        <v>15</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row>
    <row r="23" spans="2:32" x14ac:dyDescent="0.35">
      <c r="B23" s="15" t="s">
        <v>113</v>
      </c>
      <c r="C23" s="16">
        <v>0.62287591073326054</v>
      </c>
      <c r="D23" s="16">
        <v>0.65905737018298982</v>
      </c>
      <c r="E23" s="16">
        <v>0.58433212337604845</v>
      </c>
      <c r="G23" s="16">
        <v>0.74007929378405113</v>
      </c>
      <c r="H23" s="16">
        <v>0.80128202528527537</v>
      </c>
      <c r="I23" s="16">
        <v>0.63285510329842598</v>
      </c>
      <c r="J23" s="16">
        <v>0.47261376133273297</v>
      </c>
      <c r="K23" s="16">
        <v>0.49729469492186379</v>
      </c>
      <c r="L23" s="16">
        <v>0.49819493581832491</v>
      </c>
      <c r="N23" s="16">
        <v>0.58951869688900516</v>
      </c>
      <c r="O23" s="16">
        <v>0.67777477253333451</v>
      </c>
      <c r="P23" s="16">
        <v>0.55837823356172178</v>
      </c>
      <c r="Q23" s="16">
        <v>0.69499169926690119</v>
      </c>
      <c r="R23" s="16">
        <v>0.66140139989912927</v>
      </c>
      <c r="S23" s="16">
        <v>0.54414026763959633</v>
      </c>
      <c r="T23" s="16">
        <v>0.65556815492165454</v>
      </c>
      <c r="U23" s="16">
        <v>0.58569433706705254</v>
      </c>
      <c r="V23" s="16">
        <v>0.76175922381958794</v>
      </c>
      <c r="W23" s="16">
        <v>0.49091206196293391</v>
      </c>
      <c r="X23" s="16">
        <v>0.61614389578432971</v>
      </c>
      <c r="Y23" s="16">
        <v>0.61229265718121761</v>
      </c>
      <c r="AA23" s="16">
        <v>0.75648609301335268</v>
      </c>
      <c r="AB23" s="16">
        <v>0.57026692732982631</v>
      </c>
      <c r="AC23" s="16">
        <v>0.65589676188455626</v>
      </c>
      <c r="AD23" s="16">
        <v>0.43792592976822592</v>
      </c>
    </row>
    <row r="24" spans="2:32" x14ac:dyDescent="0.35">
      <c r="B24" s="15" t="s">
        <v>114</v>
      </c>
      <c r="C24" s="16">
        <v>0.34560915448346169</v>
      </c>
      <c r="D24" s="16">
        <v>0.30919169995017948</v>
      </c>
      <c r="E24" s="16">
        <v>0.38440434530687312</v>
      </c>
      <c r="G24" s="16">
        <v>0.23602980102487281</v>
      </c>
      <c r="H24" s="16">
        <v>0.17212856827834949</v>
      </c>
      <c r="I24" s="16">
        <v>0.32863545691015239</v>
      </c>
      <c r="J24" s="16">
        <v>0.4936710550947529</v>
      </c>
      <c r="K24" s="16">
        <v>0.47251181580176338</v>
      </c>
      <c r="L24" s="16">
        <v>0.46690150268511882</v>
      </c>
      <c r="N24" s="16">
        <v>0.3713402120603681</v>
      </c>
      <c r="O24" s="16">
        <v>0.29561097994082891</v>
      </c>
      <c r="P24" s="16">
        <v>0.40936969163620751</v>
      </c>
      <c r="Q24" s="16">
        <v>0.30500830073309881</v>
      </c>
      <c r="R24" s="16">
        <v>0.31851407427079509</v>
      </c>
      <c r="S24" s="16">
        <v>0.40580226889349408</v>
      </c>
      <c r="T24" s="16">
        <v>0.31065458148351233</v>
      </c>
      <c r="U24" s="16">
        <v>0.35988379313164881</v>
      </c>
      <c r="V24" s="16">
        <v>0.19928628133683129</v>
      </c>
      <c r="W24" s="16">
        <v>0.49250352580671891</v>
      </c>
      <c r="X24" s="16">
        <v>0.37267892343293268</v>
      </c>
      <c r="Y24" s="16">
        <v>0.3517444313151617</v>
      </c>
      <c r="AA24" s="16">
        <v>0.22381798323174729</v>
      </c>
      <c r="AB24" s="16">
        <v>0.39580382305461148</v>
      </c>
      <c r="AC24" s="16">
        <v>0.29311834687100979</v>
      </c>
      <c r="AD24" s="16">
        <v>0.54104638469882893</v>
      </c>
    </row>
    <row r="25" spans="2:32" x14ac:dyDescent="0.35">
      <c r="B25" s="15" t="s">
        <v>115</v>
      </c>
      <c r="C25" s="16">
        <v>3.1514934783277708E-2</v>
      </c>
      <c r="D25" s="16">
        <v>3.1750929866830667E-2</v>
      </c>
      <c r="E25" s="16">
        <v>3.1263531317078368E-2</v>
      </c>
      <c r="G25" s="16">
        <v>2.3890905191076041E-2</v>
      </c>
      <c r="H25" s="16">
        <v>2.658940643637514E-2</v>
      </c>
      <c r="I25" s="16">
        <v>3.8509439791421657E-2</v>
      </c>
      <c r="J25" s="16">
        <v>3.3715183572514087E-2</v>
      </c>
      <c r="K25" s="16">
        <v>3.019348927637288E-2</v>
      </c>
      <c r="L25" s="16">
        <v>3.4903561496556552E-2</v>
      </c>
      <c r="N25" s="16">
        <v>3.9141091050626679E-2</v>
      </c>
      <c r="O25" s="16">
        <v>2.6614247525836351E-2</v>
      </c>
      <c r="P25" s="16">
        <v>3.2252074802070492E-2</v>
      </c>
      <c r="Q25" s="16">
        <v>0</v>
      </c>
      <c r="R25" s="16">
        <v>2.0084525830075639E-2</v>
      </c>
      <c r="S25" s="16">
        <v>5.0057463466909612E-2</v>
      </c>
      <c r="T25" s="16">
        <v>3.3777263594833309E-2</v>
      </c>
      <c r="U25" s="16">
        <v>5.442186980129865E-2</v>
      </c>
      <c r="V25" s="16">
        <v>3.8954494843580927E-2</v>
      </c>
      <c r="W25" s="16">
        <v>1.6584412230347279E-2</v>
      </c>
      <c r="X25" s="16">
        <v>1.117718078273775E-2</v>
      </c>
      <c r="Y25" s="16">
        <v>3.5962911503620763E-2</v>
      </c>
      <c r="AA25" s="16">
        <v>1.969592375490006E-2</v>
      </c>
      <c r="AB25" s="16">
        <v>3.3929249615562318E-2</v>
      </c>
      <c r="AC25" s="16">
        <v>5.0984891244433922E-2</v>
      </c>
      <c r="AD25" s="16">
        <v>2.102768553294505E-2</v>
      </c>
    </row>
    <row r="27" spans="2:32" x14ac:dyDescent="0.35">
      <c r="B27" s="25" t="s">
        <v>118</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row>
    <row r="28" spans="2:32" x14ac:dyDescent="0.35">
      <c r="B28" s="24" t="s">
        <v>15</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row>
    <row r="29" spans="2:32" x14ac:dyDescent="0.35">
      <c r="B29" s="15" t="s">
        <v>113</v>
      </c>
      <c r="C29" s="16">
        <v>0.92482339130983449</v>
      </c>
      <c r="D29" s="16">
        <v>0.93242456098613513</v>
      </c>
      <c r="E29" s="16">
        <v>0.91672593277374359</v>
      </c>
      <c r="G29" s="16">
        <v>0.93367994427706957</v>
      </c>
      <c r="H29" s="16">
        <v>0.9077262940187919</v>
      </c>
      <c r="I29" s="16">
        <v>0.91004159951026597</v>
      </c>
      <c r="J29" s="16">
        <v>0.93162937287428826</v>
      </c>
      <c r="K29" s="16">
        <v>0.93804055430296418</v>
      </c>
      <c r="L29" s="16">
        <v>0.96547833451343967</v>
      </c>
      <c r="N29" s="16">
        <v>0.89899535821420229</v>
      </c>
      <c r="O29" s="16">
        <v>0.91578216092594733</v>
      </c>
      <c r="P29" s="16">
        <v>0.92041403917556608</v>
      </c>
      <c r="Q29" s="16">
        <v>0.87332014483188614</v>
      </c>
      <c r="R29" s="16">
        <v>0.97431326876926372</v>
      </c>
      <c r="S29" s="16">
        <v>0.91975645106903825</v>
      </c>
      <c r="T29" s="16">
        <v>0.93155878723000995</v>
      </c>
      <c r="U29" s="16">
        <v>0.92260716884176708</v>
      </c>
      <c r="V29" s="16">
        <v>0.92097719076643259</v>
      </c>
      <c r="W29" s="16">
        <v>0.89524951242364681</v>
      </c>
      <c r="X29" s="16">
        <v>0.95372878171888198</v>
      </c>
      <c r="Y29" s="16">
        <v>0.94671744686645454</v>
      </c>
      <c r="AA29" s="16">
        <v>0.94256811902728177</v>
      </c>
      <c r="AB29" s="16">
        <v>0.92884918548534334</v>
      </c>
      <c r="AC29" s="16">
        <v>0.91327897775519029</v>
      </c>
      <c r="AD29" s="16">
        <v>0.90357290933903489</v>
      </c>
    </row>
    <row r="30" spans="2:32" x14ac:dyDescent="0.35">
      <c r="B30" s="15" t="s">
        <v>114</v>
      </c>
      <c r="C30" s="16">
        <v>5.9905204113895258E-2</v>
      </c>
      <c r="D30" s="16">
        <v>5.9098352973606737E-2</v>
      </c>
      <c r="E30" s="16">
        <v>6.0764735466504592E-2</v>
      </c>
      <c r="G30" s="16">
        <v>4.9674228568261668E-2</v>
      </c>
      <c r="H30" s="16">
        <v>6.6655488857088399E-2</v>
      </c>
      <c r="I30" s="16">
        <v>6.7463594772983901E-2</v>
      </c>
      <c r="J30" s="16">
        <v>6.1088843679888163E-2</v>
      </c>
      <c r="K30" s="16">
        <v>5.6845599117409017E-2</v>
      </c>
      <c r="L30" s="16">
        <v>3.4521665486560493E-2</v>
      </c>
      <c r="N30" s="16">
        <v>9.3236703604081914E-2</v>
      </c>
      <c r="O30" s="16">
        <v>2.063571738382362E-2</v>
      </c>
      <c r="P30" s="16">
        <v>4.9038796910784291E-2</v>
      </c>
      <c r="Q30" s="16">
        <v>9.1137621238028488E-2</v>
      </c>
      <c r="R30" s="16">
        <v>2.5686731230736261E-2</v>
      </c>
      <c r="S30" s="16">
        <v>7.0589535922122026E-2</v>
      </c>
      <c r="T30" s="16">
        <v>5.7233122715264387E-2</v>
      </c>
      <c r="U30" s="16">
        <v>6.2117423301995281E-2</v>
      </c>
      <c r="V30" s="16">
        <v>6.4155160654983251E-2</v>
      </c>
      <c r="W30" s="16">
        <v>8.2194177161004398E-2</v>
      </c>
      <c r="X30" s="16">
        <v>2.325316480055143E-2</v>
      </c>
      <c r="Y30" s="16">
        <v>5.3282553133545497E-2</v>
      </c>
      <c r="AA30" s="16">
        <v>4.5880485161871438E-2</v>
      </c>
      <c r="AB30" s="16">
        <v>6.0516637192463488E-2</v>
      </c>
      <c r="AC30" s="16">
        <v>6.8993982293543601E-2</v>
      </c>
      <c r="AD30" s="16">
        <v>7.0857848092898232E-2</v>
      </c>
    </row>
    <row r="31" spans="2:32" x14ac:dyDescent="0.35">
      <c r="B31" s="15" t="s">
        <v>115</v>
      </c>
      <c r="C31" s="16">
        <v>1.527140457627027E-2</v>
      </c>
      <c r="D31" s="16">
        <v>8.4770860402580243E-3</v>
      </c>
      <c r="E31" s="16">
        <v>2.250933175975153E-2</v>
      </c>
      <c r="G31" s="16">
        <v>1.6645827154668811E-2</v>
      </c>
      <c r="H31" s="16">
        <v>2.5618217124119779E-2</v>
      </c>
      <c r="I31" s="16">
        <v>2.2494805716750148E-2</v>
      </c>
      <c r="J31" s="16">
        <v>7.2817834458236653E-3</v>
      </c>
      <c r="K31" s="16">
        <v>5.1138465796268396E-3</v>
      </c>
      <c r="L31" s="16">
        <v>0</v>
      </c>
      <c r="N31" s="16">
        <v>7.7679381817159368E-3</v>
      </c>
      <c r="O31" s="16">
        <v>6.3582121690229032E-2</v>
      </c>
      <c r="P31" s="16">
        <v>3.0547163913649551E-2</v>
      </c>
      <c r="Q31" s="16">
        <v>3.5542233930085411E-2</v>
      </c>
      <c r="R31" s="16">
        <v>0</v>
      </c>
      <c r="S31" s="16">
        <v>9.6540130088395727E-3</v>
      </c>
      <c r="T31" s="16">
        <v>1.120809005472578E-2</v>
      </c>
      <c r="U31" s="16">
        <v>1.5275407856237719E-2</v>
      </c>
      <c r="V31" s="16">
        <v>1.4867648578584219E-2</v>
      </c>
      <c r="W31" s="16">
        <v>2.2556310415349001E-2</v>
      </c>
      <c r="X31" s="16">
        <v>2.3018053480566781E-2</v>
      </c>
      <c r="Y31" s="16">
        <v>0</v>
      </c>
      <c r="AA31" s="16">
        <v>1.1551395810847E-2</v>
      </c>
      <c r="AB31" s="16">
        <v>1.063417732219343E-2</v>
      </c>
      <c r="AC31" s="16">
        <v>1.772703995126625E-2</v>
      </c>
      <c r="AD31" s="16">
        <v>2.5569242568066902E-2</v>
      </c>
    </row>
    <row r="33" spans="2:32" x14ac:dyDescent="0.35">
      <c r="B33" s="25" t="s">
        <v>119</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row>
    <row r="34" spans="2:32" x14ac:dyDescent="0.35">
      <c r="B34" s="24" t="s">
        <v>15</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row>
    <row r="35" spans="2:32" x14ac:dyDescent="0.35">
      <c r="B35" s="15" t="s">
        <v>113</v>
      </c>
      <c r="C35" s="16">
        <v>0.81484639505137335</v>
      </c>
      <c r="D35" s="16">
        <v>0.79985069988749169</v>
      </c>
      <c r="E35" s="16">
        <v>0.83082117590490101</v>
      </c>
      <c r="G35" s="16">
        <v>0.86713002062212108</v>
      </c>
      <c r="H35" s="16">
        <v>0.84709587470249692</v>
      </c>
      <c r="I35" s="16">
        <v>0.85891403190613003</v>
      </c>
      <c r="J35" s="16">
        <v>0.75775819619808471</v>
      </c>
      <c r="K35" s="16">
        <v>0.76527369841867732</v>
      </c>
      <c r="L35" s="16">
        <v>0.74316194797538393</v>
      </c>
      <c r="N35" s="16">
        <v>0.76055552974101781</v>
      </c>
      <c r="O35" s="16">
        <v>0.84781621611201918</v>
      </c>
      <c r="P35" s="16">
        <v>0.75644226053136399</v>
      </c>
      <c r="Q35" s="16">
        <v>0.72543125675656528</v>
      </c>
      <c r="R35" s="16">
        <v>0.87003566857792236</v>
      </c>
      <c r="S35" s="16">
        <v>0.77120283835947046</v>
      </c>
      <c r="T35" s="16">
        <v>0.78753569244701738</v>
      </c>
      <c r="U35" s="16">
        <v>0.78682535788714991</v>
      </c>
      <c r="V35" s="16">
        <v>0.88052281586584136</v>
      </c>
      <c r="W35" s="16">
        <v>0.78326673387989809</v>
      </c>
      <c r="X35" s="16">
        <v>0.88992444715895624</v>
      </c>
      <c r="Y35" s="16">
        <v>0.80679646508062453</v>
      </c>
      <c r="AA35" s="16">
        <v>0.87320907655682911</v>
      </c>
      <c r="AB35" s="16">
        <v>0.83568808587210308</v>
      </c>
      <c r="AC35" s="16">
        <v>0.79965136437262219</v>
      </c>
      <c r="AD35" s="16">
        <v>0.70454016776301054</v>
      </c>
    </row>
    <row r="36" spans="2:32" x14ac:dyDescent="0.35">
      <c r="B36" s="15" t="s">
        <v>114</v>
      </c>
      <c r="C36" s="16">
        <v>0.15850156450247899</v>
      </c>
      <c r="D36" s="16">
        <v>0.1755266833954677</v>
      </c>
      <c r="E36" s="16">
        <v>0.14036485657740591</v>
      </c>
      <c r="G36" s="16">
        <v>0.1159363821600104</v>
      </c>
      <c r="H36" s="16">
        <v>0.13062702313158231</v>
      </c>
      <c r="I36" s="16">
        <v>0.1181094264640354</v>
      </c>
      <c r="J36" s="16">
        <v>0.19873511158566531</v>
      </c>
      <c r="K36" s="16">
        <v>0.20883500220796419</v>
      </c>
      <c r="L36" s="16">
        <v>0.2353816752695784</v>
      </c>
      <c r="N36" s="16">
        <v>0.20081987540171409</v>
      </c>
      <c r="O36" s="16">
        <v>0.13197791155820671</v>
      </c>
      <c r="P36" s="16">
        <v>0.21076548048978341</v>
      </c>
      <c r="Q36" s="16">
        <v>0.18088328438557899</v>
      </c>
      <c r="R36" s="16">
        <v>0.1168314956157987</v>
      </c>
      <c r="S36" s="16">
        <v>0.16808145755069431</v>
      </c>
      <c r="T36" s="16">
        <v>0.20125621749825681</v>
      </c>
      <c r="U36" s="16">
        <v>0.19772910094094101</v>
      </c>
      <c r="V36" s="16">
        <v>0.1048515983520252</v>
      </c>
      <c r="W36" s="16">
        <v>0.19398865191359951</v>
      </c>
      <c r="X36" s="16">
        <v>9.8898372058305942E-2</v>
      </c>
      <c r="Y36" s="16">
        <v>0.15616507403627741</v>
      </c>
      <c r="AA36" s="16">
        <v>0.1053624193499922</v>
      </c>
      <c r="AB36" s="16">
        <v>0.1516163416901154</v>
      </c>
      <c r="AC36" s="16">
        <v>0.15934782791713359</v>
      </c>
      <c r="AD36" s="16">
        <v>0.25714318390743029</v>
      </c>
    </row>
    <row r="37" spans="2:32" x14ac:dyDescent="0.35">
      <c r="B37" s="15" t="s">
        <v>115</v>
      </c>
      <c r="C37" s="16">
        <v>2.665204044614768E-2</v>
      </c>
      <c r="D37" s="16">
        <v>2.462261671704051E-2</v>
      </c>
      <c r="E37" s="16">
        <v>2.881396751769295E-2</v>
      </c>
      <c r="G37" s="16">
        <v>1.6933597217868579E-2</v>
      </c>
      <c r="H37" s="16">
        <v>2.227710216592077E-2</v>
      </c>
      <c r="I37" s="16">
        <v>2.297654162983474E-2</v>
      </c>
      <c r="J37" s="16">
        <v>4.3506692216249983E-2</v>
      </c>
      <c r="K37" s="16">
        <v>2.5891299373358628E-2</v>
      </c>
      <c r="L37" s="16">
        <v>2.1456376755037719E-2</v>
      </c>
      <c r="N37" s="16">
        <v>3.8624594857268192E-2</v>
      </c>
      <c r="O37" s="16">
        <v>2.020587232977402E-2</v>
      </c>
      <c r="P37" s="16">
        <v>3.2792258978852407E-2</v>
      </c>
      <c r="Q37" s="16">
        <v>9.3685458857855577E-2</v>
      </c>
      <c r="R37" s="16">
        <v>1.3132835806278919E-2</v>
      </c>
      <c r="S37" s="16">
        <v>6.0715704089835322E-2</v>
      </c>
      <c r="T37" s="16">
        <v>1.120809005472578E-2</v>
      </c>
      <c r="U37" s="16">
        <v>1.5445541171909371E-2</v>
      </c>
      <c r="V37" s="16">
        <v>1.462558578213357E-2</v>
      </c>
      <c r="W37" s="16">
        <v>2.2744614206502631E-2</v>
      </c>
      <c r="X37" s="16">
        <v>1.117718078273775E-2</v>
      </c>
      <c r="Y37" s="16">
        <v>3.7038460883097993E-2</v>
      </c>
      <c r="AA37" s="16">
        <v>2.1428504093178782E-2</v>
      </c>
      <c r="AB37" s="16">
        <v>1.2695572437781549E-2</v>
      </c>
      <c r="AC37" s="16">
        <v>4.100080771024437E-2</v>
      </c>
      <c r="AD37" s="16">
        <v>3.8316648329559187E-2</v>
      </c>
    </row>
    <row r="39" spans="2:32" x14ac:dyDescent="0.35">
      <c r="B39" s="25" t="s">
        <v>120</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row>
    <row r="40" spans="2:32" x14ac:dyDescent="0.35">
      <c r="B40" s="24" t="s">
        <v>16</v>
      </c>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row>
    <row r="41" spans="2:32" x14ac:dyDescent="0.35">
      <c r="B41" s="15" t="s">
        <v>121</v>
      </c>
      <c r="C41" s="16">
        <v>0.13415183225189731</v>
      </c>
      <c r="D41" s="16">
        <v>0.1683544515539698</v>
      </c>
      <c r="E41" s="16">
        <v>0.100719627457558</v>
      </c>
      <c r="G41" s="16">
        <v>0.2263321150958322</v>
      </c>
      <c r="H41" s="16">
        <v>0.30564787451995978</v>
      </c>
      <c r="I41" s="16">
        <v>0.15744425842058341</v>
      </c>
      <c r="J41" s="16">
        <v>8.9257384588751987E-2</v>
      </c>
      <c r="K41" s="16">
        <v>4.3576896860253539E-2</v>
      </c>
      <c r="L41" s="16">
        <v>1.298202307515482E-2</v>
      </c>
      <c r="N41" s="16">
        <v>0.12658116682934839</v>
      </c>
      <c r="O41" s="16">
        <v>8.9447949447511207E-2</v>
      </c>
      <c r="P41" s="16">
        <v>0.1172280889010701</v>
      </c>
      <c r="Q41" s="16">
        <v>9.5764003950547308E-2</v>
      </c>
      <c r="R41" s="16">
        <v>0.12882323617615071</v>
      </c>
      <c r="S41" s="16">
        <v>8.8969787191666261E-2</v>
      </c>
      <c r="T41" s="16">
        <v>0.1375399117872631</v>
      </c>
      <c r="U41" s="16">
        <v>0.11874436558354121</v>
      </c>
      <c r="V41" s="16">
        <v>0.29219912723624242</v>
      </c>
      <c r="W41" s="16">
        <v>8.6381565569726523E-2</v>
      </c>
      <c r="X41" s="16">
        <v>7.853391319456017E-2</v>
      </c>
      <c r="Y41" s="16">
        <v>0.11490679386944661</v>
      </c>
      <c r="AA41" s="16">
        <v>0.2289957834616517</v>
      </c>
      <c r="AB41" s="16">
        <v>9.9304705183338074E-2</v>
      </c>
      <c r="AC41" s="16">
        <v>0.1228960972803274</v>
      </c>
      <c r="AD41" s="16">
        <v>7.7864978779713462E-2</v>
      </c>
    </row>
    <row r="42" spans="2:32" ht="29" x14ac:dyDescent="0.35">
      <c r="B42" s="15" t="s">
        <v>122</v>
      </c>
      <c r="C42" s="16">
        <v>0.30666909246175711</v>
      </c>
      <c r="D42" s="16">
        <v>0.32885347199285331</v>
      </c>
      <c r="E42" s="16">
        <v>0.2849844164090663</v>
      </c>
      <c r="G42" s="16">
        <v>0.50559039176434539</v>
      </c>
      <c r="H42" s="16">
        <v>0.40257807918475741</v>
      </c>
      <c r="I42" s="16">
        <v>0.37015057496952941</v>
      </c>
      <c r="J42" s="16">
        <v>0.29636421616757141</v>
      </c>
      <c r="K42" s="16">
        <v>0.21082159094656339</v>
      </c>
      <c r="L42" s="16">
        <v>0.1197133057643224</v>
      </c>
      <c r="N42" s="16">
        <v>0.28344502515172121</v>
      </c>
      <c r="O42" s="16">
        <v>0.43271267295869031</v>
      </c>
      <c r="P42" s="16">
        <v>0.23894548893785841</v>
      </c>
      <c r="Q42" s="16">
        <v>0.27558433721138348</v>
      </c>
      <c r="R42" s="16">
        <v>0.33606039138293758</v>
      </c>
      <c r="S42" s="16">
        <v>0.25924348803181158</v>
      </c>
      <c r="T42" s="16">
        <v>0.28040039651122223</v>
      </c>
      <c r="U42" s="16">
        <v>0.30886556761042722</v>
      </c>
      <c r="V42" s="16">
        <v>0.39018430577945779</v>
      </c>
      <c r="W42" s="16">
        <v>0.27186442805712502</v>
      </c>
      <c r="X42" s="16">
        <v>0.27106408974798368</v>
      </c>
      <c r="Y42" s="16">
        <v>0.31518584463249671</v>
      </c>
      <c r="AA42" s="16">
        <v>0.38523954607178601</v>
      </c>
      <c r="AB42" s="16">
        <v>0.29927296421102129</v>
      </c>
      <c r="AC42" s="16">
        <v>0.32526308845675822</v>
      </c>
      <c r="AD42" s="16">
        <v>0.2131871350281726</v>
      </c>
    </row>
    <row r="43" spans="2:32" x14ac:dyDescent="0.35">
      <c r="B43" s="15" t="s">
        <v>123</v>
      </c>
      <c r="C43" s="16">
        <v>0.41462403480853788</v>
      </c>
      <c r="D43" s="16">
        <v>0.3644179893099872</v>
      </c>
      <c r="E43" s="16">
        <v>0.46369918838660767</v>
      </c>
      <c r="G43" s="16">
        <v>0.23745139509567409</v>
      </c>
      <c r="H43" s="16">
        <v>0.25259012624512289</v>
      </c>
      <c r="I43" s="16">
        <v>0.40292066364105472</v>
      </c>
      <c r="J43" s="16">
        <v>0.45813669512378219</v>
      </c>
      <c r="K43" s="16">
        <v>0.55553692676395572</v>
      </c>
      <c r="L43" s="16">
        <v>0.54172616725065392</v>
      </c>
      <c r="N43" s="16">
        <v>0.41818784027761657</v>
      </c>
      <c r="O43" s="16">
        <v>0.40307299728722362</v>
      </c>
      <c r="P43" s="16">
        <v>0.41057830210774898</v>
      </c>
      <c r="Q43" s="16">
        <v>0.41405575931724709</v>
      </c>
      <c r="R43" s="16">
        <v>0.41410522565315522</v>
      </c>
      <c r="S43" s="16">
        <v>0.44465086518561853</v>
      </c>
      <c r="T43" s="16">
        <v>0.42883360435939089</v>
      </c>
      <c r="U43" s="16">
        <v>0.44475466276967102</v>
      </c>
      <c r="V43" s="16">
        <v>0.24953351091236001</v>
      </c>
      <c r="W43" s="16">
        <v>0.50053120250483041</v>
      </c>
      <c r="X43" s="16">
        <v>0.45809598964717679</v>
      </c>
      <c r="Y43" s="16">
        <v>0.44492105373439911</v>
      </c>
      <c r="AA43" s="16">
        <v>0.29936943651832387</v>
      </c>
      <c r="AB43" s="16">
        <v>0.48260479556420649</v>
      </c>
      <c r="AC43" s="16">
        <v>0.39450579377356371</v>
      </c>
      <c r="AD43" s="16">
        <v>0.48548656418871322</v>
      </c>
    </row>
    <row r="44" spans="2:32" ht="29" x14ac:dyDescent="0.35">
      <c r="B44" s="15" t="s">
        <v>124</v>
      </c>
      <c r="C44" s="16">
        <v>0.13721039151107181</v>
      </c>
      <c r="D44" s="16">
        <v>0.1323856785252184</v>
      </c>
      <c r="E44" s="16">
        <v>0.14192642776526529</v>
      </c>
      <c r="G44" s="16">
        <v>2.6928204026460421E-2</v>
      </c>
      <c r="H44" s="16">
        <v>3.3574437112616651E-2</v>
      </c>
      <c r="I44" s="16">
        <v>5.5332212872182082E-2</v>
      </c>
      <c r="J44" s="16">
        <v>0.14752804389002011</v>
      </c>
      <c r="K44" s="16">
        <v>0.17976295458175739</v>
      </c>
      <c r="L44" s="16">
        <v>0.32305652630455722</v>
      </c>
      <c r="N44" s="16">
        <v>0.1561181529720421</v>
      </c>
      <c r="O44" s="16">
        <v>7.4766380306574995E-2</v>
      </c>
      <c r="P44" s="16">
        <v>0.2332481200533226</v>
      </c>
      <c r="Q44" s="16">
        <v>0.21459589952082231</v>
      </c>
      <c r="R44" s="16">
        <v>0.11660673477935669</v>
      </c>
      <c r="S44" s="16">
        <v>0.20112633777259681</v>
      </c>
      <c r="T44" s="16">
        <v>0.15322608734212359</v>
      </c>
      <c r="U44" s="16">
        <v>0.11147156152089011</v>
      </c>
      <c r="V44" s="16">
        <v>6.4285852096374094E-2</v>
      </c>
      <c r="W44" s="16">
        <v>0.13401071462065281</v>
      </c>
      <c r="X44" s="16">
        <v>0.1791028539199262</v>
      </c>
      <c r="Y44" s="16">
        <v>0.11395504231670379</v>
      </c>
      <c r="AA44" s="16">
        <v>8.6395233948238365E-2</v>
      </c>
      <c r="AB44" s="16">
        <v>0.11149953994952751</v>
      </c>
      <c r="AC44" s="16">
        <v>0.147942209168968</v>
      </c>
      <c r="AD44" s="16">
        <v>0.2098803268327801</v>
      </c>
    </row>
    <row r="45" spans="2:32" x14ac:dyDescent="0.35">
      <c r="B45" s="15" t="s">
        <v>125</v>
      </c>
      <c r="C45" s="16">
        <v>7.3446489667358342E-3</v>
      </c>
      <c r="D45" s="16">
        <v>5.9884086179711098E-3</v>
      </c>
      <c r="E45" s="16">
        <v>8.6703399815026682E-3</v>
      </c>
      <c r="G45" s="16">
        <v>3.6978940176878809E-3</v>
      </c>
      <c r="H45" s="16">
        <v>5.6094829375431202E-3</v>
      </c>
      <c r="I45" s="16">
        <v>1.415229009665039E-2</v>
      </c>
      <c r="J45" s="16">
        <v>8.7136602298744145E-3</v>
      </c>
      <c r="K45" s="16">
        <v>1.030163084746959E-2</v>
      </c>
      <c r="L45" s="16">
        <v>2.5219776053116271E-3</v>
      </c>
      <c r="N45" s="16">
        <v>1.5667814769271659E-2</v>
      </c>
      <c r="O45" s="16">
        <v>0</v>
      </c>
      <c r="P45" s="16">
        <v>0</v>
      </c>
      <c r="Q45" s="16">
        <v>0</v>
      </c>
      <c r="R45" s="16">
        <v>4.4044120083997921E-3</v>
      </c>
      <c r="S45" s="16">
        <v>6.0095218183069173E-3</v>
      </c>
      <c r="T45" s="16">
        <v>0</v>
      </c>
      <c r="U45" s="16">
        <v>1.6163842515470431E-2</v>
      </c>
      <c r="V45" s="16">
        <v>3.7972039755657609E-3</v>
      </c>
      <c r="W45" s="16">
        <v>7.2120892476653497E-3</v>
      </c>
      <c r="X45" s="16">
        <v>1.3203153490352979E-2</v>
      </c>
      <c r="Y45" s="16">
        <v>1.103126544695384E-2</v>
      </c>
      <c r="AA45" s="16">
        <v>0</v>
      </c>
      <c r="AB45" s="16">
        <v>7.3179950919066289E-3</v>
      </c>
      <c r="AC45" s="16">
        <v>9.3928113203828358E-3</v>
      </c>
      <c r="AD45" s="16">
        <v>1.358099517062073E-2</v>
      </c>
    </row>
    <row r="47" spans="2:32" x14ac:dyDescent="0.35">
      <c r="B47" s="25" t="s">
        <v>126</v>
      </c>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row>
    <row r="48" spans="2:32" x14ac:dyDescent="0.35">
      <c r="B48" s="24" t="s">
        <v>17</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row>
    <row r="49" spans="2:32" x14ac:dyDescent="0.35">
      <c r="B49" s="15" t="s">
        <v>127</v>
      </c>
      <c r="C49" s="16">
        <v>0.51617646514075521</v>
      </c>
      <c r="D49" s="16">
        <v>0.55971017052469718</v>
      </c>
      <c r="E49" s="16">
        <v>0.47362335711711973</v>
      </c>
      <c r="G49" s="16">
        <v>0.69051381969804448</v>
      </c>
      <c r="H49" s="16">
        <v>0.70948512487877802</v>
      </c>
      <c r="I49" s="16">
        <v>0.57091347730543096</v>
      </c>
      <c r="J49" s="16">
        <v>0.47961827170267618</v>
      </c>
      <c r="K49" s="16">
        <v>0.40351978717583498</v>
      </c>
      <c r="L49" s="16">
        <v>0.30600991512558467</v>
      </c>
      <c r="N49" s="16">
        <v>0.50612004823526791</v>
      </c>
      <c r="O49" s="16">
        <v>0.60125702002912562</v>
      </c>
      <c r="P49" s="16">
        <v>0.49853342367374831</v>
      </c>
      <c r="Q49" s="16">
        <v>0.41705017336090799</v>
      </c>
      <c r="R49" s="16">
        <v>0.52061695189873158</v>
      </c>
      <c r="S49" s="16">
        <v>0.52367524715369362</v>
      </c>
      <c r="T49" s="16">
        <v>0.46495891713642667</v>
      </c>
      <c r="U49" s="16">
        <v>0.51058082883283928</v>
      </c>
      <c r="V49" s="16">
        <v>0.67632474616535387</v>
      </c>
      <c r="W49" s="16">
        <v>0.47301357246425152</v>
      </c>
      <c r="X49" s="16">
        <v>0.48442843775072891</v>
      </c>
      <c r="Y49" s="16">
        <v>0.42624731153870449</v>
      </c>
      <c r="AA49" s="16">
        <v>0.60509197987410934</v>
      </c>
      <c r="AB49" s="16">
        <v>0.46109706793748217</v>
      </c>
      <c r="AC49" s="16">
        <v>0.53761684106248986</v>
      </c>
      <c r="AD49" s="16">
        <v>0.45928192941877999</v>
      </c>
    </row>
    <row r="50" spans="2:32" x14ac:dyDescent="0.35">
      <c r="B50" s="15" t="s">
        <v>128</v>
      </c>
      <c r="C50" s="16">
        <v>0.48382353485924467</v>
      </c>
      <c r="D50" s="16">
        <v>0.44028982947530271</v>
      </c>
      <c r="E50" s="16">
        <v>0.52637664288288022</v>
      </c>
      <c r="G50" s="16">
        <v>0.30948618030195529</v>
      </c>
      <c r="H50" s="16">
        <v>0.29051487512122182</v>
      </c>
      <c r="I50" s="16">
        <v>0.42908652269456921</v>
      </c>
      <c r="J50" s="16">
        <v>0.52038172829732388</v>
      </c>
      <c r="K50" s="16">
        <v>0.59648021282416486</v>
      </c>
      <c r="L50" s="16">
        <v>0.69399008487441505</v>
      </c>
      <c r="N50" s="16">
        <v>0.49387995176473198</v>
      </c>
      <c r="O50" s="16">
        <v>0.39874297997087438</v>
      </c>
      <c r="P50" s="16">
        <v>0.50146657632625191</v>
      </c>
      <c r="Q50" s="16">
        <v>0.58294982663909212</v>
      </c>
      <c r="R50" s="16">
        <v>0.47938304810126842</v>
      </c>
      <c r="S50" s="16">
        <v>0.47632475284630632</v>
      </c>
      <c r="T50" s="16">
        <v>0.5350410828635731</v>
      </c>
      <c r="U50" s="16">
        <v>0.48941917116716072</v>
      </c>
      <c r="V50" s="16">
        <v>0.32367525383464613</v>
      </c>
      <c r="W50" s="16">
        <v>0.52698642753574854</v>
      </c>
      <c r="X50" s="16">
        <v>0.51557156224927092</v>
      </c>
      <c r="Y50" s="16">
        <v>0.57375268846129535</v>
      </c>
      <c r="AA50" s="16">
        <v>0.3949080201258906</v>
      </c>
      <c r="AB50" s="16">
        <v>0.5389029320625176</v>
      </c>
      <c r="AC50" s="16">
        <v>0.4623831589375102</v>
      </c>
      <c r="AD50" s="16">
        <v>0.54071807058122012</v>
      </c>
    </row>
    <row r="52" spans="2:32" x14ac:dyDescent="0.35">
      <c r="B52" s="25" t="s">
        <v>129</v>
      </c>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row>
    <row r="53" spans="2:32" x14ac:dyDescent="0.35">
      <c r="B53" s="24" t="s">
        <v>18</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row>
    <row r="54" spans="2:32" x14ac:dyDescent="0.35">
      <c r="B54" s="15" t="s">
        <v>127</v>
      </c>
      <c r="C54" s="16">
        <v>0.61840149206747941</v>
      </c>
      <c r="D54" s="16">
        <v>0.6226039612664106</v>
      </c>
      <c r="E54" s="16">
        <v>0.61429368354966618</v>
      </c>
      <c r="G54" s="16">
        <v>0.84508607086588516</v>
      </c>
      <c r="H54" s="16">
        <v>0.81350487934072435</v>
      </c>
      <c r="I54" s="16">
        <v>0.73469331992992215</v>
      </c>
      <c r="J54" s="16">
        <v>0.58799801100992977</v>
      </c>
      <c r="K54" s="16">
        <v>0.49038369343529742</v>
      </c>
      <c r="L54" s="16">
        <v>0.32784785608990968</v>
      </c>
      <c r="N54" s="16">
        <v>0.56290425658026766</v>
      </c>
      <c r="O54" s="16">
        <v>0.75996720357059733</v>
      </c>
      <c r="P54" s="16">
        <v>0.57336538634726619</v>
      </c>
      <c r="Q54" s="16">
        <v>0.55058630207769499</v>
      </c>
      <c r="R54" s="16">
        <v>0.67141979805597751</v>
      </c>
      <c r="S54" s="16">
        <v>0.53651226740777047</v>
      </c>
      <c r="T54" s="16">
        <v>0.57342138279295907</v>
      </c>
      <c r="U54" s="16">
        <v>0.62861595365656475</v>
      </c>
      <c r="V54" s="16">
        <v>0.76645561287219077</v>
      </c>
      <c r="W54" s="16">
        <v>0.61003012611268514</v>
      </c>
      <c r="X54" s="16">
        <v>0.55308720873734341</v>
      </c>
      <c r="Y54" s="16">
        <v>0.55370041647774071</v>
      </c>
      <c r="AA54" s="16">
        <v>0.73253137420462022</v>
      </c>
      <c r="AB54" s="16">
        <v>0.62768668339475575</v>
      </c>
      <c r="AC54" s="16">
        <v>0.63396518920789702</v>
      </c>
      <c r="AD54" s="16">
        <v>0.47208683608737739</v>
      </c>
    </row>
    <row r="55" spans="2:32" x14ac:dyDescent="0.35">
      <c r="B55" s="15" t="s">
        <v>128</v>
      </c>
      <c r="C55" s="16">
        <v>0.3815985079325207</v>
      </c>
      <c r="D55" s="16">
        <v>0.37739603873358912</v>
      </c>
      <c r="E55" s="16">
        <v>0.38570631645033399</v>
      </c>
      <c r="G55" s="16">
        <v>0.1549139291341147</v>
      </c>
      <c r="H55" s="16">
        <v>0.1864951206592757</v>
      </c>
      <c r="I55" s="16">
        <v>0.26530668007007779</v>
      </c>
      <c r="J55" s="16">
        <v>0.41200198899007051</v>
      </c>
      <c r="K55" s="16">
        <v>0.50961630656470247</v>
      </c>
      <c r="L55" s="16">
        <v>0.67215214391009037</v>
      </c>
      <c r="N55" s="16">
        <v>0.43709574341973212</v>
      </c>
      <c r="O55" s="16">
        <v>0.2400327964294027</v>
      </c>
      <c r="P55" s="16">
        <v>0.42663461365273392</v>
      </c>
      <c r="Q55" s="16">
        <v>0.44941369792230512</v>
      </c>
      <c r="R55" s="16">
        <v>0.32858020194402238</v>
      </c>
      <c r="S55" s="16">
        <v>0.46348773259222947</v>
      </c>
      <c r="T55" s="16">
        <v>0.42657861720704099</v>
      </c>
      <c r="U55" s="16">
        <v>0.37138404634343519</v>
      </c>
      <c r="V55" s="16">
        <v>0.2335443871278092</v>
      </c>
      <c r="W55" s="16">
        <v>0.3899698738873148</v>
      </c>
      <c r="X55" s="16">
        <v>0.44691279126265648</v>
      </c>
      <c r="Y55" s="16">
        <v>0.44629958352225912</v>
      </c>
      <c r="AA55" s="16">
        <v>0.26746862579537978</v>
      </c>
      <c r="AB55" s="16">
        <v>0.37231331660524408</v>
      </c>
      <c r="AC55" s="16">
        <v>0.36603481079210298</v>
      </c>
      <c r="AD55" s="16">
        <v>0.52791316391262255</v>
      </c>
    </row>
    <row r="57" spans="2:32" x14ac:dyDescent="0.35">
      <c r="B57" s="25" t="s">
        <v>130</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row>
    <row r="58" spans="2:32" x14ac:dyDescent="0.35">
      <c r="B58" s="24" t="s">
        <v>19</v>
      </c>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row>
    <row r="59" spans="2:32" x14ac:dyDescent="0.35">
      <c r="B59" s="15" t="s">
        <v>127</v>
      </c>
      <c r="C59" s="16">
        <v>0.30136182361152442</v>
      </c>
      <c r="D59" s="16">
        <v>0.28362117472560572</v>
      </c>
      <c r="E59" s="16">
        <v>0.31870286411781579</v>
      </c>
      <c r="G59" s="16">
        <v>0.54902396902703243</v>
      </c>
      <c r="H59" s="16">
        <v>0.53980751472185096</v>
      </c>
      <c r="I59" s="16">
        <v>0.38453279021877063</v>
      </c>
      <c r="J59" s="16">
        <v>0.20741432703869009</v>
      </c>
      <c r="K59" s="16">
        <v>0.15588713781944349</v>
      </c>
      <c r="L59" s="16">
        <v>5.2049790028946538E-2</v>
      </c>
      <c r="N59" s="16">
        <v>0.25199880719459111</v>
      </c>
      <c r="O59" s="16">
        <v>0.37283196015614622</v>
      </c>
      <c r="P59" s="16">
        <v>0.30394043605414811</v>
      </c>
      <c r="Q59" s="16">
        <v>0.19523402996049599</v>
      </c>
      <c r="R59" s="16">
        <v>0.30690877787339632</v>
      </c>
      <c r="S59" s="16">
        <v>0.20306270453397279</v>
      </c>
      <c r="T59" s="16">
        <v>0.32896746566197599</v>
      </c>
      <c r="U59" s="16">
        <v>0.29976032758897458</v>
      </c>
      <c r="V59" s="16">
        <v>0.49941243750613867</v>
      </c>
      <c r="W59" s="16">
        <v>0.25191077575588172</v>
      </c>
      <c r="X59" s="16">
        <v>0.28123729364506411</v>
      </c>
      <c r="Y59" s="16">
        <v>0.21384667978193769</v>
      </c>
      <c r="AA59" s="16">
        <v>0.42971132723626648</v>
      </c>
      <c r="AB59" s="16">
        <v>0.29248533187756409</v>
      </c>
      <c r="AC59" s="16">
        <v>0.28155050393491882</v>
      </c>
      <c r="AD59" s="16">
        <v>0.18985619275093349</v>
      </c>
    </row>
    <row r="60" spans="2:32" x14ac:dyDescent="0.35">
      <c r="B60" s="15" t="s">
        <v>128</v>
      </c>
      <c r="C60" s="16">
        <v>0.69863817638847547</v>
      </c>
      <c r="D60" s="16">
        <v>0.71637882527439412</v>
      </c>
      <c r="E60" s="16">
        <v>0.68129713588218421</v>
      </c>
      <c r="G60" s="16">
        <v>0.45097603097296751</v>
      </c>
      <c r="H60" s="16">
        <v>0.46019248527814899</v>
      </c>
      <c r="I60" s="16">
        <v>0.61546720978122937</v>
      </c>
      <c r="J60" s="16">
        <v>0.79258567296130988</v>
      </c>
      <c r="K60" s="16">
        <v>0.84411286218055614</v>
      </c>
      <c r="L60" s="16">
        <v>0.9479502099710535</v>
      </c>
      <c r="N60" s="16">
        <v>0.74800119280540889</v>
      </c>
      <c r="O60" s="16">
        <v>0.62716803984385383</v>
      </c>
      <c r="P60" s="16">
        <v>0.69605956394585189</v>
      </c>
      <c r="Q60" s="16">
        <v>0.80476597003950412</v>
      </c>
      <c r="R60" s="16">
        <v>0.69309122212660379</v>
      </c>
      <c r="S60" s="16">
        <v>0.7969372954660271</v>
      </c>
      <c r="T60" s="16">
        <v>0.6710325343380239</v>
      </c>
      <c r="U60" s="16">
        <v>0.70023967241102547</v>
      </c>
      <c r="V60" s="16">
        <v>0.50058756249386149</v>
      </c>
      <c r="W60" s="16">
        <v>0.74808922424411839</v>
      </c>
      <c r="X60" s="16">
        <v>0.71876270635493589</v>
      </c>
      <c r="Y60" s="16">
        <v>0.78615332021806228</v>
      </c>
      <c r="AA60" s="16">
        <v>0.57028867276373352</v>
      </c>
      <c r="AB60" s="16">
        <v>0.70751466812243569</v>
      </c>
      <c r="AC60" s="16">
        <v>0.71844949606508124</v>
      </c>
      <c r="AD60" s="16">
        <v>0.81014380724906665</v>
      </c>
    </row>
    <row r="62" spans="2:32" x14ac:dyDescent="0.35">
      <c r="B62" s="25" t="s">
        <v>131</v>
      </c>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row>
    <row r="63" spans="2:32" x14ac:dyDescent="0.35">
      <c r="B63" s="24" t="s">
        <v>20</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row>
    <row r="64" spans="2:32" x14ac:dyDescent="0.35">
      <c r="B64" s="15" t="s">
        <v>127</v>
      </c>
      <c r="C64" s="16">
        <v>0.15073647798612769</v>
      </c>
      <c r="D64" s="16">
        <v>0.1639370086921775</v>
      </c>
      <c r="E64" s="16">
        <v>0.13783328943027701</v>
      </c>
      <c r="G64" s="16">
        <v>0.1748720396372303</v>
      </c>
      <c r="H64" s="16">
        <v>0.29148868295450547</v>
      </c>
      <c r="I64" s="16">
        <v>0.17916432416639921</v>
      </c>
      <c r="J64" s="16">
        <v>0.1165672723236529</v>
      </c>
      <c r="K64" s="16">
        <v>9.8658322458497275E-2</v>
      </c>
      <c r="L64" s="16">
        <v>6.0379686660215849E-2</v>
      </c>
      <c r="N64" s="16">
        <v>0.1117061060166417</v>
      </c>
      <c r="O64" s="16">
        <v>0.1345632407887484</v>
      </c>
      <c r="P64" s="16">
        <v>0.1112679830273226</v>
      </c>
      <c r="Q64" s="16">
        <v>0.1165205657686281</v>
      </c>
      <c r="R64" s="16">
        <v>0.1495317367025468</v>
      </c>
      <c r="S64" s="16">
        <v>0.1222923416014811</v>
      </c>
      <c r="T64" s="16">
        <v>0.1197744410492068</v>
      </c>
      <c r="U64" s="16">
        <v>0.18451295139010129</v>
      </c>
      <c r="V64" s="16">
        <v>0.27187808121293228</v>
      </c>
      <c r="W64" s="16">
        <v>0.16216000389969529</v>
      </c>
      <c r="X64" s="16">
        <v>9.8065657656044122E-2</v>
      </c>
      <c r="Y64" s="16">
        <v>9.1409618187377917E-2</v>
      </c>
      <c r="AA64" s="16">
        <v>0.20910554124803071</v>
      </c>
      <c r="AB64" s="16">
        <v>0.1161900457260803</v>
      </c>
      <c r="AC64" s="16">
        <v>0.1529353279189915</v>
      </c>
      <c r="AD64" s="16">
        <v>0.12189511077658879</v>
      </c>
    </row>
    <row r="65" spans="2:32" x14ac:dyDescent="0.35">
      <c r="B65" s="15" t="s">
        <v>128</v>
      </c>
      <c r="C65" s="16">
        <v>0.84926352201387223</v>
      </c>
      <c r="D65" s="16">
        <v>0.83606299130782236</v>
      </c>
      <c r="E65" s="16">
        <v>0.86216671056972294</v>
      </c>
      <c r="G65" s="16">
        <v>0.8251279603627697</v>
      </c>
      <c r="H65" s="16">
        <v>0.70851131704549453</v>
      </c>
      <c r="I65" s="16">
        <v>0.82083567583360073</v>
      </c>
      <c r="J65" s="16">
        <v>0.88343272767634728</v>
      </c>
      <c r="K65" s="16">
        <v>0.90134167754150241</v>
      </c>
      <c r="L65" s="16">
        <v>0.93962031333978424</v>
      </c>
      <c r="N65" s="16">
        <v>0.88829389398335812</v>
      </c>
      <c r="O65" s="16">
        <v>0.86543675921125174</v>
      </c>
      <c r="P65" s="16">
        <v>0.88873201697267723</v>
      </c>
      <c r="Q65" s="16">
        <v>0.88347943423137199</v>
      </c>
      <c r="R65" s="16">
        <v>0.85046826329745318</v>
      </c>
      <c r="S65" s="16">
        <v>0.87770765839851872</v>
      </c>
      <c r="T65" s="16">
        <v>0.88022555895079302</v>
      </c>
      <c r="U65" s="16">
        <v>0.81548704860989873</v>
      </c>
      <c r="V65" s="16">
        <v>0.72812191878706778</v>
      </c>
      <c r="W65" s="16">
        <v>0.83783999610030468</v>
      </c>
      <c r="X65" s="16">
        <v>0.90193434234395564</v>
      </c>
      <c r="Y65" s="16">
        <v>0.90859038181262208</v>
      </c>
      <c r="AA65" s="16">
        <v>0.7908944587519694</v>
      </c>
      <c r="AB65" s="16">
        <v>0.88380995427391973</v>
      </c>
      <c r="AC65" s="16">
        <v>0.84706467208100866</v>
      </c>
      <c r="AD65" s="16">
        <v>0.87810488922341146</v>
      </c>
    </row>
    <row r="67" spans="2:32" x14ac:dyDescent="0.35">
      <c r="B67" s="25" t="s">
        <v>132</v>
      </c>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row>
    <row r="68" spans="2:32" x14ac:dyDescent="0.35">
      <c r="B68" s="24" t="s">
        <v>21</v>
      </c>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row>
    <row r="69" spans="2:32" x14ac:dyDescent="0.35">
      <c r="B69" s="15" t="s">
        <v>127</v>
      </c>
      <c r="C69" s="16">
        <v>0.14629857312881711</v>
      </c>
      <c r="D69" s="16">
        <v>0.18101783720272019</v>
      </c>
      <c r="E69" s="16">
        <v>0.1123613609938057</v>
      </c>
      <c r="G69" s="16">
        <v>0.20860502688823909</v>
      </c>
      <c r="H69" s="16">
        <v>0.3020868992211313</v>
      </c>
      <c r="I69" s="16">
        <v>0.1786490996421202</v>
      </c>
      <c r="J69" s="16">
        <v>7.9222575334517389E-2</v>
      </c>
      <c r="K69" s="16">
        <v>7.7189866867872797E-2</v>
      </c>
      <c r="L69" s="16">
        <v>5.3678365077146087E-2</v>
      </c>
      <c r="N69" s="16">
        <v>0.13802663600609461</v>
      </c>
      <c r="O69" s="16">
        <v>0.22526166339381681</v>
      </c>
      <c r="P69" s="16">
        <v>0.1407602683410776</v>
      </c>
      <c r="Q69" s="16">
        <v>9.9619015732194657E-2</v>
      </c>
      <c r="R69" s="16">
        <v>8.600017522027148E-2</v>
      </c>
      <c r="S69" s="16">
        <v>0.1203210096700465</v>
      </c>
      <c r="T69" s="16">
        <v>0.1054711312677907</v>
      </c>
      <c r="U69" s="16">
        <v>0.15093703424715121</v>
      </c>
      <c r="V69" s="16">
        <v>0.30045155313761901</v>
      </c>
      <c r="W69" s="16">
        <v>0.1242580227761772</v>
      </c>
      <c r="X69" s="16">
        <v>0.10574683980221709</v>
      </c>
      <c r="Y69" s="16">
        <v>0.1038293327877262</v>
      </c>
      <c r="AA69" s="16">
        <v>0.23712354486210829</v>
      </c>
      <c r="AB69" s="16">
        <v>0.1192759715171761</v>
      </c>
      <c r="AC69" s="16">
        <v>0.13763722169461159</v>
      </c>
      <c r="AD69" s="16">
        <v>8.4110847354252699E-2</v>
      </c>
    </row>
    <row r="70" spans="2:32" x14ac:dyDescent="0.35">
      <c r="B70" s="15" t="s">
        <v>128</v>
      </c>
      <c r="C70" s="16">
        <v>0.85370142687118289</v>
      </c>
      <c r="D70" s="16">
        <v>0.81898216279727964</v>
      </c>
      <c r="E70" s="16">
        <v>0.88763863900619444</v>
      </c>
      <c r="G70" s="16">
        <v>0.79139497311176088</v>
      </c>
      <c r="H70" s="16">
        <v>0.6979131007788687</v>
      </c>
      <c r="I70" s="16">
        <v>0.82135090035787972</v>
      </c>
      <c r="J70" s="16">
        <v>0.92077742466548262</v>
      </c>
      <c r="K70" s="16">
        <v>0.9228101331321269</v>
      </c>
      <c r="L70" s="16">
        <v>0.94632163492285393</v>
      </c>
      <c r="N70" s="16">
        <v>0.86197336399390523</v>
      </c>
      <c r="O70" s="16">
        <v>0.77473833660618319</v>
      </c>
      <c r="P70" s="16">
        <v>0.85923973165892231</v>
      </c>
      <c r="Q70" s="16">
        <v>0.90038098426780555</v>
      </c>
      <c r="R70" s="16">
        <v>0.91399982477972852</v>
      </c>
      <c r="S70" s="16">
        <v>0.87967899032995345</v>
      </c>
      <c r="T70" s="16">
        <v>0.89452886873220905</v>
      </c>
      <c r="U70" s="16">
        <v>0.8490629657528489</v>
      </c>
      <c r="V70" s="16">
        <v>0.69954844686238127</v>
      </c>
      <c r="W70" s="16">
        <v>0.87574197722382285</v>
      </c>
      <c r="X70" s="16">
        <v>0.89425316019778289</v>
      </c>
      <c r="Y70" s="16">
        <v>0.89617066721227356</v>
      </c>
      <c r="AA70" s="16">
        <v>0.76287645513789171</v>
      </c>
      <c r="AB70" s="16">
        <v>0.88072402848282383</v>
      </c>
      <c r="AC70" s="16">
        <v>0.86236277830538843</v>
      </c>
      <c r="AD70" s="16">
        <v>0.91588915264574733</v>
      </c>
    </row>
    <row r="72" spans="2:32" x14ac:dyDescent="0.35">
      <c r="B72" s="25" t="s">
        <v>133</v>
      </c>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row>
    <row r="73" spans="2:32" x14ac:dyDescent="0.35">
      <c r="B73" s="24" t="s">
        <v>22</v>
      </c>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row>
    <row r="74" spans="2:32" x14ac:dyDescent="0.35">
      <c r="B74" s="15" t="s">
        <v>127</v>
      </c>
      <c r="C74" s="16">
        <v>0.45728975345803968</v>
      </c>
      <c r="D74" s="16">
        <v>0.49946947526037072</v>
      </c>
      <c r="E74" s="16">
        <v>0.41606013051573082</v>
      </c>
      <c r="G74" s="16">
        <v>0.58429838998306505</v>
      </c>
      <c r="H74" s="16">
        <v>0.59496403482834703</v>
      </c>
      <c r="I74" s="16">
        <v>0.52190774403804263</v>
      </c>
      <c r="J74" s="16">
        <v>0.44123087975805519</v>
      </c>
      <c r="K74" s="16">
        <v>0.41786729787890392</v>
      </c>
      <c r="L74" s="16">
        <v>0.24941817583393139</v>
      </c>
      <c r="N74" s="16">
        <v>0.41361765398173039</v>
      </c>
      <c r="O74" s="16">
        <v>0.63449021456901245</v>
      </c>
      <c r="P74" s="16">
        <v>0.45040792767078419</v>
      </c>
      <c r="Q74" s="16">
        <v>0.42599541731935092</v>
      </c>
      <c r="R74" s="16">
        <v>0.44687476349872851</v>
      </c>
      <c r="S74" s="16">
        <v>0.39002099040487148</v>
      </c>
      <c r="T74" s="16">
        <v>0.38678817510806202</v>
      </c>
      <c r="U74" s="16">
        <v>0.46297329485425848</v>
      </c>
      <c r="V74" s="16">
        <v>0.60344871994222549</v>
      </c>
      <c r="W74" s="16">
        <v>0.44434594823106283</v>
      </c>
      <c r="X74" s="16">
        <v>0.41999828469414813</v>
      </c>
      <c r="Y74" s="16">
        <v>0.40497735251214961</v>
      </c>
      <c r="AA74" s="16">
        <v>0.5793402380352447</v>
      </c>
      <c r="AB74" s="16">
        <v>0.49924412156490738</v>
      </c>
      <c r="AC74" s="16">
        <v>0.46033869042306969</v>
      </c>
      <c r="AD74" s="16">
        <v>0.28083138074180408</v>
      </c>
    </row>
    <row r="75" spans="2:32" x14ac:dyDescent="0.35">
      <c r="B75" s="15" t="s">
        <v>128</v>
      </c>
      <c r="C75" s="16">
        <v>0.54271024654196021</v>
      </c>
      <c r="D75" s="16">
        <v>0.50053052473962911</v>
      </c>
      <c r="E75" s="16">
        <v>0.58393986948426924</v>
      </c>
      <c r="G75" s="16">
        <v>0.41570161001693479</v>
      </c>
      <c r="H75" s="16">
        <v>0.4050359651716528</v>
      </c>
      <c r="I75" s="16">
        <v>0.47809225596195742</v>
      </c>
      <c r="J75" s="16">
        <v>0.55876912024194481</v>
      </c>
      <c r="K75" s="16">
        <v>0.58213270212109591</v>
      </c>
      <c r="L75" s="16">
        <v>0.75058182416606856</v>
      </c>
      <c r="N75" s="16">
        <v>0.58638234601826955</v>
      </c>
      <c r="O75" s="16">
        <v>0.36550978543098772</v>
      </c>
      <c r="P75" s="16">
        <v>0.54959207232921592</v>
      </c>
      <c r="Q75" s="16">
        <v>0.57400458268064924</v>
      </c>
      <c r="R75" s="16">
        <v>0.55312523650127143</v>
      </c>
      <c r="S75" s="16">
        <v>0.60997900959512852</v>
      </c>
      <c r="T75" s="16">
        <v>0.61321182489193771</v>
      </c>
      <c r="U75" s="16">
        <v>0.53702670514574136</v>
      </c>
      <c r="V75" s="16">
        <v>0.39655128005777462</v>
      </c>
      <c r="W75" s="16">
        <v>0.55565405176893734</v>
      </c>
      <c r="X75" s="16">
        <v>0.58000171530585176</v>
      </c>
      <c r="Y75" s="16">
        <v>0.59502264748785028</v>
      </c>
      <c r="AA75" s="16">
        <v>0.42065976196475519</v>
      </c>
      <c r="AB75" s="16">
        <v>0.50075587843509239</v>
      </c>
      <c r="AC75" s="16">
        <v>0.53966130957693037</v>
      </c>
      <c r="AD75" s="16">
        <v>0.71916861925819597</v>
      </c>
    </row>
    <row r="77" spans="2:32" x14ac:dyDescent="0.35">
      <c r="B77" s="25" t="s">
        <v>134</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row>
    <row r="78" spans="2:32" x14ac:dyDescent="0.35">
      <c r="B78" s="24" t="s">
        <v>23</v>
      </c>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row>
    <row r="79" spans="2:32" x14ac:dyDescent="0.35">
      <c r="B79" s="15" t="s">
        <v>127</v>
      </c>
      <c r="C79" s="16">
        <v>0.1453529276624084</v>
      </c>
      <c r="D79" s="16">
        <v>0.17871630304743261</v>
      </c>
      <c r="E79" s="16">
        <v>0.11274106280342221</v>
      </c>
      <c r="G79" s="16">
        <v>0.20041346460288689</v>
      </c>
      <c r="H79" s="16">
        <v>0.30282201078593979</v>
      </c>
      <c r="I79" s="16">
        <v>0.18378687365115329</v>
      </c>
      <c r="J79" s="16">
        <v>9.0252613868620046E-2</v>
      </c>
      <c r="K79" s="16">
        <v>7.9953146433672961E-2</v>
      </c>
      <c r="L79" s="16">
        <v>3.8975156216647558E-2</v>
      </c>
      <c r="N79" s="16">
        <v>0.1197550219786799</v>
      </c>
      <c r="O79" s="16">
        <v>0.18131153320780169</v>
      </c>
      <c r="P79" s="16">
        <v>0.1167653573770823</v>
      </c>
      <c r="Q79" s="16">
        <v>0.13027951782647521</v>
      </c>
      <c r="R79" s="16">
        <v>0.1158639438782163</v>
      </c>
      <c r="S79" s="16">
        <v>9.2662196141763215E-2</v>
      </c>
      <c r="T79" s="16">
        <v>0.14487468208616541</v>
      </c>
      <c r="U79" s="16">
        <v>0.15706352668290699</v>
      </c>
      <c r="V79" s="16">
        <v>0.29819487665026928</v>
      </c>
      <c r="W79" s="16">
        <v>0.12392718333487331</v>
      </c>
      <c r="X79" s="16">
        <v>9.3705461986767352E-2</v>
      </c>
      <c r="Y79" s="16">
        <v>9.1845316086706028E-2</v>
      </c>
      <c r="AA79" s="16">
        <v>0.22097207233372709</v>
      </c>
      <c r="AB79" s="16">
        <v>0.1115327629960542</v>
      </c>
      <c r="AC79" s="16">
        <v>0.1547583741396695</v>
      </c>
      <c r="AD79" s="16">
        <v>9.0199275677652541E-2</v>
      </c>
    </row>
    <row r="80" spans="2:32" x14ac:dyDescent="0.35">
      <c r="B80" s="15" t="s">
        <v>128</v>
      </c>
      <c r="C80" s="16">
        <v>0.85464707233759141</v>
      </c>
      <c r="D80" s="16">
        <v>0.8212836969525672</v>
      </c>
      <c r="E80" s="16">
        <v>0.88725893719657789</v>
      </c>
      <c r="G80" s="16">
        <v>0.79958653539711311</v>
      </c>
      <c r="H80" s="16">
        <v>0.69717798921406016</v>
      </c>
      <c r="I80" s="16">
        <v>0.8162131263488468</v>
      </c>
      <c r="J80" s="16">
        <v>0.90974738613138018</v>
      </c>
      <c r="K80" s="16">
        <v>0.92004685356632676</v>
      </c>
      <c r="L80" s="16">
        <v>0.96102484378335229</v>
      </c>
      <c r="N80" s="16">
        <v>0.88024497802131996</v>
      </c>
      <c r="O80" s="16">
        <v>0.81868846679219842</v>
      </c>
      <c r="P80" s="16">
        <v>0.88323464262291762</v>
      </c>
      <c r="Q80" s="16">
        <v>0.86972048217352482</v>
      </c>
      <c r="R80" s="16">
        <v>0.88413605612178381</v>
      </c>
      <c r="S80" s="16">
        <v>0.90733780385823681</v>
      </c>
      <c r="T80" s="16">
        <v>0.85512531791383461</v>
      </c>
      <c r="U80" s="16">
        <v>0.84293647331709309</v>
      </c>
      <c r="V80" s="16">
        <v>0.70180512334973089</v>
      </c>
      <c r="W80" s="16">
        <v>0.87607281666512671</v>
      </c>
      <c r="X80" s="16">
        <v>0.90629453801323268</v>
      </c>
      <c r="Y80" s="16">
        <v>0.9081546839132939</v>
      </c>
      <c r="AA80" s="16">
        <v>0.77902792766627293</v>
      </c>
      <c r="AB80" s="16">
        <v>0.8884672370039457</v>
      </c>
      <c r="AC80" s="16">
        <v>0.84524162586033058</v>
      </c>
      <c r="AD80" s="16">
        <v>0.90980072432234771</v>
      </c>
    </row>
    <row r="82" spans="2:32" x14ac:dyDescent="0.35">
      <c r="B82" s="25" t="s">
        <v>135</v>
      </c>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row>
    <row r="83" spans="2:32" x14ac:dyDescent="0.35">
      <c r="B83" s="24" t="s">
        <v>24</v>
      </c>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row>
    <row r="84" spans="2:32" x14ac:dyDescent="0.35">
      <c r="B84" s="15" t="s">
        <v>127</v>
      </c>
      <c r="C84" s="16">
        <v>7.363013574143687E-2</v>
      </c>
      <c r="D84" s="16">
        <v>8.0738607984058311E-2</v>
      </c>
      <c r="E84" s="16">
        <v>6.6681781941650697E-2</v>
      </c>
      <c r="G84" s="16">
        <v>0.1005321372344245</v>
      </c>
      <c r="H84" s="16">
        <v>0.12307195670180469</v>
      </c>
      <c r="I84" s="16">
        <v>9.945510012245759E-2</v>
      </c>
      <c r="J84" s="16">
        <v>6.3558488166242474E-2</v>
      </c>
      <c r="K84" s="16">
        <v>4.4351195556250118E-2</v>
      </c>
      <c r="L84" s="16">
        <v>2.27776688900991E-2</v>
      </c>
      <c r="N84" s="16">
        <v>2.6103806145318081E-2</v>
      </c>
      <c r="O84" s="16">
        <v>9.0442938817685836E-2</v>
      </c>
      <c r="P84" s="16">
        <v>0.1005008935209469</v>
      </c>
      <c r="Q84" s="16">
        <v>3.1953501685214387E-2</v>
      </c>
      <c r="R84" s="16">
        <v>5.2298064584759593E-2</v>
      </c>
      <c r="S84" s="16">
        <v>7.913969431834661E-2</v>
      </c>
      <c r="T84" s="16">
        <v>6.7135448625857228E-2</v>
      </c>
      <c r="U84" s="16">
        <v>9.0259611885264129E-2</v>
      </c>
      <c r="V84" s="16">
        <v>0.13893286604251021</v>
      </c>
      <c r="W84" s="16">
        <v>6.5614826875364046E-2</v>
      </c>
      <c r="X84" s="16">
        <v>5.8840451640059757E-2</v>
      </c>
      <c r="Y84" s="16">
        <v>5.2135995335091181E-2</v>
      </c>
      <c r="AA84" s="16">
        <v>8.1717668265131785E-2</v>
      </c>
      <c r="AB84" s="16">
        <v>5.5139362037571603E-2</v>
      </c>
      <c r="AC84" s="16">
        <v>8.6550361786681768E-2</v>
      </c>
      <c r="AD84" s="16">
        <v>7.3238746833369853E-2</v>
      </c>
    </row>
    <row r="85" spans="2:32" x14ac:dyDescent="0.35">
      <c r="B85" s="15" t="s">
        <v>128</v>
      </c>
      <c r="C85" s="16">
        <v>0.92636986425856305</v>
      </c>
      <c r="D85" s="16">
        <v>0.91926139201594148</v>
      </c>
      <c r="E85" s="16">
        <v>0.93331821805834925</v>
      </c>
      <c r="G85" s="16">
        <v>0.89946786276557544</v>
      </c>
      <c r="H85" s="16">
        <v>0.87692804329819518</v>
      </c>
      <c r="I85" s="16">
        <v>0.90054489987754238</v>
      </c>
      <c r="J85" s="16">
        <v>0.93644151183375757</v>
      </c>
      <c r="K85" s="16">
        <v>0.95564880444374967</v>
      </c>
      <c r="L85" s="16">
        <v>0.97722233110990087</v>
      </c>
      <c r="N85" s="16">
        <v>0.97389619385468185</v>
      </c>
      <c r="O85" s="16">
        <v>0.90955706118231405</v>
      </c>
      <c r="P85" s="16">
        <v>0.89949910647905307</v>
      </c>
      <c r="Q85" s="16">
        <v>0.96804649831478573</v>
      </c>
      <c r="R85" s="16">
        <v>0.94770193541524039</v>
      </c>
      <c r="S85" s="16">
        <v>0.92086030568165322</v>
      </c>
      <c r="T85" s="16">
        <v>0.93286455137414259</v>
      </c>
      <c r="U85" s="16">
        <v>0.9097403881147359</v>
      </c>
      <c r="V85" s="16">
        <v>0.86106713395749002</v>
      </c>
      <c r="W85" s="16">
        <v>0.93438517312463598</v>
      </c>
      <c r="X85" s="16">
        <v>0.94115954835993998</v>
      </c>
      <c r="Y85" s="16">
        <v>0.94786400466490872</v>
      </c>
      <c r="AA85" s="16">
        <v>0.91828233173486828</v>
      </c>
      <c r="AB85" s="16">
        <v>0.94486063796242836</v>
      </c>
      <c r="AC85" s="16">
        <v>0.91344963821331826</v>
      </c>
      <c r="AD85" s="16">
        <v>0.92676125316663027</v>
      </c>
    </row>
    <row r="87" spans="2:32" x14ac:dyDescent="0.35">
      <c r="B87" s="25" t="s">
        <v>136</v>
      </c>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row>
    <row r="88" spans="2:32" x14ac:dyDescent="0.35">
      <c r="B88" s="24" t="s">
        <v>25</v>
      </c>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row>
    <row r="89" spans="2:32" x14ac:dyDescent="0.35">
      <c r="B89" s="15" t="s">
        <v>127</v>
      </c>
      <c r="C89" s="16">
        <v>7.5054336150108064E-2</v>
      </c>
      <c r="D89" s="16">
        <v>8.1371619931690259E-2</v>
      </c>
      <c r="E89" s="16">
        <v>6.887934927952602E-2</v>
      </c>
      <c r="G89" s="16">
        <v>9.0539115042518464E-2</v>
      </c>
      <c r="H89" s="16">
        <v>0.15796254804567339</v>
      </c>
      <c r="I89" s="16">
        <v>7.7674243138358051E-2</v>
      </c>
      <c r="J89" s="16">
        <v>6.413991735088502E-2</v>
      </c>
      <c r="K89" s="16">
        <v>5.1279674468218538E-2</v>
      </c>
      <c r="L89" s="16">
        <v>2.0346316113512061E-2</v>
      </c>
      <c r="N89" s="16">
        <v>4.6853619281168289E-2</v>
      </c>
      <c r="O89" s="16">
        <v>8.9769509050942331E-2</v>
      </c>
      <c r="P89" s="16">
        <v>9.0456110823016952E-2</v>
      </c>
      <c r="Q89" s="16">
        <v>3.1476450170016157E-2</v>
      </c>
      <c r="R89" s="16">
        <v>3.4353014231645933E-2</v>
      </c>
      <c r="S89" s="16">
        <v>6.0414898548042807E-2</v>
      </c>
      <c r="T89" s="16">
        <v>5.4577801890174381E-2</v>
      </c>
      <c r="U89" s="16">
        <v>8.468616236731269E-2</v>
      </c>
      <c r="V89" s="16">
        <v>0.14948634512890691</v>
      </c>
      <c r="W89" s="16">
        <v>8.3372359718938846E-2</v>
      </c>
      <c r="X89" s="16">
        <v>6.6415104718832593E-2</v>
      </c>
      <c r="Y89" s="16">
        <v>5.8308092917388837E-2</v>
      </c>
      <c r="AA89" s="16">
        <v>0.11562422351906219</v>
      </c>
      <c r="AB89" s="16">
        <v>5.5857203415175798E-2</v>
      </c>
      <c r="AC89" s="16">
        <v>6.3446274883893858E-2</v>
      </c>
      <c r="AD89" s="16">
        <v>6.1803405493794469E-2</v>
      </c>
    </row>
    <row r="90" spans="2:32" x14ac:dyDescent="0.35">
      <c r="B90" s="15" t="s">
        <v>128</v>
      </c>
      <c r="C90" s="16">
        <v>0.92494566384989185</v>
      </c>
      <c r="D90" s="16">
        <v>0.9186283800683096</v>
      </c>
      <c r="E90" s="16">
        <v>0.93112065072047401</v>
      </c>
      <c r="G90" s="16">
        <v>0.90946088495748145</v>
      </c>
      <c r="H90" s="16">
        <v>0.84203745195432667</v>
      </c>
      <c r="I90" s="16">
        <v>0.92232575686164198</v>
      </c>
      <c r="J90" s="16">
        <v>0.93586008264911513</v>
      </c>
      <c r="K90" s="16">
        <v>0.94872032553178143</v>
      </c>
      <c r="L90" s="16">
        <v>0.97965368388648799</v>
      </c>
      <c r="N90" s="16">
        <v>0.95314638071883162</v>
      </c>
      <c r="O90" s="16">
        <v>0.91023049094905761</v>
      </c>
      <c r="P90" s="16">
        <v>0.90954388917698314</v>
      </c>
      <c r="Q90" s="16">
        <v>0.96852354982998379</v>
      </c>
      <c r="R90" s="16">
        <v>0.96564698576835417</v>
      </c>
      <c r="S90" s="16">
        <v>0.93958510145195706</v>
      </c>
      <c r="T90" s="16">
        <v>0.94542219810982542</v>
      </c>
      <c r="U90" s="16">
        <v>0.91531383763268725</v>
      </c>
      <c r="V90" s="16">
        <v>0.85051365487109321</v>
      </c>
      <c r="W90" s="16">
        <v>0.91662764028106125</v>
      </c>
      <c r="X90" s="16">
        <v>0.93358489528116717</v>
      </c>
      <c r="Y90" s="16">
        <v>0.94169190708261119</v>
      </c>
      <c r="AA90" s="16">
        <v>0.88437577648093779</v>
      </c>
      <c r="AB90" s="16">
        <v>0.94414279658482403</v>
      </c>
      <c r="AC90" s="16">
        <v>0.93655372511610613</v>
      </c>
      <c r="AD90" s="16">
        <v>0.93819659450620563</v>
      </c>
    </row>
    <row r="92" spans="2:32" x14ac:dyDescent="0.35">
      <c r="B92" s="25" t="s">
        <v>137</v>
      </c>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row>
    <row r="93" spans="2:32" x14ac:dyDescent="0.35">
      <c r="B93" s="24" t="s">
        <v>26</v>
      </c>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row>
    <row r="94" spans="2:32" x14ac:dyDescent="0.35">
      <c r="B94" s="15" t="s">
        <v>127</v>
      </c>
      <c r="C94" s="16">
        <v>7.8249609696341094E-2</v>
      </c>
      <c r="D94" s="16">
        <v>9.7337054769969081E-2</v>
      </c>
      <c r="E94" s="16">
        <v>5.9592109606470392E-2</v>
      </c>
      <c r="G94" s="16">
        <v>0.11107564555200131</v>
      </c>
      <c r="H94" s="16">
        <v>0.14978410654068369</v>
      </c>
      <c r="I94" s="16">
        <v>8.5984196534188678E-2</v>
      </c>
      <c r="J94" s="16">
        <v>6.5514788654840853E-2</v>
      </c>
      <c r="K94" s="16">
        <v>4.4245640607777213E-2</v>
      </c>
      <c r="L94" s="16">
        <v>2.5602487060380829E-2</v>
      </c>
      <c r="N94" s="16">
        <v>4.1021789106820201E-2</v>
      </c>
      <c r="O94" s="16">
        <v>6.0183423189047118E-2</v>
      </c>
      <c r="P94" s="16">
        <v>7.2502295223480534E-2</v>
      </c>
      <c r="Q94" s="16">
        <v>6.4467250715725746E-2</v>
      </c>
      <c r="R94" s="16">
        <v>4.7953917016917438E-2</v>
      </c>
      <c r="S94" s="16">
        <v>7.2727982989715806E-2</v>
      </c>
      <c r="T94" s="16">
        <v>6.6409146520079579E-2</v>
      </c>
      <c r="U94" s="16">
        <v>0.1065357829839763</v>
      </c>
      <c r="V94" s="16">
        <v>0.14642977942972871</v>
      </c>
      <c r="W94" s="16">
        <v>9.8785363339920773E-2</v>
      </c>
      <c r="X94" s="16">
        <v>3.3379987278559023E-2</v>
      </c>
      <c r="Y94" s="16">
        <v>5.8235403569997173E-2</v>
      </c>
      <c r="AA94" s="16">
        <v>0.1132475968635946</v>
      </c>
      <c r="AB94" s="16">
        <v>5.1883269746361808E-2</v>
      </c>
      <c r="AC94" s="16">
        <v>8.4773105190679918E-2</v>
      </c>
      <c r="AD94" s="16">
        <v>6.2548444285595681E-2</v>
      </c>
    </row>
    <row r="95" spans="2:32" x14ac:dyDescent="0.35">
      <c r="B95" s="15" t="s">
        <v>128</v>
      </c>
      <c r="C95" s="16">
        <v>0.9217503903036588</v>
      </c>
      <c r="D95" s="16">
        <v>0.90266294523003088</v>
      </c>
      <c r="E95" s="16">
        <v>0.94040789039352957</v>
      </c>
      <c r="G95" s="16">
        <v>0.88892435444799855</v>
      </c>
      <c r="H95" s="16">
        <v>0.85021589345931614</v>
      </c>
      <c r="I95" s="16">
        <v>0.91401580346581113</v>
      </c>
      <c r="J95" s="16">
        <v>0.93448521134515927</v>
      </c>
      <c r="K95" s="16">
        <v>0.95575435939222264</v>
      </c>
      <c r="L95" s="16">
        <v>0.97439751293961907</v>
      </c>
      <c r="N95" s="16">
        <v>0.95897821089317981</v>
      </c>
      <c r="O95" s="16">
        <v>0.93981657681095288</v>
      </c>
      <c r="P95" s="16">
        <v>0.92749770477651949</v>
      </c>
      <c r="Q95" s="16">
        <v>0.93553274928427443</v>
      </c>
      <c r="R95" s="16">
        <v>0.95204608298308258</v>
      </c>
      <c r="S95" s="16">
        <v>0.92727201701028406</v>
      </c>
      <c r="T95" s="16">
        <v>0.93359085347992044</v>
      </c>
      <c r="U95" s="16">
        <v>0.89346421701602363</v>
      </c>
      <c r="V95" s="16">
        <v>0.85357022057027132</v>
      </c>
      <c r="W95" s="16">
        <v>0.90121463666007928</v>
      </c>
      <c r="X95" s="16">
        <v>0.96662001272144094</v>
      </c>
      <c r="Y95" s="16">
        <v>0.94176459643000265</v>
      </c>
      <c r="AA95" s="16">
        <v>0.88675240313640535</v>
      </c>
      <c r="AB95" s="16">
        <v>0.94811673025363807</v>
      </c>
      <c r="AC95" s="16">
        <v>0.91522689480932007</v>
      </c>
      <c r="AD95" s="16">
        <v>0.93745155571440442</v>
      </c>
    </row>
    <row r="97" spans="2:32" x14ac:dyDescent="0.35">
      <c r="B97" s="25" t="s">
        <v>138</v>
      </c>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row>
    <row r="98" spans="2:32" x14ac:dyDescent="0.35">
      <c r="B98" s="24" t="s">
        <v>17</v>
      </c>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row>
    <row r="99" spans="2:32" x14ac:dyDescent="0.35">
      <c r="B99" s="15" t="s">
        <v>139</v>
      </c>
      <c r="C99" s="16">
        <v>0.17292616206705869</v>
      </c>
      <c r="D99" s="16">
        <v>0.15957885188869619</v>
      </c>
      <c r="E99" s="16">
        <v>0.18945298201507091</v>
      </c>
      <c r="G99" s="16">
        <v>0.18375698225677059</v>
      </c>
      <c r="H99" s="16">
        <v>0.20145475547237879</v>
      </c>
      <c r="I99" s="16">
        <v>0.17041965031581299</v>
      </c>
      <c r="J99" s="16">
        <v>0.1484538115591432</v>
      </c>
      <c r="K99" s="16">
        <v>0.13506380618927469</v>
      </c>
      <c r="L99" s="16">
        <v>0.15357154075164639</v>
      </c>
      <c r="N99" s="16">
        <v>0.16668712198265279</v>
      </c>
      <c r="O99" s="16">
        <v>0.14497648981422939</v>
      </c>
      <c r="P99" s="16">
        <v>5.485440944855012E-2</v>
      </c>
      <c r="Q99" s="16">
        <v>0.11499930954935671</v>
      </c>
      <c r="R99" s="16">
        <v>0.12690416697622581</v>
      </c>
      <c r="S99" s="16">
        <v>0.28253616573189078</v>
      </c>
      <c r="T99" s="16">
        <v>0.20882721876998281</v>
      </c>
      <c r="U99" s="16">
        <v>0.2044072537190216</v>
      </c>
      <c r="V99" s="16">
        <v>0.1663030931577674</v>
      </c>
      <c r="W99" s="16">
        <v>0.21238957241373771</v>
      </c>
      <c r="X99" s="16">
        <v>0.17809909406642249</v>
      </c>
      <c r="Y99" s="16">
        <v>0.147318366152901</v>
      </c>
      <c r="AA99" s="16">
        <v>0.22662677178359231</v>
      </c>
      <c r="AB99" s="16">
        <v>0.18736988109246519</v>
      </c>
      <c r="AC99" s="16">
        <v>0.13447138333256331</v>
      </c>
      <c r="AD99" s="16">
        <v>9.1782760699473942E-2</v>
      </c>
    </row>
    <row r="100" spans="2:32" x14ac:dyDescent="0.35">
      <c r="B100" s="15" t="s">
        <v>140</v>
      </c>
      <c r="C100" s="16">
        <v>0.47749218607829319</v>
      </c>
      <c r="D100" s="16">
        <v>0.45010099977513612</v>
      </c>
      <c r="E100" s="16">
        <v>0.51140832334830277</v>
      </c>
      <c r="G100" s="16">
        <v>0.50435569398173874</v>
      </c>
      <c r="H100" s="16">
        <v>0.36176813091740062</v>
      </c>
      <c r="I100" s="16">
        <v>0.448254127993514</v>
      </c>
      <c r="J100" s="16">
        <v>0.6128249766590419</v>
      </c>
      <c r="K100" s="16">
        <v>0.53137543136933663</v>
      </c>
      <c r="L100" s="16">
        <v>0.60129941929929687</v>
      </c>
      <c r="N100" s="16">
        <v>0.49171080660389971</v>
      </c>
      <c r="O100" s="16">
        <v>0.48076587258505998</v>
      </c>
      <c r="P100" s="16">
        <v>0.49141559891687631</v>
      </c>
      <c r="Q100" s="16">
        <v>0.48202527093884201</v>
      </c>
      <c r="R100" s="16">
        <v>0.50356983589072746</v>
      </c>
      <c r="S100" s="16">
        <v>0.56983970919414162</v>
      </c>
      <c r="T100" s="16">
        <v>0.46043623590556049</v>
      </c>
      <c r="U100" s="16">
        <v>0.49096199900187271</v>
      </c>
      <c r="V100" s="16">
        <v>0.39420850514567052</v>
      </c>
      <c r="W100" s="16">
        <v>0.52891814955491523</v>
      </c>
      <c r="X100" s="16">
        <v>0.4860621780099863</v>
      </c>
      <c r="Y100" s="16">
        <v>0.47100709644385907</v>
      </c>
      <c r="AA100" s="16">
        <v>0.28402781418114997</v>
      </c>
      <c r="AB100" s="16">
        <v>0.50514153454266197</v>
      </c>
      <c r="AC100" s="16">
        <v>0.55551693405720926</v>
      </c>
      <c r="AD100" s="16">
        <v>0.74333676878583876</v>
      </c>
    </row>
    <row r="101" spans="2:32" x14ac:dyDescent="0.35">
      <c r="B101" s="15" t="s">
        <v>141</v>
      </c>
      <c r="C101" s="16">
        <v>0.34958165185464818</v>
      </c>
      <c r="D101" s="16">
        <v>0.39032014833616768</v>
      </c>
      <c r="E101" s="16">
        <v>0.29913869463662629</v>
      </c>
      <c r="G101" s="16">
        <v>0.31188732376149048</v>
      </c>
      <c r="H101" s="16">
        <v>0.43677711361022059</v>
      </c>
      <c r="I101" s="16">
        <v>0.38132622169067287</v>
      </c>
      <c r="J101" s="16">
        <v>0.23872121178181491</v>
      </c>
      <c r="K101" s="16">
        <v>0.3335607624413886</v>
      </c>
      <c r="L101" s="16">
        <v>0.24512903994905669</v>
      </c>
      <c r="N101" s="16">
        <v>0.34160207141344739</v>
      </c>
      <c r="O101" s="16">
        <v>0.37425763760071051</v>
      </c>
      <c r="P101" s="16">
        <v>0.45372999163457373</v>
      </c>
      <c r="Q101" s="16">
        <v>0.40297541951180138</v>
      </c>
      <c r="R101" s="16">
        <v>0.36952599713304701</v>
      </c>
      <c r="S101" s="16">
        <v>0.1476241250739673</v>
      </c>
      <c r="T101" s="16">
        <v>0.33073654532445668</v>
      </c>
      <c r="U101" s="16">
        <v>0.30463074727910611</v>
      </c>
      <c r="V101" s="16">
        <v>0.439488401696562</v>
      </c>
      <c r="W101" s="16">
        <v>0.25869227803134709</v>
      </c>
      <c r="X101" s="16">
        <v>0.3358387279235911</v>
      </c>
      <c r="Y101" s="16">
        <v>0.38167453740323992</v>
      </c>
      <c r="AA101" s="16">
        <v>0.48934541403525789</v>
      </c>
      <c r="AB101" s="16">
        <v>0.30748858436487281</v>
      </c>
      <c r="AC101" s="16">
        <v>0.31001168261022749</v>
      </c>
      <c r="AD101" s="16">
        <v>0.16488047051468729</v>
      </c>
    </row>
    <row r="103" spans="2:32" x14ac:dyDescent="0.35">
      <c r="B103" s="25" t="s">
        <v>142</v>
      </c>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row>
    <row r="104" spans="2:32" x14ac:dyDescent="0.35">
      <c r="B104" s="24" t="s">
        <v>18</v>
      </c>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row>
    <row r="105" spans="2:32" x14ac:dyDescent="0.35">
      <c r="B105" s="15" t="s">
        <v>139</v>
      </c>
      <c r="C105" s="16">
        <v>0.13432693583516231</v>
      </c>
      <c r="D105" s="16">
        <v>0.1244373343761558</v>
      </c>
      <c r="E105" s="16">
        <v>0.1448284862547268</v>
      </c>
      <c r="G105" s="16">
        <v>8.6400267838711131E-2</v>
      </c>
      <c r="H105" s="16">
        <v>0.1138464697097966</v>
      </c>
      <c r="I105" s="16">
        <v>0.1327385577843832</v>
      </c>
      <c r="J105" s="16">
        <v>0.19598804340454359</v>
      </c>
      <c r="K105" s="16">
        <v>0.15533959085487931</v>
      </c>
      <c r="L105" s="16">
        <v>0.1247310812354618</v>
      </c>
      <c r="N105" s="16">
        <v>0.16633882384536261</v>
      </c>
      <c r="O105" s="16">
        <v>0.1669311035936667</v>
      </c>
      <c r="P105" s="16">
        <v>0.187891151294488</v>
      </c>
      <c r="Q105" s="16">
        <v>0.1145151789538324</v>
      </c>
      <c r="R105" s="16">
        <v>9.9216906120359785E-2</v>
      </c>
      <c r="S105" s="16">
        <v>0.21370173759639449</v>
      </c>
      <c r="T105" s="16">
        <v>0.1631743721394828</v>
      </c>
      <c r="U105" s="16">
        <v>0.13651493562970399</v>
      </c>
      <c r="V105" s="16">
        <v>0.1067859027687338</v>
      </c>
      <c r="W105" s="16">
        <v>0.13547365081654589</v>
      </c>
      <c r="X105" s="16">
        <v>0.15552308773357501</v>
      </c>
      <c r="Y105" s="16">
        <v>8.3115489407688078E-2</v>
      </c>
      <c r="AA105" s="16">
        <v>0.12880218372180249</v>
      </c>
      <c r="AB105" s="16">
        <v>0.17786717318951939</v>
      </c>
      <c r="AC105" s="16">
        <v>0.1103866565755596</v>
      </c>
      <c r="AD105" s="16">
        <v>0.1024604026077261</v>
      </c>
    </row>
    <row r="106" spans="2:32" x14ac:dyDescent="0.35">
      <c r="B106" s="15" t="s">
        <v>140</v>
      </c>
      <c r="C106" s="16">
        <v>0.4614614545024503</v>
      </c>
      <c r="D106" s="16">
        <v>0.43442111286194418</v>
      </c>
      <c r="E106" s="16">
        <v>0.49017499895387162</v>
      </c>
      <c r="G106" s="16">
        <v>0.47996395940975939</v>
      </c>
      <c r="H106" s="16">
        <v>0.36389003099484751</v>
      </c>
      <c r="I106" s="16">
        <v>0.46749596668750087</v>
      </c>
      <c r="J106" s="16">
        <v>0.54216165709261321</v>
      </c>
      <c r="K106" s="16">
        <v>0.49966233854774222</v>
      </c>
      <c r="L106" s="16">
        <v>0.55931807361765395</v>
      </c>
      <c r="N106" s="16">
        <v>0.43514023089493992</v>
      </c>
      <c r="O106" s="16">
        <v>0.51748939521889692</v>
      </c>
      <c r="P106" s="16">
        <v>0.37868716886313603</v>
      </c>
      <c r="Q106" s="16">
        <v>0.50448033919226531</v>
      </c>
      <c r="R106" s="16">
        <v>0.49134302618862541</v>
      </c>
      <c r="S106" s="16">
        <v>0.49344738609960381</v>
      </c>
      <c r="T106" s="16">
        <v>0.43411423617632178</v>
      </c>
      <c r="U106" s="16">
        <v>0.47288071377940261</v>
      </c>
      <c r="V106" s="16">
        <v>0.37814095947672821</v>
      </c>
      <c r="W106" s="16">
        <v>0.55019282248054147</v>
      </c>
      <c r="X106" s="16">
        <v>0.44518332751373302</v>
      </c>
      <c r="Y106" s="16">
        <v>0.49535808235367529</v>
      </c>
      <c r="AA106" s="16">
        <v>0.2965948774233152</v>
      </c>
      <c r="AB106" s="16">
        <v>0.49161545399262518</v>
      </c>
      <c r="AC106" s="16">
        <v>0.54850216505355998</v>
      </c>
      <c r="AD106" s="16">
        <v>0.68463906500199667</v>
      </c>
    </row>
    <row r="107" spans="2:32" x14ac:dyDescent="0.35">
      <c r="B107" s="15" t="s">
        <v>141</v>
      </c>
      <c r="C107" s="16">
        <v>0.40421160966238739</v>
      </c>
      <c r="D107" s="16">
        <v>0.44114155276189992</v>
      </c>
      <c r="E107" s="16">
        <v>0.36499651479140172</v>
      </c>
      <c r="G107" s="16">
        <v>0.43363577275152942</v>
      </c>
      <c r="H107" s="16">
        <v>0.52226349929535598</v>
      </c>
      <c r="I107" s="16">
        <v>0.39976547552811592</v>
      </c>
      <c r="J107" s="16">
        <v>0.26185029950284311</v>
      </c>
      <c r="K107" s="16">
        <v>0.34499807059737841</v>
      </c>
      <c r="L107" s="16">
        <v>0.31595084514688421</v>
      </c>
      <c r="N107" s="16">
        <v>0.3985209452596975</v>
      </c>
      <c r="O107" s="16">
        <v>0.3155795011874365</v>
      </c>
      <c r="P107" s="16">
        <v>0.43342167984237612</v>
      </c>
      <c r="Q107" s="16">
        <v>0.38100448185390212</v>
      </c>
      <c r="R107" s="16">
        <v>0.40944006769101482</v>
      </c>
      <c r="S107" s="16">
        <v>0.29285087630400169</v>
      </c>
      <c r="T107" s="16">
        <v>0.4027113916841954</v>
      </c>
      <c r="U107" s="16">
        <v>0.39060435059089349</v>
      </c>
      <c r="V107" s="16">
        <v>0.51507313775453789</v>
      </c>
      <c r="W107" s="16">
        <v>0.31433352670291281</v>
      </c>
      <c r="X107" s="16">
        <v>0.399293584752692</v>
      </c>
      <c r="Y107" s="16">
        <v>0.42152642823863701</v>
      </c>
      <c r="AA107" s="16">
        <v>0.57460293885488223</v>
      </c>
      <c r="AB107" s="16">
        <v>0.33051737281785548</v>
      </c>
      <c r="AC107" s="16">
        <v>0.3411111783708804</v>
      </c>
      <c r="AD107" s="16">
        <v>0.21290053239027729</v>
      </c>
    </row>
    <row r="109" spans="2:32" x14ac:dyDescent="0.35">
      <c r="B109" s="25" t="s">
        <v>143</v>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row>
    <row r="110" spans="2:32" x14ac:dyDescent="0.35">
      <c r="B110" s="24" t="s">
        <v>19</v>
      </c>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row>
    <row r="111" spans="2:32" x14ac:dyDescent="0.35">
      <c r="B111" s="15" t="s">
        <v>139</v>
      </c>
      <c r="C111" s="16">
        <v>0.28388230176815399</v>
      </c>
      <c r="D111" s="16">
        <v>0.27201468640151139</v>
      </c>
      <c r="E111" s="16">
        <v>0.29439260313775067</v>
      </c>
      <c r="G111" s="16">
        <v>0.27897738054911231</v>
      </c>
      <c r="H111" s="16">
        <v>0.25449630525598937</v>
      </c>
      <c r="I111" s="16">
        <v>0.27115732670960629</v>
      </c>
      <c r="J111" s="16">
        <v>0.34879736815422852</v>
      </c>
      <c r="K111" s="16">
        <v>0.35855831893667911</v>
      </c>
      <c r="L111" s="16">
        <v>0.33103906685808809</v>
      </c>
      <c r="N111" s="16">
        <v>0.28121606158741719</v>
      </c>
      <c r="O111" s="16">
        <v>0.26945215156642299</v>
      </c>
      <c r="P111" s="16">
        <v>0.15533046324041011</v>
      </c>
      <c r="Q111" s="16">
        <v>0.24105427024182591</v>
      </c>
      <c r="R111" s="16">
        <v>0.26961712553188061</v>
      </c>
      <c r="S111" s="16">
        <v>0.44839925916301232</v>
      </c>
      <c r="T111" s="16">
        <v>0.35425145922818102</v>
      </c>
      <c r="U111" s="16">
        <v>0.32608547791610942</v>
      </c>
      <c r="V111" s="16">
        <v>0.24797440027621859</v>
      </c>
      <c r="W111" s="16">
        <v>0.33708830745612578</v>
      </c>
      <c r="X111" s="16">
        <v>0.23906866610035829</v>
      </c>
      <c r="Y111" s="16">
        <v>0.25990335528366232</v>
      </c>
      <c r="AA111" s="16">
        <v>0.27589297356724501</v>
      </c>
      <c r="AB111" s="16">
        <v>0.29355804493373783</v>
      </c>
      <c r="AC111" s="16">
        <v>0.31724939574734379</v>
      </c>
      <c r="AD111" s="16">
        <v>0.2327519161631231</v>
      </c>
    </row>
    <row r="112" spans="2:32" x14ac:dyDescent="0.35">
      <c r="B112" s="15" t="s">
        <v>140</v>
      </c>
      <c r="C112" s="16">
        <v>0.37291155132942128</v>
      </c>
      <c r="D112" s="16">
        <v>0.33245132402478539</v>
      </c>
      <c r="E112" s="16">
        <v>0.4087442918856577</v>
      </c>
      <c r="G112" s="16">
        <v>0.40754519065222178</v>
      </c>
      <c r="H112" s="16">
        <v>0.30053263502196159</v>
      </c>
      <c r="I112" s="16">
        <v>0.34683557290043582</v>
      </c>
      <c r="J112" s="16">
        <v>0.49517933719411827</v>
      </c>
      <c r="K112" s="16">
        <v>0.44992708168229473</v>
      </c>
      <c r="L112" s="16">
        <v>0.66896093314191185</v>
      </c>
      <c r="N112" s="16">
        <v>0.44632699780189983</v>
      </c>
      <c r="O112" s="16">
        <v>0.31397480832331981</v>
      </c>
      <c r="P112" s="16">
        <v>0.48764746073636811</v>
      </c>
      <c r="Q112" s="16">
        <v>0.29585089555748473</v>
      </c>
      <c r="R112" s="16">
        <v>0.44580022488929433</v>
      </c>
      <c r="S112" s="16">
        <v>0.37166987271599128</v>
      </c>
      <c r="T112" s="16">
        <v>0.26873549568074312</v>
      </c>
      <c r="U112" s="16">
        <v>0.43556575243793239</v>
      </c>
      <c r="V112" s="16">
        <v>0.2942615523547944</v>
      </c>
      <c r="W112" s="16">
        <v>0.43398469902291442</v>
      </c>
      <c r="X112" s="16">
        <v>0.30433231530491711</v>
      </c>
      <c r="Y112" s="16">
        <v>0.45323624660734191</v>
      </c>
      <c r="AA112" s="16">
        <v>0.29831299099001668</v>
      </c>
      <c r="AB112" s="16">
        <v>0.42309411565736499</v>
      </c>
      <c r="AC112" s="16">
        <v>0.40842639220482307</v>
      </c>
      <c r="AD112" s="16">
        <v>0.47735083857789062</v>
      </c>
    </row>
    <row r="113" spans="2:32" x14ac:dyDescent="0.35">
      <c r="B113" s="15" t="s">
        <v>141</v>
      </c>
      <c r="C113" s="16">
        <v>0.34320614690242468</v>
      </c>
      <c r="D113" s="16">
        <v>0.39553398957370323</v>
      </c>
      <c r="E113" s="16">
        <v>0.29686310497659157</v>
      </c>
      <c r="G113" s="16">
        <v>0.31347742879866569</v>
      </c>
      <c r="H113" s="16">
        <v>0.44497105972204898</v>
      </c>
      <c r="I113" s="16">
        <v>0.38200710038995772</v>
      </c>
      <c r="J113" s="16">
        <v>0.15602329465165329</v>
      </c>
      <c r="K113" s="16">
        <v>0.19151459938102641</v>
      </c>
      <c r="L113" s="16">
        <v>0</v>
      </c>
      <c r="N113" s="16">
        <v>0.27245694061068298</v>
      </c>
      <c r="O113" s="16">
        <v>0.41657304011025742</v>
      </c>
      <c r="P113" s="16">
        <v>0.35702207602322172</v>
      </c>
      <c r="Q113" s="16">
        <v>0.46309483420068948</v>
      </c>
      <c r="R113" s="16">
        <v>0.28458264957882518</v>
      </c>
      <c r="S113" s="16">
        <v>0.17993086812099629</v>
      </c>
      <c r="T113" s="16">
        <v>0.37701304509107592</v>
      </c>
      <c r="U113" s="16">
        <v>0.23834876964595811</v>
      </c>
      <c r="V113" s="16">
        <v>0.45776404736898679</v>
      </c>
      <c r="W113" s="16">
        <v>0.2289269935209598</v>
      </c>
      <c r="X113" s="16">
        <v>0.45659901859472468</v>
      </c>
      <c r="Y113" s="16">
        <v>0.28686039810899572</v>
      </c>
      <c r="AA113" s="16">
        <v>0.42579403544273853</v>
      </c>
      <c r="AB113" s="16">
        <v>0.28334783940889718</v>
      </c>
      <c r="AC113" s="16">
        <v>0.27432421204783319</v>
      </c>
      <c r="AD113" s="16">
        <v>0.28989724525898641</v>
      </c>
    </row>
    <row r="115" spans="2:32" x14ac:dyDescent="0.35">
      <c r="B115" s="25" t="s">
        <v>144</v>
      </c>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row>
    <row r="116" spans="2:32" x14ac:dyDescent="0.35">
      <c r="B116" s="24" t="s">
        <v>20</v>
      </c>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row>
    <row r="117" spans="2:32" x14ac:dyDescent="0.35">
      <c r="B117" s="15" t="s">
        <v>139</v>
      </c>
      <c r="C117" s="16">
        <v>0.29711950805956849</v>
      </c>
      <c r="D117" s="16">
        <v>0.27747782791048758</v>
      </c>
      <c r="E117" s="16">
        <v>0.32231407482282121</v>
      </c>
      <c r="G117" s="16">
        <v>0.2431623448983464</v>
      </c>
      <c r="H117" s="16">
        <v>0.37235344197317471</v>
      </c>
      <c r="I117" s="16">
        <v>0.23290399590595079</v>
      </c>
      <c r="J117" s="16">
        <v>0.2311230861773603</v>
      </c>
      <c r="K117" s="16">
        <v>0.25529509125305988</v>
      </c>
      <c r="L117" s="16">
        <v>0.51193089837947392</v>
      </c>
      <c r="N117" s="16">
        <v>0.39184075962458281</v>
      </c>
      <c r="O117" s="16">
        <v>0.55711834686397432</v>
      </c>
      <c r="P117" s="16">
        <v>0.123374423826118</v>
      </c>
      <c r="Q117" s="16">
        <v>0.24978111556683291</v>
      </c>
      <c r="R117" s="16">
        <v>0.1462392691335466</v>
      </c>
      <c r="S117" s="16">
        <v>0.33443106330926042</v>
      </c>
      <c r="T117" s="16">
        <v>0.19308715626850179</v>
      </c>
      <c r="U117" s="16">
        <v>0.32270421054556497</v>
      </c>
      <c r="V117" s="16">
        <v>0.33301951493464771</v>
      </c>
      <c r="W117" s="16">
        <v>0.23193738310810061</v>
      </c>
      <c r="X117" s="16">
        <v>0.49643306619302408</v>
      </c>
      <c r="Y117" s="16">
        <v>0.26336125793326942</v>
      </c>
      <c r="AA117" s="16">
        <v>0.33399931854634568</v>
      </c>
      <c r="AB117" s="16">
        <v>0.32997941051709362</v>
      </c>
      <c r="AC117" s="16">
        <v>0.25015970105101137</v>
      </c>
      <c r="AD117" s="16">
        <v>0.19811599070224131</v>
      </c>
    </row>
    <row r="118" spans="2:32" x14ac:dyDescent="0.35">
      <c r="B118" s="15" t="s">
        <v>140</v>
      </c>
      <c r="C118" s="16">
        <v>0.36149095075835402</v>
      </c>
      <c r="D118" s="16">
        <v>0.37682181709904661</v>
      </c>
      <c r="E118" s="16">
        <v>0.34182590517022737</v>
      </c>
      <c r="G118" s="16">
        <v>0.42202307504159142</v>
      </c>
      <c r="H118" s="16">
        <v>0.29489987483790431</v>
      </c>
      <c r="I118" s="16">
        <v>0.31726952379262929</v>
      </c>
      <c r="J118" s="16">
        <v>0.5633610537974324</v>
      </c>
      <c r="K118" s="16">
        <v>0.35846706163260877</v>
      </c>
      <c r="L118" s="16">
        <v>0.33089716902103072</v>
      </c>
      <c r="N118" s="16">
        <v>0.24842699529662671</v>
      </c>
      <c r="O118" s="16">
        <v>0.120619251672812</v>
      </c>
      <c r="P118" s="16">
        <v>0.62713952701456299</v>
      </c>
      <c r="Q118" s="16">
        <v>0.49705320220520183</v>
      </c>
      <c r="R118" s="16">
        <v>0.49323702443161871</v>
      </c>
      <c r="S118" s="16">
        <v>0.66556893669073958</v>
      </c>
      <c r="T118" s="16">
        <v>0.3733004267642826</v>
      </c>
      <c r="U118" s="16">
        <v>0.35828938043472891</v>
      </c>
      <c r="V118" s="16">
        <v>0.27212216070345607</v>
      </c>
      <c r="W118" s="16">
        <v>0.41201036595041629</v>
      </c>
      <c r="X118" s="16">
        <v>0.3387110842763138</v>
      </c>
      <c r="Y118" s="16">
        <v>0.33590057426120468</v>
      </c>
      <c r="AA118" s="16">
        <v>0.22481683609829639</v>
      </c>
      <c r="AB118" s="16">
        <v>0.37166781963987477</v>
      </c>
      <c r="AC118" s="16">
        <v>0.49775897573387362</v>
      </c>
      <c r="AD118" s="16">
        <v>0.59421307698316217</v>
      </c>
    </row>
    <row r="119" spans="2:32" x14ac:dyDescent="0.35">
      <c r="B119" s="15" t="s">
        <v>141</v>
      </c>
      <c r="C119" s="16">
        <v>0.34138954118207748</v>
      </c>
      <c r="D119" s="16">
        <v>0.34570035499046592</v>
      </c>
      <c r="E119" s="16">
        <v>0.33586002000695142</v>
      </c>
      <c r="G119" s="16">
        <v>0.33481458006006221</v>
      </c>
      <c r="H119" s="16">
        <v>0.33274668318892109</v>
      </c>
      <c r="I119" s="16">
        <v>0.44982648030141992</v>
      </c>
      <c r="J119" s="16">
        <v>0.20551586002520689</v>
      </c>
      <c r="K119" s="16">
        <v>0.38623784711433129</v>
      </c>
      <c r="L119" s="16">
        <v>0.1571719325994955</v>
      </c>
      <c r="N119" s="16">
        <v>0.35973224507879048</v>
      </c>
      <c r="O119" s="16">
        <v>0.32226240146321361</v>
      </c>
      <c r="P119" s="16">
        <v>0.24948604915931899</v>
      </c>
      <c r="Q119" s="16">
        <v>0.25316568222796532</v>
      </c>
      <c r="R119" s="16">
        <v>0.36052370643483489</v>
      </c>
      <c r="S119" s="16">
        <v>0</v>
      </c>
      <c r="T119" s="16">
        <v>0.43361241696721547</v>
      </c>
      <c r="U119" s="16">
        <v>0.31900640901970578</v>
      </c>
      <c r="V119" s="16">
        <v>0.39485832436189611</v>
      </c>
      <c r="W119" s="16">
        <v>0.35605225094148307</v>
      </c>
      <c r="X119" s="16">
        <v>0.16485584953066201</v>
      </c>
      <c r="Y119" s="16">
        <v>0.40073816780552579</v>
      </c>
      <c r="AA119" s="16">
        <v>0.44118384535535782</v>
      </c>
      <c r="AB119" s="16">
        <v>0.29835276984303172</v>
      </c>
      <c r="AC119" s="16">
        <v>0.25208132321511512</v>
      </c>
      <c r="AD119" s="16">
        <v>0.20767093231459649</v>
      </c>
    </row>
    <row r="121" spans="2:32" x14ac:dyDescent="0.35">
      <c r="B121" s="25" t="s">
        <v>145</v>
      </c>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row>
    <row r="122" spans="2:32" x14ac:dyDescent="0.35">
      <c r="B122" s="24" t="s">
        <v>21</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row>
    <row r="123" spans="2:32" x14ac:dyDescent="0.35">
      <c r="B123" s="15" t="s">
        <v>139</v>
      </c>
      <c r="C123" s="16">
        <v>0.31501740409626749</v>
      </c>
      <c r="D123" s="16">
        <v>0.29744257571278793</v>
      </c>
      <c r="E123" s="16">
        <v>0.34324477515686858</v>
      </c>
      <c r="G123" s="16">
        <v>0.39980774299839061</v>
      </c>
      <c r="H123" s="16">
        <v>0.26855261204713837</v>
      </c>
      <c r="I123" s="16">
        <v>0.30816210235478442</v>
      </c>
      <c r="J123" s="16">
        <v>0.36840241253898348</v>
      </c>
      <c r="K123" s="16">
        <v>0.31366103001878382</v>
      </c>
      <c r="L123" s="16">
        <v>0.41467403110180212</v>
      </c>
      <c r="N123" s="16">
        <v>0.42449953940745611</v>
      </c>
      <c r="O123" s="16">
        <v>0.46860351254365479</v>
      </c>
      <c r="P123" s="16">
        <v>0.44803638171373023</v>
      </c>
      <c r="Q123" s="16">
        <v>0.1651103793541864</v>
      </c>
      <c r="R123" s="16">
        <v>0.16581129911950329</v>
      </c>
      <c r="S123" s="16">
        <v>0.46267179617855658</v>
      </c>
      <c r="T123" s="16">
        <v>0.45238078907643442</v>
      </c>
      <c r="U123" s="16">
        <v>0.29385964235679218</v>
      </c>
      <c r="V123" s="16">
        <v>0.25695487659591121</v>
      </c>
      <c r="W123" s="16">
        <v>0.26682484545854418</v>
      </c>
      <c r="X123" s="16">
        <v>0.55104274234616013</v>
      </c>
      <c r="Y123" s="16">
        <v>0.2336989541440376</v>
      </c>
      <c r="AA123" s="16">
        <v>0.33303397576327171</v>
      </c>
      <c r="AB123" s="16">
        <v>0.29773949191855131</v>
      </c>
      <c r="AC123" s="16">
        <v>0.2567989387757289</v>
      </c>
      <c r="AD123" s="16">
        <v>0.42800873043380999</v>
      </c>
    </row>
    <row r="124" spans="2:32" x14ac:dyDescent="0.35">
      <c r="B124" s="15" t="s">
        <v>140</v>
      </c>
      <c r="C124" s="16">
        <v>0.31342098010424929</v>
      </c>
      <c r="D124" s="16">
        <v>0.34164732727264407</v>
      </c>
      <c r="E124" s="16">
        <v>0.26808593854238799</v>
      </c>
      <c r="G124" s="16">
        <v>0.39134897262537588</v>
      </c>
      <c r="H124" s="16">
        <v>0.26882067754367911</v>
      </c>
      <c r="I124" s="16">
        <v>0.26908823315679481</v>
      </c>
      <c r="J124" s="16">
        <v>0.47072781701368738</v>
      </c>
      <c r="K124" s="16">
        <v>0.37426972772631378</v>
      </c>
      <c r="L124" s="16">
        <v>0.18646896708949459</v>
      </c>
      <c r="N124" s="16">
        <v>0.27204472352900411</v>
      </c>
      <c r="O124" s="16">
        <v>0.37804910214172238</v>
      </c>
      <c r="P124" s="16">
        <v>0.2217313286385392</v>
      </c>
      <c r="Q124" s="16">
        <v>0.3434834048505554</v>
      </c>
      <c r="R124" s="16">
        <v>0.33133374621554362</v>
      </c>
      <c r="S124" s="16">
        <v>0.30860037877339092</v>
      </c>
      <c r="T124" s="16">
        <v>0.36813161341975242</v>
      </c>
      <c r="U124" s="16">
        <v>0.26179453862267971</v>
      </c>
      <c r="V124" s="16">
        <v>0.31765565965144521</v>
      </c>
      <c r="W124" s="16">
        <v>0.38973556313910279</v>
      </c>
      <c r="X124" s="16">
        <v>0</v>
      </c>
      <c r="Y124" s="16">
        <v>0.41430086620318018</v>
      </c>
      <c r="AA124" s="16">
        <v>0.23141989909987459</v>
      </c>
      <c r="AB124" s="16">
        <v>0.41045462782735798</v>
      </c>
      <c r="AC124" s="16">
        <v>0.39461496611382718</v>
      </c>
      <c r="AD124" s="16">
        <v>0.35161249008640472</v>
      </c>
    </row>
    <row r="125" spans="2:32" x14ac:dyDescent="0.35">
      <c r="B125" s="15" t="s">
        <v>141</v>
      </c>
      <c r="C125" s="16">
        <v>0.37156161579948321</v>
      </c>
      <c r="D125" s="16">
        <v>0.36091009701456811</v>
      </c>
      <c r="E125" s="16">
        <v>0.38866928630074338</v>
      </c>
      <c r="G125" s="16">
        <v>0.20884328437623331</v>
      </c>
      <c r="H125" s="16">
        <v>0.46262671040918257</v>
      </c>
      <c r="I125" s="16">
        <v>0.42274966448842088</v>
      </c>
      <c r="J125" s="16">
        <v>0.16086977044732911</v>
      </c>
      <c r="K125" s="16">
        <v>0.3120692422549024</v>
      </c>
      <c r="L125" s="16">
        <v>0.39885700180870332</v>
      </c>
      <c r="N125" s="16">
        <v>0.30345573706353979</v>
      </c>
      <c r="O125" s="16">
        <v>0.15334738531462269</v>
      </c>
      <c r="P125" s="16">
        <v>0.33023228964773071</v>
      </c>
      <c r="Q125" s="16">
        <v>0.49140621579525812</v>
      </c>
      <c r="R125" s="16">
        <v>0.50285495466495289</v>
      </c>
      <c r="S125" s="16">
        <v>0.22872782504805261</v>
      </c>
      <c r="T125" s="16">
        <v>0.17948759750381341</v>
      </c>
      <c r="U125" s="16">
        <v>0.44434581902052778</v>
      </c>
      <c r="V125" s="16">
        <v>0.42538946375264342</v>
      </c>
      <c r="W125" s="16">
        <v>0.34343959140235308</v>
      </c>
      <c r="X125" s="16">
        <v>0.44895725765383993</v>
      </c>
      <c r="Y125" s="16">
        <v>0.35200017965278207</v>
      </c>
      <c r="AA125" s="16">
        <v>0.43554612513685392</v>
      </c>
      <c r="AB125" s="16">
        <v>0.29180588025409071</v>
      </c>
      <c r="AC125" s="16">
        <v>0.34858609511044408</v>
      </c>
      <c r="AD125" s="16">
        <v>0.22037877947978529</v>
      </c>
    </row>
    <row r="127" spans="2:32" x14ac:dyDescent="0.35">
      <c r="B127" s="25" t="s">
        <v>146</v>
      </c>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row>
    <row r="128" spans="2:32" x14ac:dyDescent="0.35">
      <c r="B128" s="24" t="s">
        <v>22</v>
      </c>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row>
    <row r="129" spans="2:32" x14ac:dyDescent="0.35">
      <c r="B129" s="15" t="s">
        <v>139</v>
      </c>
      <c r="C129" s="16">
        <v>0.38984083157984761</v>
      </c>
      <c r="D129" s="16">
        <v>0.34072523647461639</v>
      </c>
      <c r="E129" s="16">
        <v>0.44916128187231358</v>
      </c>
      <c r="G129" s="16">
        <v>0.39396127655643831</v>
      </c>
      <c r="H129" s="16">
        <v>0.38429068672987737</v>
      </c>
      <c r="I129" s="16">
        <v>0.41713916753711028</v>
      </c>
      <c r="J129" s="16">
        <v>0.40255622631581223</v>
      </c>
      <c r="K129" s="16">
        <v>0.36154320281530661</v>
      </c>
      <c r="L129" s="16">
        <v>0.28725483136103208</v>
      </c>
      <c r="N129" s="16">
        <v>0.44782750245267727</v>
      </c>
      <c r="O129" s="16">
        <v>0.52057421729675235</v>
      </c>
      <c r="P129" s="16">
        <v>0.4066135244349659</v>
      </c>
      <c r="Q129" s="16">
        <v>0.32179812403299352</v>
      </c>
      <c r="R129" s="16">
        <v>0.50180026587292825</v>
      </c>
      <c r="S129" s="16">
        <v>0.42245822739671302</v>
      </c>
      <c r="T129" s="16">
        <v>0.34941773763186551</v>
      </c>
      <c r="U129" s="16">
        <v>0.46712841877663352</v>
      </c>
      <c r="V129" s="16">
        <v>0.30282838124997552</v>
      </c>
      <c r="W129" s="16">
        <v>0.42045370552872152</v>
      </c>
      <c r="X129" s="16">
        <v>0.21883775879620529</v>
      </c>
      <c r="Y129" s="16">
        <v>0.33755512537961613</v>
      </c>
      <c r="AA129" s="16">
        <v>0.42783922649498962</v>
      </c>
      <c r="AB129" s="16">
        <v>0.45303970901908758</v>
      </c>
      <c r="AC129" s="16">
        <v>0.32032453766609081</v>
      </c>
      <c r="AD129" s="16">
        <v>0.23673808777018099</v>
      </c>
    </row>
    <row r="130" spans="2:32" x14ac:dyDescent="0.35">
      <c r="B130" s="15" t="s">
        <v>140</v>
      </c>
      <c r="C130" s="16">
        <v>0.2748479370620473</v>
      </c>
      <c r="D130" s="16">
        <v>0.28806303854330673</v>
      </c>
      <c r="E130" s="16">
        <v>0.258887104889509</v>
      </c>
      <c r="G130" s="16">
        <v>0.29658954458116971</v>
      </c>
      <c r="H130" s="16">
        <v>0.1747009209935024</v>
      </c>
      <c r="I130" s="16">
        <v>0.21332325638407529</v>
      </c>
      <c r="J130" s="16">
        <v>0.39978127610884268</v>
      </c>
      <c r="K130" s="16">
        <v>0.30875181503551841</v>
      </c>
      <c r="L130" s="16">
        <v>0.49546930280139279</v>
      </c>
      <c r="N130" s="16">
        <v>0.25008655333724328</v>
      </c>
      <c r="O130" s="16">
        <v>0.25804895251914711</v>
      </c>
      <c r="P130" s="16">
        <v>0.2216960902471036</v>
      </c>
      <c r="Q130" s="16">
        <v>0.28671456490104241</v>
      </c>
      <c r="R130" s="16">
        <v>0.16371650113103459</v>
      </c>
      <c r="S130" s="16">
        <v>0.35747738072052809</v>
      </c>
      <c r="T130" s="16">
        <v>0.28454076918392668</v>
      </c>
      <c r="U130" s="16">
        <v>0.22806173547942879</v>
      </c>
      <c r="V130" s="16">
        <v>0.2466488160602695</v>
      </c>
      <c r="W130" s="16">
        <v>0.32770338299875501</v>
      </c>
      <c r="X130" s="16">
        <v>0.36910769859901349</v>
      </c>
      <c r="Y130" s="16">
        <v>0.38922629094555738</v>
      </c>
      <c r="AA130" s="16">
        <v>0.12598884289431961</v>
      </c>
      <c r="AB130" s="16">
        <v>0.28583814448248951</v>
      </c>
      <c r="AC130" s="16">
        <v>0.37917989985409872</v>
      </c>
      <c r="AD130" s="16">
        <v>0.54675780548671093</v>
      </c>
    </row>
    <row r="131" spans="2:32" x14ac:dyDescent="0.35">
      <c r="B131" s="15" t="s">
        <v>141</v>
      </c>
      <c r="C131" s="16">
        <v>0.33531123135810509</v>
      </c>
      <c r="D131" s="16">
        <v>0.37121172498207711</v>
      </c>
      <c r="E131" s="16">
        <v>0.29195161323817731</v>
      </c>
      <c r="G131" s="16">
        <v>0.30944917886239193</v>
      </c>
      <c r="H131" s="16">
        <v>0.44100839227662031</v>
      </c>
      <c r="I131" s="16">
        <v>0.36953757607881421</v>
      </c>
      <c r="J131" s="16">
        <v>0.19766249757534499</v>
      </c>
      <c r="K131" s="16">
        <v>0.32970498214917487</v>
      </c>
      <c r="L131" s="16">
        <v>0.21727586583757519</v>
      </c>
      <c r="N131" s="16">
        <v>0.30208594421007939</v>
      </c>
      <c r="O131" s="16">
        <v>0.2213768301841007</v>
      </c>
      <c r="P131" s="16">
        <v>0.37169038531793042</v>
      </c>
      <c r="Q131" s="16">
        <v>0.39148731106596413</v>
      </c>
      <c r="R131" s="16">
        <v>0.33448323299603722</v>
      </c>
      <c r="S131" s="16">
        <v>0.22006439188275889</v>
      </c>
      <c r="T131" s="16">
        <v>0.36604149318420781</v>
      </c>
      <c r="U131" s="16">
        <v>0.30480984574393788</v>
      </c>
      <c r="V131" s="16">
        <v>0.4505228026897552</v>
      </c>
      <c r="W131" s="16">
        <v>0.25184291147252319</v>
      </c>
      <c r="X131" s="16">
        <v>0.41205454260478153</v>
      </c>
      <c r="Y131" s="16">
        <v>0.27321858367482632</v>
      </c>
      <c r="AA131" s="16">
        <v>0.44617193061069083</v>
      </c>
      <c r="AB131" s="16">
        <v>0.26112214649842258</v>
      </c>
      <c r="AC131" s="16">
        <v>0.30049556247981052</v>
      </c>
      <c r="AD131" s="16">
        <v>0.21650410674310819</v>
      </c>
    </row>
    <row r="133" spans="2:32" x14ac:dyDescent="0.35">
      <c r="B133" s="25" t="s">
        <v>147</v>
      </c>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row>
    <row r="134" spans="2:32" x14ac:dyDescent="0.35">
      <c r="B134" s="24" t="s">
        <v>23</v>
      </c>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row>
    <row r="135" spans="2:32" x14ac:dyDescent="0.35">
      <c r="B135" s="15" t="s">
        <v>139</v>
      </c>
      <c r="C135" s="16">
        <v>0.24320833235683889</v>
      </c>
      <c r="D135" s="16">
        <v>0.22989617997488671</v>
      </c>
      <c r="E135" s="16">
        <v>0.26396592120750018</v>
      </c>
      <c r="G135" s="16">
        <v>0.30920979883534899</v>
      </c>
      <c r="H135" s="16">
        <v>0.20557085845325279</v>
      </c>
      <c r="I135" s="16">
        <v>0.12882029073678741</v>
      </c>
      <c r="J135" s="16">
        <v>0.41544354515876558</v>
      </c>
      <c r="K135" s="16">
        <v>0.37093074747723259</v>
      </c>
      <c r="L135" s="16">
        <v>0.48259763636637959</v>
      </c>
      <c r="N135" s="16">
        <v>0.2836339414800923</v>
      </c>
      <c r="O135" s="16">
        <v>0.18280909378737681</v>
      </c>
      <c r="P135" s="16">
        <v>0.32867442379063488</v>
      </c>
      <c r="Q135" s="16">
        <v>0.20234274495568561</v>
      </c>
      <c r="R135" s="16">
        <v>0.30709469436981451</v>
      </c>
      <c r="S135" s="16">
        <v>0.39916853484616233</v>
      </c>
      <c r="T135" s="16">
        <v>0.41778555291268571</v>
      </c>
      <c r="U135" s="16">
        <v>0.2436273853648129</v>
      </c>
      <c r="V135" s="16">
        <v>0.1475509322915797</v>
      </c>
      <c r="W135" s="16">
        <v>0.34753602870041639</v>
      </c>
      <c r="X135" s="16">
        <v>0.23009830233808931</v>
      </c>
      <c r="Y135" s="16">
        <v>0.13293499316718721</v>
      </c>
      <c r="AA135" s="16">
        <v>0.24389066387687161</v>
      </c>
      <c r="AB135" s="16">
        <v>0.25582064369188079</v>
      </c>
      <c r="AC135" s="16">
        <v>0.205192426174091</v>
      </c>
      <c r="AD135" s="16">
        <v>0.30123399936050083</v>
      </c>
    </row>
    <row r="136" spans="2:32" x14ac:dyDescent="0.35">
      <c r="B136" s="15" t="s">
        <v>140</v>
      </c>
      <c r="C136" s="16">
        <v>0.40089201928366069</v>
      </c>
      <c r="D136" s="16">
        <v>0.42241262902819071</v>
      </c>
      <c r="E136" s="16">
        <v>0.36733501391929041</v>
      </c>
      <c r="G136" s="16">
        <v>0.42032983286996511</v>
      </c>
      <c r="H136" s="16">
        <v>0.39137247404670328</v>
      </c>
      <c r="I136" s="16">
        <v>0.41275804457094778</v>
      </c>
      <c r="J136" s="16">
        <v>0.39453508854777508</v>
      </c>
      <c r="K136" s="16">
        <v>0.41581935875753601</v>
      </c>
      <c r="L136" s="16">
        <v>0.25565605589640278</v>
      </c>
      <c r="N136" s="16">
        <v>0.44039259548331761</v>
      </c>
      <c r="O136" s="16">
        <v>0.37263114359534139</v>
      </c>
      <c r="P136" s="16">
        <v>0.45319997204068918</v>
      </c>
      <c r="Q136" s="16">
        <v>0.5976241479647314</v>
      </c>
      <c r="R136" s="16">
        <v>0.34834457378899608</v>
      </c>
      <c r="S136" s="16">
        <v>0.40036871775258581</v>
      </c>
      <c r="T136" s="16">
        <v>0.35214162561829482</v>
      </c>
      <c r="U136" s="16">
        <v>0.41365513548124572</v>
      </c>
      <c r="V136" s="16">
        <v>0.38382234168818319</v>
      </c>
      <c r="W136" s="16">
        <v>0.34487068138944871</v>
      </c>
      <c r="X136" s="16">
        <v>0.3841771785109574</v>
      </c>
      <c r="Y136" s="16">
        <v>0.53904822103784089</v>
      </c>
      <c r="AA136" s="16">
        <v>0.27046800783346819</v>
      </c>
      <c r="AB136" s="16">
        <v>0.53287635343381801</v>
      </c>
      <c r="AC136" s="16">
        <v>0.47901252425857621</v>
      </c>
      <c r="AD136" s="16">
        <v>0.54412774205331182</v>
      </c>
    </row>
    <row r="137" spans="2:32" x14ac:dyDescent="0.35">
      <c r="B137" s="15" t="s">
        <v>141</v>
      </c>
      <c r="C137" s="16">
        <v>0.35589964835950022</v>
      </c>
      <c r="D137" s="16">
        <v>0.34769119099692247</v>
      </c>
      <c r="E137" s="16">
        <v>0.36869906487320941</v>
      </c>
      <c r="G137" s="16">
        <v>0.27046036829468612</v>
      </c>
      <c r="H137" s="16">
        <v>0.40305666750004371</v>
      </c>
      <c r="I137" s="16">
        <v>0.45842166469226492</v>
      </c>
      <c r="J137" s="16">
        <v>0.19002136629345959</v>
      </c>
      <c r="K137" s="16">
        <v>0.21324989376523129</v>
      </c>
      <c r="L137" s="16">
        <v>0.26174630773721758</v>
      </c>
      <c r="N137" s="16">
        <v>0.27597346303659009</v>
      </c>
      <c r="O137" s="16">
        <v>0.44455976261728158</v>
      </c>
      <c r="P137" s="16">
        <v>0.2181256041686758</v>
      </c>
      <c r="Q137" s="16">
        <v>0.20003310707958291</v>
      </c>
      <c r="R137" s="16">
        <v>0.3445607318411894</v>
      </c>
      <c r="S137" s="16">
        <v>0.20046274740125181</v>
      </c>
      <c r="T137" s="16">
        <v>0.2300728214690195</v>
      </c>
      <c r="U137" s="16">
        <v>0.34271747915394107</v>
      </c>
      <c r="V137" s="16">
        <v>0.46862672602023703</v>
      </c>
      <c r="W137" s="16">
        <v>0.3075932899101349</v>
      </c>
      <c r="X137" s="16">
        <v>0.3857245191509534</v>
      </c>
      <c r="Y137" s="16">
        <v>0.32801678579497179</v>
      </c>
      <c r="AA137" s="16">
        <v>0.48564132828966022</v>
      </c>
      <c r="AB137" s="16">
        <v>0.2113030028743012</v>
      </c>
      <c r="AC137" s="16">
        <v>0.3157950495673329</v>
      </c>
      <c r="AD137" s="16">
        <v>0.15463825858618729</v>
      </c>
    </row>
    <row r="139" spans="2:32" x14ac:dyDescent="0.35">
      <c r="B139" s="25" t="s">
        <v>148</v>
      </c>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row>
    <row r="140" spans="2:32" x14ac:dyDescent="0.35">
      <c r="B140" s="24" t="s">
        <v>24</v>
      </c>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row>
    <row r="141" spans="2:32" x14ac:dyDescent="0.35">
      <c r="B141" s="15" t="s">
        <v>139</v>
      </c>
      <c r="C141" s="16">
        <v>0.3679259275086138</v>
      </c>
      <c r="D141" s="16">
        <v>0.24908534260715709</v>
      </c>
      <c r="E141" s="16">
        <v>0.52253741945213805</v>
      </c>
      <c r="G141" s="16">
        <v>0.35639752715510381</v>
      </c>
      <c r="H141" s="16">
        <v>0.39547478255953561</v>
      </c>
      <c r="I141" s="16">
        <v>0.33713710707256378</v>
      </c>
      <c r="J141" s="16">
        <v>0.32828078949604189</v>
      </c>
      <c r="K141" s="16">
        <v>0.55975557671927212</v>
      </c>
      <c r="L141" s="16">
        <v>0</v>
      </c>
      <c r="N141" s="16">
        <v>0.4876831313903191</v>
      </c>
      <c r="O141" s="16">
        <v>0.16504305761214061</v>
      </c>
      <c r="P141" s="16">
        <v>0.39124980982018948</v>
      </c>
      <c r="Q141" s="16">
        <v>0</v>
      </c>
      <c r="R141" s="16">
        <v>0.28204000403903551</v>
      </c>
      <c r="S141" s="16">
        <v>0.40082294818587461</v>
      </c>
      <c r="T141" s="16">
        <v>0.32951057858226568</v>
      </c>
      <c r="U141" s="16">
        <v>0.32601126192255558</v>
      </c>
      <c r="V141" s="16">
        <v>0.5005696808491451</v>
      </c>
      <c r="W141" s="16">
        <v>0.28451584905237137</v>
      </c>
      <c r="X141" s="16">
        <v>0.4999012586781596</v>
      </c>
      <c r="Y141" s="16">
        <v>0.22247491224597071</v>
      </c>
      <c r="AA141" s="16">
        <v>0.4193963226574085</v>
      </c>
      <c r="AB141" s="16">
        <v>0.43430183964070612</v>
      </c>
      <c r="AC141" s="16">
        <v>0.27502878922432672</v>
      </c>
      <c r="AD141" s="16">
        <v>0.32170676591971881</v>
      </c>
    </row>
    <row r="142" spans="2:32" x14ac:dyDescent="0.35">
      <c r="B142" s="15" t="s">
        <v>140</v>
      </c>
      <c r="C142" s="16">
        <v>0.39353506568131591</v>
      </c>
      <c r="D142" s="16">
        <v>0.52483474542577335</v>
      </c>
      <c r="E142" s="16">
        <v>0.22271430277585921</v>
      </c>
      <c r="G142" s="16">
        <v>0.34716799711557428</v>
      </c>
      <c r="H142" s="16">
        <v>0.31300269106006828</v>
      </c>
      <c r="I142" s="16">
        <v>0.44905200042392279</v>
      </c>
      <c r="J142" s="16">
        <v>0.56835571908847238</v>
      </c>
      <c r="K142" s="16">
        <v>0.14034686287573689</v>
      </c>
      <c r="L142" s="16">
        <v>1</v>
      </c>
      <c r="N142" s="16">
        <v>0</v>
      </c>
      <c r="O142" s="16">
        <v>0.18546721145056669</v>
      </c>
      <c r="P142" s="16">
        <v>0.41683376706839148</v>
      </c>
      <c r="Q142" s="16">
        <v>0</v>
      </c>
      <c r="R142" s="16">
        <v>0.35396347791118898</v>
      </c>
      <c r="S142" s="16">
        <v>0.59917705181412551</v>
      </c>
      <c r="T142" s="16">
        <v>0.43923870953740812</v>
      </c>
      <c r="U142" s="16">
        <v>0.42684302041823019</v>
      </c>
      <c r="V142" s="16">
        <v>0.30250096815581562</v>
      </c>
      <c r="W142" s="16">
        <v>0.54172950187579172</v>
      </c>
      <c r="X142" s="16">
        <v>0.1614684647482349</v>
      </c>
      <c r="Y142" s="16">
        <v>0.77752508775402962</v>
      </c>
      <c r="AA142" s="16">
        <v>0.32656444364916198</v>
      </c>
      <c r="AB142" s="16">
        <v>0.30899609671400707</v>
      </c>
      <c r="AC142" s="16">
        <v>0.49953381748980857</v>
      </c>
      <c r="AD142" s="16">
        <v>0.47519838658109759</v>
      </c>
    </row>
    <row r="143" spans="2:32" x14ac:dyDescent="0.35">
      <c r="B143" s="15" t="s">
        <v>141</v>
      </c>
      <c r="C143" s="16">
        <v>0.2385390068100704</v>
      </c>
      <c r="D143" s="16">
        <v>0.2260799119670695</v>
      </c>
      <c r="E143" s="16">
        <v>0.25474827777200271</v>
      </c>
      <c r="G143" s="16">
        <v>0.29643447572932202</v>
      </c>
      <c r="H143" s="16">
        <v>0.29152252638039622</v>
      </c>
      <c r="I143" s="16">
        <v>0.21381089250351351</v>
      </c>
      <c r="J143" s="16">
        <v>0.1033634914154855</v>
      </c>
      <c r="K143" s="16">
        <v>0.29989756040499088</v>
      </c>
      <c r="L143" s="16">
        <v>0</v>
      </c>
      <c r="N143" s="16">
        <v>0.51231686860968084</v>
      </c>
      <c r="O143" s="16">
        <v>0.64948973093729279</v>
      </c>
      <c r="P143" s="16">
        <v>0.1919164231114191</v>
      </c>
      <c r="Q143" s="16">
        <v>1</v>
      </c>
      <c r="R143" s="16">
        <v>0.36399651804977529</v>
      </c>
      <c r="S143" s="16">
        <v>0</v>
      </c>
      <c r="T143" s="16">
        <v>0.23125071188032639</v>
      </c>
      <c r="U143" s="16">
        <v>0.2471457176592142</v>
      </c>
      <c r="V143" s="16">
        <v>0.1969293509950393</v>
      </c>
      <c r="W143" s="16">
        <v>0.17375464907183691</v>
      </c>
      <c r="X143" s="16">
        <v>0.3386302765736055</v>
      </c>
      <c r="Y143" s="16">
        <v>0</v>
      </c>
      <c r="AA143" s="16">
        <v>0.25403923369342962</v>
      </c>
      <c r="AB143" s="16">
        <v>0.25670206364528658</v>
      </c>
      <c r="AC143" s="16">
        <v>0.2254373932858649</v>
      </c>
      <c r="AD143" s="16">
        <v>0.2030948474991835</v>
      </c>
    </row>
    <row r="145" spans="2:32" x14ac:dyDescent="0.35">
      <c r="B145" s="25" t="s">
        <v>149</v>
      </c>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row>
    <row r="146" spans="2:32" x14ac:dyDescent="0.35">
      <c r="B146" s="24" t="s">
        <v>25</v>
      </c>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row>
    <row r="147" spans="2:32" x14ac:dyDescent="0.35">
      <c r="B147" s="15" t="s">
        <v>139</v>
      </c>
      <c r="C147" s="16">
        <v>0.39707374276828827</v>
      </c>
      <c r="D147" s="16">
        <v>0.34173471568897662</v>
      </c>
      <c r="E147" s="16">
        <v>0.46266559377990069</v>
      </c>
      <c r="G147" s="16">
        <v>0.27073819110248382</v>
      </c>
      <c r="H147" s="16">
        <v>0.43192997642470982</v>
      </c>
      <c r="I147" s="16">
        <v>0.38881076463006209</v>
      </c>
      <c r="J147" s="16">
        <v>0.41407539206997851</v>
      </c>
      <c r="K147" s="16">
        <v>0.36463077146161571</v>
      </c>
      <c r="L147" s="16">
        <v>1</v>
      </c>
      <c r="N147" s="16">
        <v>0.34445983544913339</v>
      </c>
      <c r="O147" s="16">
        <v>0.60555920175863331</v>
      </c>
      <c r="P147" s="16">
        <v>0.19947700848706371</v>
      </c>
      <c r="Q147" s="16">
        <v>0.50291511430478064</v>
      </c>
      <c r="R147" s="16">
        <v>0.49248105913704338</v>
      </c>
      <c r="S147" s="16">
        <v>0.66912347867947708</v>
      </c>
      <c r="T147" s="16">
        <v>0.71320837561028716</v>
      </c>
      <c r="U147" s="16">
        <v>0.67380274434448895</v>
      </c>
      <c r="V147" s="16">
        <v>0.23340728631023519</v>
      </c>
      <c r="W147" s="16">
        <v>0.40710748071429742</v>
      </c>
      <c r="X147" s="16">
        <v>0.36936674754778143</v>
      </c>
      <c r="Y147" s="16">
        <v>0.33660836459557142</v>
      </c>
      <c r="AA147" s="16">
        <v>0.38790789945339488</v>
      </c>
      <c r="AB147" s="16">
        <v>0.43827611239169628</v>
      </c>
      <c r="AC147" s="16">
        <v>0.2282381156678146</v>
      </c>
      <c r="AD147" s="16">
        <v>0.63366041118953609</v>
      </c>
    </row>
    <row r="148" spans="2:32" x14ac:dyDescent="0.35">
      <c r="B148" s="15" t="s">
        <v>140</v>
      </c>
      <c r="C148" s="16">
        <v>0.31104970423076023</v>
      </c>
      <c r="D148" s="16">
        <v>0.38905594657772968</v>
      </c>
      <c r="E148" s="16">
        <v>0.218591016464799</v>
      </c>
      <c r="G148" s="16">
        <v>0.45973641201322579</v>
      </c>
      <c r="H148" s="16">
        <v>0.23592027952416</v>
      </c>
      <c r="I148" s="16">
        <v>0.2178725334088262</v>
      </c>
      <c r="J148" s="16">
        <v>0.42704403942277352</v>
      </c>
      <c r="K148" s="16">
        <v>0.49580937768798972</v>
      </c>
      <c r="L148" s="16">
        <v>0</v>
      </c>
      <c r="N148" s="16">
        <v>0.15957157772733821</v>
      </c>
      <c r="O148" s="16">
        <v>0.19244526309366891</v>
      </c>
      <c r="P148" s="16">
        <v>0.60393314192548542</v>
      </c>
      <c r="Q148" s="16">
        <v>0.49708488569521941</v>
      </c>
      <c r="R148" s="16">
        <v>0.38372533851041729</v>
      </c>
      <c r="S148" s="16">
        <v>0.16531263987256761</v>
      </c>
      <c r="T148" s="16">
        <v>0.28679162438971278</v>
      </c>
      <c r="U148" s="16">
        <v>0.21453990475409759</v>
      </c>
      <c r="V148" s="16">
        <v>0.29786247555910139</v>
      </c>
      <c r="W148" s="16">
        <v>0.34545430377695002</v>
      </c>
      <c r="X148" s="16">
        <v>0.38391092666943011</v>
      </c>
      <c r="Y148" s="16">
        <v>0.32916195784671348</v>
      </c>
      <c r="AA148" s="16">
        <v>0.26642642087202018</v>
      </c>
      <c r="AB148" s="16">
        <v>0.34246822998630139</v>
      </c>
      <c r="AC148" s="16">
        <v>0.44537266470796599</v>
      </c>
      <c r="AD148" s="16">
        <v>0.23900780285866299</v>
      </c>
    </row>
    <row r="149" spans="2:32" x14ac:dyDescent="0.35">
      <c r="B149" s="15" t="s">
        <v>141</v>
      </c>
      <c r="C149" s="16">
        <v>0.2918765530009515</v>
      </c>
      <c r="D149" s="16">
        <v>0.26920933773329347</v>
      </c>
      <c r="E149" s="16">
        <v>0.31874338975530031</v>
      </c>
      <c r="G149" s="16">
        <v>0.26952539688429039</v>
      </c>
      <c r="H149" s="16">
        <v>0.33214974405113029</v>
      </c>
      <c r="I149" s="16">
        <v>0.39331670196111179</v>
      </c>
      <c r="J149" s="16">
        <v>0.15888056850724791</v>
      </c>
      <c r="K149" s="16">
        <v>0.1395598508503946</v>
      </c>
      <c r="L149" s="16">
        <v>0</v>
      </c>
      <c r="N149" s="16">
        <v>0.49596858682352851</v>
      </c>
      <c r="O149" s="16">
        <v>0.2019955351476978</v>
      </c>
      <c r="P149" s="16">
        <v>0.1965898495874509</v>
      </c>
      <c r="Q149" s="16">
        <v>0</v>
      </c>
      <c r="R149" s="16">
        <v>0.12379360235253919</v>
      </c>
      <c r="S149" s="16">
        <v>0.1655638814479552</v>
      </c>
      <c r="T149" s="16">
        <v>0</v>
      </c>
      <c r="U149" s="16">
        <v>0.1116573509014135</v>
      </c>
      <c r="V149" s="16">
        <v>0.46873023813066328</v>
      </c>
      <c r="W149" s="16">
        <v>0.2474382155087527</v>
      </c>
      <c r="X149" s="16">
        <v>0.24672232578278849</v>
      </c>
      <c r="Y149" s="16">
        <v>0.33422967755771521</v>
      </c>
      <c r="AA149" s="16">
        <v>0.34566567967458489</v>
      </c>
      <c r="AB149" s="16">
        <v>0.21925565762200219</v>
      </c>
      <c r="AC149" s="16">
        <v>0.3263892196242193</v>
      </c>
      <c r="AD149" s="16">
        <v>0.12733178595180089</v>
      </c>
    </row>
    <row r="151" spans="2:32" x14ac:dyDescent="0.35">
      <c r="B151" s="25" t="s">
        <v>150</v>
      </c>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row>
    <row r="152" spans="2:32" x14ac:dyDescent="0.35">
      <c r="B152" s="24" t="s">
        <v>26</v>
      </c>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row>
    <row r="153" spans="2:32" x14ac:dyDescent="0.35">
      <c r="B153" s="15" t="s">
        <v>139</v>
      </c>
      <c r="C153" s="16">
        <v>0.34091325255468918</v>
      </c>
      <c r="D153" s="16">
        <v>0.31285224324288391</v>
      </c>
      <c r="E153" s="16">
        <v>0.38559253465366061</v>
      </c>
      <c r="G153" s="16">
        <v>0.40116542818539319</v>
      </c>
      <c r="H153" s="16">
        <v>0.3192080847213013</v>
      </c>
      <c r="I153" s="16">
        <v>0.2479363098961386</v>
      </c>
      <c r="J153" s="16">
        <v>0.38228670200804798</v>
      </c>
      <c r="K153" s="16">
        <v>0.45167197506761397</v>
      </c>
      <c r="L153" s="16">
        <v>1</v>
      </c>
      <c r="N153" s="16">
        <v>0.19373398728157609</v>
      </c>
      <c r="O153" s="16">
        <v>0.75532268248175016</v>
      </c>
      <c r="P153" s="16">
        <v>0.23952434998345379</v>
      </c>
      <c r="Q153" s="16">
        <v>0.24952690524643581</v>
      </c>
      <c r="R153" s="16">
        <v>0.44184488316910309</v>
      </c>
      <c r="S153" s="16">
        <v>0.50268542488738044</v>
      </c>
      <c r="T153" s="16">
        <v>0.6311671518855585</v>
      </c>
      <c r="U153" s="16">
        <v>0.33721591513180921</v>
      </c>
      <c r="V153" s="16">
        <v>0.23857096286840651</v>
      </c>
      <c r="W153" s="16">
        <v>0.26325253824750772</v>
      </c>
      <c r="X153" s="16">
        <v>0.73992379268504704</v>
      </c>
      <c r="Y153" s="16">
        <v>0.2264483795154876</v>
      </c>
      <c r="AA153" s="16">
        <v>0.33557125083843348</v>
      </c>
      <c r="AB153" s="16">
        <v>0.34730058362942151</v>
      </c>
      <c r="AC153" s="16">
        <v>0.29274825046967828</v>
      </c>
      <c r="AD153" s="16">
        <v>0.45605147175475869</v>
      </c>
    </row>
    <row r="154" spans="2:32" x14ac:dyDescent="0.35">
      <c r="B154" s="15" t="s">
        <v>140</v>
      </c>
      <c r="C154" s="16">
        <v>0.37812501393295689</v>
      </c>
      <c r="D154" s="16">
        <v>0.42450012824229022</v>
      </c>
      <c r="E154" s="16">
        <v>0.30428565941882552</v>
      </c>
      <c r="G154" s="16">
        <v>0.39680328077598642</v>
      </c>
      <c r="H154" s="16">
        <v>0.31797439535901262</v>
      </c>
      <c r="I154" s="16">
        <v>0.38308932009483981</v>
      </c>
      <c r="J154" s="16">
        <v>0.50714906341310551</v>
      </c>
      <c r="K154" s="16">
        <v>0.42479519574619301</v>
      </c>
      <c r="L154" s="16">
        <v>0</v>
      </c>
      <c r="N154" s="16">
        <v>0.60244234633967941</v>
      </c>
      <c r="O154" s="16">
        <v>0</v>
      </c>
      <c r="P154" s="16">
        <v>0.76047565001654616</v>
      </c>
      <c r="Q154" s="16">
        <v>0.75047309475356405</v>
      </c>
      <c r="R154" s="16">
        <v>0.1093746155174876</v>
      </c>
      <c r="S154" s="16">
        <v>0.37231796586620958</v>
      </c>
      <c r="T154" s="16">
        <v>0.24744257551633039</v>
      </c>
      <c r="U154" s="16">
        <v>0.39938963833000068</v>
      </c>
      <c r="V154" s="16">
        <v>0.20731833522208479</v>
      </c>
      <c r="W154" s="16">
        <v>0.65164841698115827</v>
      </c>
      <c r="X154" s="16">
        <v>0</v>
      </c>
      <c r="Y154" s="16">
        <v>0.54931575828703338</v>
      </c>
      <c r="AA154" s="16">
        <v>0.33211807919509068</v>
      </c>
      <c r="AB154" s="16">
        <v>0.42447864842604721</v>
      </c>
      <c r="AC154" s="16">
        <v>0.43003289849064891</v>
      </c>
      <c r="AD154" s="16">
        <v>0.37704470552871611</v>
      </c>
    </row>
    <row r="155" spans="2:32" x14ac:dyDescent="0.35">
      <c r="B155" s="15" t="s">
        <v>141</v>
      </c>
      <c r="C155" s="16">
        <v>0.28096173351235382</v>
      </c>
      <c r="D155" s="16">
        <v>0.26264762851482581</v>
      </c>
      <c r="E155" s="16">
        <v>0.31012180592751409</v>
      </c>
      <c r="G155" s="16">
        <v>0.2020312910386203</v>
      </c>
      <c r="H155" s="16">
        <v>0.36281751991968603</v>
      </c>
      <c r="I155" s="16">
        <v>0.3689743700090215</v>
      </c>
      <c r="J155" s="16">
        <v>0.11056423457884661</v>
      </c>
      <c r="K155" s="16">
        <v>0.12353282918619291</v>
      </c>
      <c r="L155" s="16">
        <v>0</v>
      </c>
      <c r="N155" s="16">
        <v>0.20382366637874461</v>
      </c>
      <c r="O155" s="16">
        <v>0.24467731751824981</v>
      </c>
      <c r="P155" s="16">
        <v>0</v>
      </c>
      <c r="Q155" s="16">
        <v>0</v>
      </c>
      <c r="R155" s="16">
        <v>0.44878050131340919</v>
      </c>
      <c r="S155" s="16">
        <v>0.1249966092464099</v>
      </c>
      <c r="T155" s="16">
        <v>0.121390272598111</v>
      </c>
      <c r="U155" s="16">
        <v>0.26339444653819011</v>
      </c>
      <c r="V155" s="16">
        <v>0.55411070190950884</v>
      </c>
      <c r="W155" s="16">
        <v>8.5099044771334079E-2</v>
      </c>
      <c r="X155" s="16">
        <v>0.26007620731495301</v>
      </c>
      <c r="Y155" s="16">
        <v>0.2242358621974789</v>
      </c>
      <c r="AA155" s="16">
        <v>0.33231066996647568</v>
      </c>
      <c r="AB155" s="16">
        <v>0.22822076794453111</v>
      </c>
      <c r="AC155" s="16">
        <v>0.27721885103967292</v>
      </c>
      <c r="AD155" s="16">
        <v>0.16690382271652521</v>
      </c>
    </row>
    <row r="157" spans="2:32" x14ac:dyDescent="0.35">
      <c r="B157" s="25" t="s">
        <v>151</v>
      </c>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row>
    <row r="158" spans="2:32" x14ac:dyDescent="0.35">
      <c r="B158" s="24" t="s">
        <v>15</v>
      </c>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row>
    <row r="159" spans="2:32" x14ac:dyDescent="0.35">
      <c r="B159" s="15" t="s">
        <v>152</v>
      </c>
      <c r="C159" s="16">
        <v>0.1171722277971064</v>
      </c>
      <c r="D159" s="16">
        <v>0.1190709992702116</v>
      </c>
      <c r="E159" s="16">
        <v>0.1151494834133153</v>
      </c>
      <c r="G159" s="16">
        <v>0.12884470694945591</v>
      </c>
      <c r="H159" s="16">
        <v>0.1756699180452988</v>
      </c>
      <c r="I159" s="16">
        <v>0.1307360746132428</v>
      </c>
      <c r="J159" s="16">
        <v>6.7902291058645939E-2</v>
      </c>
      <c r="K159" s="16">
        <v>9.2208404805678698E-2</v>
      </c>
      <c r="L159" s="16">
        <v>5.8797403245999802E-2</v>
      </c>
      <c r="N159" s="16">
        <v>6.345189028114033E-2</v>
      </c>
      <c r="O159" s="16">
        <v>0.145079383446306</v>
      </c>
      <c r="P159" s="16">
        <v>0.1598113531951767</v>
      </c>
      <c r="Q159" s="16">
        <v>0.1397041270089367</v>
      </c>
      <c r="R159" s="16">
        <v>0.12809134743401879</v>
      </c>
      <c r="S159" s="16">
        <v>7.5514276815909165E-2</v>
      </c>
      <c r="T159" s="16">
        <v>0.14127319366398169</v>
      </c>
      <c r="U159" s="16">
        <v>9.2417282967375419E-2</v>
      </c>
      <c r="V159" s="16">
        <v>0.1714800691833441</v>
      </c>
      <c r="W159" s="16">
        <v>9.7433054920903067E-2</v>
      </c>
      <c r="X159" s="16">
        <v>6.0622278512885937E-2</v>
      </c>
      <c r="Y159" s="16">
        <v>0.1332327880038722</v>
      </c>
      <c r="AA159" s="16">
        <v>0.19666830176684821</v>
      </c>
      <c r="AB159" s="16">
        <v>9.1641854685611313E-2</v>
      </c>
      <c r="AC159" s="16">
        <v>7.4111984204136422E-2</v>
      </c>
      <c r="AD159" s="16">
        <v>8.0426508685836381E-2</v>
      </c>
    </row>
    <row r="160" spans="2:32" x14ac:dyDescent="0.35">
      <c r="B160" s="15" t="s">
        <v>153</v>
      </c>
      <c r="C160" s="16">
        <v>0.15889183514292551</v>
      </c>
      <c r="D160" s="16">
        <v>0.18237428817227919</v>
      </c>
      <c r="E160" s="16">
        <v>0.13387618652193259</v>
      </c>
      <c r="G160" s="16">
        <v>0.18266880891755519</v>
      </c>
      <c r="H160" s="16">
        <v>0.25052246901426262</v>
      </c>
      <c r="I160" s="16">
        <v>0.17636867349551691</v>
      </c>
      <c r="J160" s="16">
        <v>0.1091659919833943</v>
      </c>
      <c r="K160" s="16">
        <v>8.3305474013214906E-2</v>
      </c>
      <c r="L160" s="16">
        <v>6.0949956832390732E-2</v>
      </c>
      <c r="N160" s="16">
        <v>0.13250871130990749</v>
      </c>
      <c r="O160" s="16">
        <v>0.147538459948653</v>
      </c>
      <c r="P160" s="16">
        <v>0.15884500856390879</v>
      </c>
      <c r="Q160" s="16">
        <v>0.1590050883641998</v>
      </c>
      <c r="R160" s="16">
        <v>0.12178486159539929</v>
      </c>
      <c r="S160" s="16">
        <v>8.5769140559325011E-2</v>
      </c>
      <c r="T160" s="16">
        <v>7.6048768132705946E-2</v>
      </c>
      <c r="U160" s="16">
        <v>0.2007316191566226</v>
      </c>
      <c r="V160" s="16">
        <v>0.25978686643080301</v>
      </c>
      <c r="W160" s="16">
        <v>0.15225023245215069</v>
      </c>
      <c r="X160" s="16">
        <v>0.1650392340853048</v>
      </c>
      <c r="Y160" s="16">
        <v>0.1326970612169264</v>
      </c>
      <c r="AA160" s="16">
        <v>0.22736213276444781</v>
      </c>
      <c r="AB160" s="16">
        <v>0.1348613065492919</v>
      </c>
      <c r="AC160" s="16">
        <v>0.14927299793311621</v>
      </c>
      <c r="AD160" s="16">
        <v>9.4445844201397358E-2</v>
      </c>
    </row>
    <row r="161" spans="2:32" x14ac:dyDescent="0.35">
      <c r="B161" s="15" t="s">
        <v>154</v>
      </c>
      <c r="C161" s="16">
        <v>0.21564364827263219</v>
      </c>
      <c r="D161" s="16">
        <v>0.23371780709169859</v>
      </c>
      <c r="E161" s="16">
        <v>0.19638940743277611</v>
      </c>
      <c r="G161" s="16">
        <v>0.2791956392741296</v>
      </c>
      <c r="H161" s="16">
        <v>0.25812445444618098</v>
      </c>
      <c r="I161" s="16">
        <v>0.2190588084857388</v>
      </c>
      <c r="J161" s="16">
        <v>0.17335872856395401</v>
      </c>
      <c r="K161" s="16">
        <v>0.1923573191781392</v>
      </c>
      <c r="L161" s="16">
        <v>0.124086278031799</v>
      </c>
      <c r="N161" s="16">
        <v>0.25108427572390002</v>
      </c>
      <c r="O161" s="16">
        <v>0.26236634338819581</v>
      </c>
      <c r="P161" s="16">
        <v>0.18865392333727299</v>
      </c>
      <c r="Q161" s="16">
        <v>0.14775445456974329</v>
      </c>
      <c r="R161" s="16">
        <v>0.2739021619459549</v>
      </c>
      <c r="S161" s="16">
        <v>0.18786342886261459</v>
      </c>
      <c r="T161" s="16">
        <v>0.26431247916181111</v>
      </c>
      <c r="U161" s="16">
        <v>0.1773876488375089</v>
      </c>
      <c r="V161" s="16">
        <v>0.2254564589149966</v>
      </c>
      <c r="W161" s="16">
        <v>0.1783953308050702</v>
      </c>
      <c r="X161" s="16">
        <v>0.1982653765451397</v>
      </c>
      <c r="Y161" s="16">
        <v>0.20686733128522711</v>
      </c>
      <c r="AA161" s="16">
        <v>0.2497342151329873</v>
      </c>
      <c r="AB161" s="16">
        <v>0.23054179622998619</v>
      </c>
      <c r="AC161" s="16">
        <v>0.22059879817839739</v>
      </c>
      <c r="AD161" s="16">
        <v>0.1296371572147626</v>
      </c>
    </row>
    <row r="162" spans="2:32" x14ac:dyDescent="0.35">
      <c r="B162" s="15" t="s">
        <v>155</v>
      </c>
      <c r="C162" s="16">
        <v>6.5934331140136568E-2</v>
      </c>
      <c r="D162" s="16">
        <v>6.9512552628333196E-2</v>
      </c>
      <c r="E162" s="16">
        <v>6.2122483573576047E-2</v>
      </c>
      <c r="G162" s="16">
        <v>8.8229041051310603E-2</v>
      </c>
      <c r="H162" s="16">
        <v>4.5303044106522451E-2</v>
      </c>
      <c r="I162" s="16">
        <v>8.2022222111216958E-2</v>
      </c>
      <c r="J162" s="16">
        <v>6.6940896692680996E-2</v>
      </c>
      <c r="K162" s="16">
        <v>7.9768404600173787E-2</v>
      </c>
      <c r="L162" s="16">
        <v>1.0024285876998249E-2</v>
      </c>
      <c r="N162" s="16">
        <v>4.5652954974723117E-2</v>
      </c>
      <c r="O162" s="16">
        <v>8.3344762537086281E-2</v>
      </c>
      <c r="P162" s="16">
        <v>6.3241896044574614E-2</v>
      </c>
      <c r="Q162" s="16">
        <v>8.8761442546725952E-2</v>
      </c>
      <c r="R162" s="16">
        <v>8.5314190313185115E-2</v>
      </c>
      <c r="S162" s="16">
        <v>7.6217271992374741E-2</v>
      </c>
      <c r="T162" s="16">
        <v>2.126654299613805E-2</v>
      </c>
      <c r="U162" s="16">
        <v>5.3648072441718229E-2</v>
      </c>
      <c r="V162" s="16">
        <v>6.9313628352307699E-2</v>
      </c>
      <c r="W162" s="16">
        <v>8.6283287975734493E-2</v>
      </c>
      <c r="X162" s="16">
        <v>4.6054736126221532E-2</v>
      </c>
      <c r="Y162" s="16">
        <v>6.2809785703029322E-2</v>
      </c>
      <c r="AA162" s="16">
        <v>5.3785784042749758E-2</v>
      </c>
      <c r="AB162" s="16">
        <v>5.9536958961571268E-2</v>
      </c>
      <c r="AC162" s="16">
        <v>7.908401724367721E-2</v>
      </c>
      <c r="AD162" s="16">
        <v>7.9286409065711647E-2</v>
      </c>
    </row>
    <row r="163" spans="2:32" x14ac:dyDescent="0.35">
      <c r="B163" s="15" t="s">
        <v>156</v>
      </c>
      <c r="C163" s="16">
        <v>7.7836334891873707E-2</v>
      </c>
      <c r="D163" s="16">
        <v>7.2808524643191652E-2</v>
      </c>
      <c r="E163" s="16">
        <v>8.3192416488495527E-2</v>
      </c>
      <c r="G163" s="16">
        <v>4.372167762501674E-2</v>
      </c>
      <c r="H163" s="16">
        <v>7.5294313503011107E-2</v>
      </c>
      <c r="I163" s="16">
        <v>9.9662840373283268E-2</v>
      </c>
      <c r="J163" s="16">
        <v>9.65251160578076E-2</v>
      </c>
      <c r="K163" s="16">
        <v>7.0721055743846364E-2</v>
      </c>
      <c r="L163" s="16">
        <v>3.5684087550418193E-2</v>
      </c>
      <c r="N163" s="16">
        <v>9.1942821981903719E-2</v>
      </c>
      <c r="O163" s="16">
        <v>0.1022696371035781</v>
      </c>
      <c r="P163" s="16">
        <v>0.11107051546412081</v>
      </c>
      <c r="Q163" s="16">
        <v>7.1826236635927299E-2</v>
      </c>
      <c r="R163" s="16">
        <v>5.1449870758378487E-2</v>
      </c>
      <c r="S163" s="16">
        <v>0.1164493260080013</v>
      </c>
      <c r="T163" s="16">
        <v>7.7752899683787846E-2</v>
      </c>
      <c r="U163" s="16">
        <v>7.700993850421263E-2</v>
      </c>
      <c r="V163" s="16">
        <v>6.8581160805989638E-2</v>
      </c>
      <c r="W163" s="16">
        <v>6.0656013862067697E-2</v>
      </c>
      <c r="X163" s="16">
        <v>8.1526307446063304E-2</v>
      </c>
      <c r="Y163" s="16">
        <v>8.2305322138422968E-2</v>
      </c>
      <c r="AA163" s="16">
        <v>8.0212378038470381E-2</v>
      </c>
      <c r="AB163" s="16">
        <v>0.1043039530732098</v>
      </c>
      <c r="AC163" s="16">
        <v>4.8982723227346363E-2</v>
      </c>
      <c r="AD163" s="16">
        <v>7.1181051930140946E-2</v>
      </c>
    </row>
    <row r="164" spans="2:32" x14ac:dyDescent="0.35">
      <c r="B164" s="15" t="s">
        <v>157</v>
      </c>
      <c r="C164" s="16">
        <v>2.9372645461848888E-2</v>
      </c>
      <c r="D164" s="16">
        <v>1.9470065030486809E-2</v>
      </c>
      <c r="E164" s="16">
        <v>3.9921776432212917E-2</v>
      </c>
      <c r="G164" s="16">
        <v>3.8659879826828662E-2</v>
      </c>
      <c r="H164" s="16">
        <v>1.988893213341604E-2</v>
      </c>
      <c r="I164" s="16">
        <v>3.381960302780794E-2</v>
      </c>
      <c r="J164" s="16">
        <v>3.616814038544771E-2</v>
      </c>
      <c r="K164" s="16">
        <v>1.50256223662176E-2</v>
      </c>
      <c r="L164" s="16">
        <v>3.7754657750416518E-2</v>
      </c>
      <c r="N164" s="16">
        <v>3.8728459447437802E-2</v>
      </c>
      <c r="O164" s="16">
        <v>4.1598913107008292E-2</v>
      </c>
      <c r="P164" s="16">
        <v>0</v>
      </c>
      <c r="Q164" s="16">
        <v>1.6895958227205139E-2</v>
      </c>
      <c r="R164" s="16">
        <v>1.8558276534425992E-2</v>
      </c>
      <c r="S164" s="16">
        <v>4.8933324669255783E-2</v>
      </c>
      <c r="T164" s="16">
        <v>4.4468128435234781E-2</v>
      </c>
      <c r="U164" s="16">
        <v>2.622843561536186E-2</v>
      </c>
      <c r="V164" s="16">
        <v>2.671517010409177E-2</v>
      </c>
      <c r="W164" s="16">
        <v>2.724168204098569E-2</v>
      </c>
      <c r="X164" s="16">
        <v>2.309407833298683E-2</v>
      </c>
      <c r="Y164" s="16">
        <v>3.7293364309222768E-2</v>
      </c>
      <c r="AA164" s="16">
        <v>1.6382991528578021E-2</v>
      </c>
      <c r="AB164" s="16">
        <v>2.471252259180819E-2</v>
      </c>
      <c r="AC164" s="16">
        <v>4.3647750332256728E-2</v>
      </c>
      <c r="AD164" s="16">
        <v>3.8527660769394567E-2</v>
      </c>
    </row>
    <row r="165" spans="2:32" x14ac:dyDescent="0.35">
      <c r="B165" s="15" t="s">
        <v>158</v>
      </c>
      <c r="C165" s="16">
        <v>3.9360582389051518E-2</v>
      </c>
      <c r="D165" s="16">
        <v>4.0316764767391863E-2</v>
      </c>
      <c r="E165" s="16">
        <v>3.8341969795033029E-2</v>
      </c>
      <c r="G165" s="16">
        <v>3.4450451356481428E-2</v>
      </c>
      <c r="H165" s="16">
        <v>1.6913617870193121E-2</v>
      </c>
      <c r="I165" s="16">
        <v>3.9244413214716167E-2</v>
      </c>
      <c r="J165" s="16">
        <v>5.6379583814799787E-2</v>
      </c>
      <c r="K165" s="16">
        <v>4.4707588979273252E-2</v>
      </c>
      <c r="L165" s="16">
        <v>6.0280525209339089E-2</v>
      </c>
      <c r="N165" s="16">
        <v>4.1074285967605532E-2</v>
      </c>
      <c r="O165" s="16">
        <v>1.968664942877979E-2</v>
      </c>
      <c r="P165" s="16">
        <v>4.9764002695394653E-2</v>
      </c>
      <c r="Q165" s="16">
        <v>2.145236889642458E-2</v>
      </c>
      <c r="R165" s="16">
        <v>4.0488081367339231E-2</v>
      </c>
      <c r="S165" s="16">
        <v>6.8234742776129453E-2</v>
      </c>
      <c r="T165" s="16">
        <v>5.4468258591230487E-2</v>
      </c>
      <c r="U165" s="16">
        <v>4.6256566741164233E-2</v>
      </c>
      <c r="V165" s="16">
        <v>2.9309075850812358E-2</v>
      </c>
      <c r="W165" s="16">
        <v>2.6414438285591889E-2</v>
      </c>
      <c r="X165" s="16">
        <v>5.7655150001337689E-2</v>
      </c>
      <c r="Y165" s="16">
        <v>2.7324280406536481E-2</v>
      </c>
      <c r="AA165" s="16">
        <v>2.6860671271990429E-2</v>
      </c>
      <c r="AB165" s="16">
        <v>5.4840160826067977E-2</v>
      </c>
      <c r="AC165" s="16">
        <v>5.4443334367493622E-2</v>
      </c>
      <c r="AD165" s="16">
        <v>1.664218721913557E-2</v>
      </c>
    </row>
    <row r="166" spans="2:32" x14ac:dyDescent="0.35">
      <c r="B166" s="15" t="s">
        <v>159</v>
      </c>
      <c r="C166" s="16">
        <v>2.1805834030101481E-3</v>
      </c>
      <c r="D166" s="16">
        <v>2.8137801345957461E-3</v>
      </c>
      <c r="E166" s="16">
        <v>1.506044549445477E-3</v>
      </c>
      <c r="G166" s="16">
        <v>0</v>
      </c>
      <c r="H166" s="16">
        <v>3.194483793562769E-3</v>
      </c>
      <c r="I166" s="16">
        <v>3.1359439720969411E-3</v>
      </c>
      <c r="J166" s="16">
        <v>3.555485570244492E-3</v>
      </c>
      <c r="K166" s="16">
        <v>0</v>
      </c>
      <c r="L166" s="16">
        <v>0</v>
      </c>
      <c r="N166" s="16">
        <v>8.0818737522162371E-3</v>
      </c>
      <c r="O166" s="16">
        <v>0</v>
      </c>
      <c r="P166" s="16">
        <v>0</v>
      </c>
      <c r="Q166" s="16">
        <v>0</v>
      </c>
      <c r="R166" s="16">
        <v>6.2952539468679901E-3</v>
      </c>
      <c r="S166" s="16">
        <v>0</v>
      </c>
      <c r="T166" s="16">
        <v>0</v>
      </c>
      <c r="U166" s="16">
        <v>8.0035644811614608E-3</v>
      </c>
      <c r="V166" s="16">
        <v>0</v>
      </c>
      <c r="W166" s="16">
        <v>0</v>
      </c>
      <c r="X166" s="16">
        <v>0</v>
      </c>
      <c r="Y166" s="16">
        <v>0</v>
      </c>
      <c r="AA166" s="16">
        <v>0</v>
      </c>
      <c r="AB166" s="16">
        <v>2.6630630131812771E-3</v>
      </c>
      <c r="AC166" s="16">
        <v>6.0542185587528106E-3</v>
      </c>
      <c r="AD166" s="16">
        <v>0</v>
      </c>
    </row>
    <row r="167" spans="2:32" x14ac:dyDescent="0.35">
      <c r="B167" s="15" t="s">
        <v>160</v>
      </c>
      <c r="C167" s="16">
        <v>5.6356122856017578E-2</v>
      </c>
      <c r="D167" s="16">
        <v>4.2175437428552162E-2</v>
      </c>
      <c r="E167" s="16">
        <v>7.1462681076952875E-2</v>
      </c>
      <c r="G167" s="16">
        <v>8.2654054859837803E-2</v>
      </c>
      <c r="H167" s="16">
        <v>4.1650272675181288E-2</v>
      </c>
      <c r="I167" s="16">
        <v>4.4450630402004199E-2</v>
      </c>
      <c r="J167" s="16">
        <v>7.5521353212882419E-2</v>
      </c>
      <c r="K167" s="16">
        <v>3.759417653458863E-2</v>
      </c>
      <c r="L167" s="16">
        <v>7.5689260457942067E-2</v>
      </c>
      <c r="N167" s="16">
        <v>3.0539876322482951E-2</v>
      </c>
      <c r="O167" s="16">
        <v>6.4219080412984186E-2</v>
      </c>
      <c r="P167" s="16">
        <v>3.3676949924387543E-2</v>
      </c>
      <c r="Q167" s="16">
        <v>3.4015113223340478E-2</v>
      </c>
      <c r="R167" s="16">
        <v>7.2084063849101918E-2</v>
      </c>
      <c r="S167" s="16">
        <v>3.030040975741442E-2</v>
      </c>
      <c r="T167" s="16">
        <v>7.4637449687110544E-2</v>
      </c>
      <c r="U167" s="16">
        <v>7.1335144316899052E-2</v>
      </c>
      <c r="V167" s="16">
        <v>4.1040949460272341E-2</v>
      </c>
      <c r="W167" s="16">
        <v>6.1012566531887427E-2</v>
      </c>
      <c r="X167" s="16">
        <v>8.4797365290255222E-2</v>
      </c>
      <c r="Y167" s="16">
        <v>7.3950651705108145E-2</v>
      </c>
      <c r="AA167" s="16">
        <v>3.1028385295395169E-2</v>
      </c>
      <c r="AB167" s="16">
        <v>5.3080551385738348E-2</v>
      </c>
      <c r="AC167" s="16">
        <v>6.7554581276599607E-2</v>
      </c>
      <c r="AD167" s="16">
        <v>8.9568853484522121E-2</v>
      </c>
    </row>
    <row r="168" spans="2:32" x14ac:dyDescent="0.35">
      <c r="B168" s="15" t="s">
        <v>161</v>
      </c>
      <c r="C168" s="16">
        <v>0.21769520815068391</v>
      </c>
      <c r="D168" s="16">
        <v>0.20554328688260401</v>
      </c>
      <c r="E168" s="16">
        <v>0.2306405419338397</v>
      </c>
      <c r="G168" s="16">
        <v>0.11689230640465979</v>
      </c>
      <c r="H168" s="16">
        <v>9.4314239942224917E-2</v>
      </c>
      <c r="I168" s="16">
        <v>0.14689220338860479</v>
      </c>
      <c r="J168" s="16">
        <v>0.30053893259334391</v>
      </c>
      <c r="K168" s="16">
        <v>0.35400161407894459</v>
      </c>
      <c r="L168" s="16">
        <v>0.50999080868542512</v>
      </c>
      <c r="N168" s="16">
        <v>0.22788165791007489</v>
      </c>
      <c r="O168" s="16">
        <v>0.11065276728063909</v>
      </c>
      <c r="P168" s="16">
        <v>0.2028606536665481</v>
      </c>
      <c r="Q168" s="16">
        <v>0.28720606585602237</v>
      </c>
      <c r="R168" s="16">
        <v>0.2020318922553283</v>
      </c>
      <c r="S168" s="16">
        <v>0.2794159532361804</v>
      </c>
      <c r="T168" s="16">
        <v>0.23474132561150199</v>
      </c>
      <c r="U168" s="16">
        <v>0.23934402300985691</v>
      </c>
      <c r="V168" s="16">
        <v>0.10227859676675891</v>
      </c>
      <c r="W168" s="16">
        <v>0.27783487647859301</v>
      </c>
      <c r="X168" s="16">
        <v>0.27114967974430693</v>
      </c>
      <c r="Y168" s="16">
        <v>0.24351941523165471</v>
      </c>
      <c r="AA168" s="16">
        <v>0.1082786033012844</v>
      </c>
      <c r="AB168" s="16">
        <v>0.21530274966340759</v>
      </c>
      <c r="AC168" s="16">
        <v>0.2385148935614233</v>
      </c>
      <c r="AD168" s="16">
        <v>0.37553206135757877</v>
      </c>
    </row>
    <row r="169" spans="2:32" x14ac:dyDescent="0.35">
      <c r="B169" s="15" t="s">
        <v>125</v>
      </c>
      <c r="C169" s="16">
        <v>1.9556480494713441E-2</v>
      </c>
      <c r="D169" s="16">
        <v>1.219649395065522E-2</v>
      </c>
      <c r="E169" s="16">
        <v>2.7397008782420362E-2</v>
      </c>
      <c r="G169" s="16">
        <v>4.6834337347241807E-3</v>
      </c>
      <c r="H169" s="16">
        <v>1.9124254470145971E-2</v>
      </c>
      <c r="I169" s="16">
        <v>2.4608586915771329E-2</v>
      </c>
      <c r="J169" s="16">
        <v>1.394348006679893E-2</v>
      </c>
      <c r="K169" s="16">
        <v>3.0310339699923122E-2</v>
      </c>
      <c r="L169" s="16">
        <v>2.6742736359271289E-2</v>
      </c>
      <c r="N169" s="16">
        <v>6.905319232860796E-2</v>
      </c>
      <c r="O169" s="16">
        <v>2.3244003346769331E-2</v>
      </c>
      <c r="P169" s="16">
        <v>3.2075697108615672E-2</v>
      </c>
      <c r="Q169" s="16">
        <v>3.3379144671474292E-2</v>
      </c>
      <c r="R169" s="16">
        <v>0</v>
      </c>
      <c r="S169" s="16">
        <v>3.1302125322795138E-2</v>
      </c>
      <c r="T169" s="16">
        <v>1.103095403649753E-2</v>
      </c>
      <c r="U169" s="16">
        <v>7.6377039281188596E-3</v>
      </c>
      <c r="V169" s="16">
        <v>6.0380241306235783E-3</v>
      </c>
      <c r="W169" s="16">
        <v>3.2478516647015988E-2</v>
      </c>
      <c r="X169" s="16">
        <v>1.1795793915498161E-2</v>
      </c>
      <c r="Y169" s="16">
        <v>0</v>
      </c>
      <c r="AA169" s="16">
        <v>9.6865368572485663E-3</v>
      </c>
      <c r="AB169" s="16">
        <v>2.8515083020126151E-2</v>
      </c>
      <c r="AC169" s="16">
        <v>1.773470111680037E-2</v>
      </c>
      <c r="AD169" s="16">
        <v>2.4752266071519969E-2</v>
      </c>
    </row>
    <row r="171" spans="2:32" x14ac:dyDescent="0.35">
      <c r="B171" s="25" t="s">
        <v>162</v>
      </c>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row>
    <row r="172" spans="2:32" x14ac:dyDescent="0.35">
      <c r="B172" s="24" t="s">
        <v>16</v>
      </c>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row>
    <row r="173" spans="2:32" x14ac:dyDescent="0.35">
      <c r="B173" s="15" t="s">
        <v>152</v>
      </c>
      <c r="C173" s="16">
        <v>9.5588985288194317E-2</v>
      </c>
      <c r="D173" s="16">
        <v>0.1032918114523181</v>
      </c>
      <c r="E173" s="16">
        <v>8.805966539781461E-2</v>
      </c>
      <c r="G173" s="16">
        <v>0.1154600253224552</v>
      </c>
      <c r="H173" s="16">
        <v>0.20536623318184091</v>
      </c>
      <c r="I173" s="16">
        <v>0.11409901270366619</v>
      </c>
      <c r="J173" s="16">
        <v>5.5948387394708067E-2</v>
      </c>
      <c r="K173" s="16">
        <v>7.9826048035241834E-2</v>
      </c>
      <c r="L173" s="16">
        <v>2.1234557973592069E-2</v>
      </c>
      <c r="N173" s="16">
        <v>8.8008419557044665E-2</v>
      </c>
      <c r="O173" s="16">
        <v>0.1206110401374506</v>
      </c>
      <c r="P173" s="16">
        <v>9.0986502527469607E-2</v>
      </c>
      <c r="Q173" s="16">
        <v>9.8246412685588425E-2</v>
      </c>
      <c r="R173" s="16">
        <v>6.9588358676947515E-2</v>
      </c>
      <c r="S173" s="16">
        <v>7.849392579986296E-2</v>
      </c>
      <c r="T173" s="16">
        <v>7.8772134079577144E-2</v>
      </c>
      <c r="U173" s="16">
        <v>9.7665574809585362E-2</v>
      </c>
      <c r="V173" s="16">
        <v>0.19271704713292831</v>
      </c>
      <c r="W173" s="16">
        <v>4.6925092393261918E-2</v>
      </c>
      <c r="X173" s="16">
        <v>7.4218432628664885E-2</v>
      </c>
      <c r="Y173" s="16">
        <v>9.2101079017977497E-2</v>
      </c>
      <c r="AA173" s="16">
        <v>0.1577705961937477</v>
      </c>
      <c r="AB173" s="16">
        <v>8.8173837589749615E-2</v>
      </c>
      <c r="AC173" s="16">
        <v>5.5198585675382217E-2</v>
      </c>
      <c r="AD173" s="16">
        <v>7.2155521525827368E-2</v>
      </c>
    </row>
    <row r="174" spans="2:32" x14ac:dyDescent="0.35">
      <c r="B174" s="15" t="s">
        <v>153</v>
      </c>
      <c r="C174" s="16">
        <v>0.14362858106577711</v>
      </c>
      <c r="D174" s="16">
        <v>0.16899664121431801</v>
      </c>
      <c r="E174" s="16">
        <v>0.1188319368488313</v>
      </c>
      <c r="G174" s="16">
        <v>0.24708529612553451</v>
      </c>
      <c r="H174" s="16">
        <v>0.24775534821052639</v>
      </c>
      <c r="I174" s="16">
        <v>0.18889322260411279</v>
      </c>
      <c r="J174" s="16">
        <v>0.1176962098230178</v>
      </c>
      <c r="K174" s="16">
        <v>6.8516227606019914E-2</v>
      </c>
      <c r="L174" s="16">
        <v>2.6119138593746521E-2</v>
      </c>
      <c r="N174" s="16">
        <v>0.1065528912946411</v>
      </c>
      <c r="O174" s="16">
        <v>0.1241217124514131</v>
      </c>
      <c r="P174" s="16">
        <v>7.3097592561002164E-2</v>
      </c>
      <c r="Q174" s="16">
        <v>0.1079766764199749</v>
      </c>
      <c r="R174" s="16">
        <v>0.1782305262349044</v>
      </c>
      <c r="S174" s="16">
        <v>6.9977871968085414E-2</v>
      </c>
      <c r="T174" s="16">
        <v>0.1323203906611784</v>
      </c>
      <c r="U174" s="16">
        <v>0.1660417561994916</v>
      </c>
      <c r="V174" s="16">
        <v>0.23887800575255391</v>
      </c>
      <c r="W174" s="16">
        <v>0.1476921914302109</v>
      </c>
      <c r="X174" s="16">
        <v>0.1231168852357383</v>
      </c>
      <c r="Y174" s="16">
        <v>0.11587828821188589</v>
      </c>
      <c r="AA174" s="16">
        <v>0.18771009020399401</v>
      </c>
      <c r="AB174" s="16">
        <v>0.11938310819769241</v>
      </c>
      <c r="AC174" s="16">
        <v>0.17427411449575919</v>
      </c>
      <c r="AD174" s="16">
        <v>9.3969465451835543E-2</v>
      </c>
    </row>
    <row r="175" spans="2:32" x14ac:dyDescent="0.35">
      <c r="B175" s="15" t="s">
        <v>154</v>
      </c>
      <c r="C175" s="16">
        <v>0.20497878606598471</v>
      </c>
      <c r="D175" s="16">
        <v>0.2242328413448042</v>
      </c>
      <c r="E175" s="16">
        <v>0.18615842866826871</v>
      </c>
      <c r="G175" s="16">
        <v>0.27990733703797521</v>
      </c>
      <c r="H175" s="16">
        <v>0.21388506239483079</v>
      </c>
      <c r="I175" s="16">
        <v>0.22956746139155251</v>
      </c>
      <c r="J175" s="16">
        <v>0.1869823371147307</v>
      </c>
      <c r="K175" s="16">
        <v>0.2021955417104003</v>
      </c>
      <c r="L175" s="16">
        <v>0.1451475356668829</v>
      </c>
      <c r="N175" s="16">
        <v>0.2281234110179684</v>
      </c>
      <c r="O175" s="16">
        <v>0.2839727267804637</v>
      </c>
      <c r="P175" s="16">
        <v>0.24186485707126129</v>
      </c>
      <c r="Q175" s="16">
        <v>0.18920030810751301</v>
      </c>
      <c r="R175" s="16">
        <v>0.19940365620999459</v>
      </c>
      <c r="S175" s="16">
        <v>0.19810484423744679</v>
      </c>
      <c r="T175" s="16">
        <v>0.1955535346623313</v>
      </c>
      <c r="U175" s="16">
        <v>0.16757988036482169</v>
      </c>
      <c r="V175" s="16">
        <v>0.22378766866622399</v>
      </c>
      <c r="W175" s="16">
        <v>0.21316016060852519</v>
      </c>
      <c r="X175" s="16">
        <v>0.166126853057774</v>
      </c>
      <c r="Y175" s="16">
        <v>0.19268275535937471</v>
      </c>
      <c r="AA175" s="16">
        <v>0.21292341710770421</v>
      </c>
      <c r="AB175" s="16">
        <v>0.21791887843695451</v>
      </c>
      <c r="AC175" s="16">
        <v>0.2323383759267566</v>
      </c>
      <c r="AD175" s="16">
        <v>0.1585068087125911</v>
      </c>
    </row>
    <row r="176" spans="2:32" x14ac:dyDescent="0.35">
      <c r="B176" s="15" t="s">
        <v>155</v>
      </c>
      <c r="C176" s="16">
        <v>6.244791022847257E-2</v>
      </c>
      <c r="D176" s="16">
        <v>6.566839015732516E-2</v>
      </c>
      <c r="E176" s="16">
        <v>5.9299971657845771E-2</v>
      </c>
      <c r="G176" s="16">
        <v>7.7963986518431602E-2</v>
      </c>
      <c r="H176" s="16">
        <v>5.1409417938195583E-2</v>
      </c>
      <c r="I176" s="16">
        <v>7.7259768810165594E-2</v>
      </c>
      <c r="J176" s="16">
        <v>6.1307215745676033E-2</v>
      </c>
      <c r="K176" s="16">
        <v>5.8522934901424732E-2</v>
      </c>
      <c r="L176" s="16">
        <v>5.2776954341181008E-2</v>
      </c>
      <c r="N176" s="16">
        <v>5.6054072028371232E-2</v>
      </c>
      <c r="O176" s="16">
        <v>0.1031792507642339</v>
      </c>
      <c r="P176" s="16">
        <v>3.6700505310831293E-2</v>
      </c>
      <c r="Q176" s="16">
        <v>7.6742496725238238E-2</v>
      </c>
      <c r="R176" s="16">
        <v>6.2412917202133461E-2</v>
      </c>
      <c r="S176" s="16">
        <v>5.9090769599960978E-2</v>
      </c>
      <c r="T176" s="16">
        <v>5.6210693820858748E-2</v>
      </c>
      <c r="U176" s="16">
        <v>5.7151702398672441E-2</v>
      </c>
      <c r="V176" s="16">
        <v>3.8051246774409249E-2</v>
      </c>
      <c r="W176" s="16">
        <v>8.7653950576962542E-2</v>
      </c>
      <c r="X176" s="16">
        <v>6.6267222725239217E-2</v>
      </c>
      <c r="Y176" s="16">
        <v>7.4548623266702044E-2</v>
      </c>
      <c r="AA176" s="16">
        <v>6.4123241922662222E-2</v>
      </c>
      <c r="AB176" s="16">
        <v>5.3182634294108487E-2</v>
      </c>
      <c r="AC176" s="16">
        <v>7.234722310538258E-2</v>
      </c>
      <c r="AD176" s="16">
        <v>6.1261252967932049E-2</v>
      </c>
    </row>
    <row r="177" spans="2:32" x14ac:dyDescent="0.35">
      <c r="B177" s="15" t="s">
        <v>156</v>
      </c>
      <c r="C177" s="16">
        <v>0.1065021840394644</v>
      </c>
      <c r="D177" s="16">
        <v>9.9684500838409476E-2</v>
      </c>
      <c r="E177" s="16">
        <v>0.11316629882516401</v>
      </c>
      <c r="G177" s="16">
        <v>8.0720608467354252E-2</v>
      </c>
      <c r="H177" s="16">
        <v>8.7630164870395294E-2</v>
      </c>
      <c r="I177" s="16">
        <v>0.1179836945892852</v>
      </c>
      <c r="J177" s="16">
        <v>0.13483680615212129</v>
      </c>
      <c r="K177" s="16">
        <v>0.11043482258566201</v>
      </c>
      <c r="L177" s="16">
        <v>0.1037703596867332</v>
      </c>
      <c r="N177" s="16">
        <v>7.6580904301115388E-2</v>
      </c>
      <c r="O177" s="16">
        <v>9.2266960735320036E-2</v>
      </c>
      <c r="P177" s="16">
        <v>0.10428298941558869</v>
      </c>
      <c r="Q177" s="16">
        <v>7.0541338472120185E-2</v>
      </c>
      <c r="R177" s="16">
        <v>0.10339791082404939</v>
      </c>
      <c r="S177" s="16">
        <v>0.16266201949563999</v>
      </c>
      <c r="T177" s="16">
        <v>9.8582304471432708E-2</v>
      </c>
      <c r="U177" s="16">
        <v>0.13302125298446121</v>
      </c>
      <c r="V177" s="16">
        <v>8.8141933235954914E-2</v>
      </c>
      <c r="W177" s="16">
        <v>0.1317152656897547</v>
      </c>
      <c r="X177" s="16">
        <v>9.4898501720264691E-2</v>
      </c>
      <c r="Y177" s="16">
        <v>9.5090527204840111E-2</v>
      </c>
      <c r="AA177" s="16">
        <v>9.103252485539215E-2</v>
      </c>
      <c r="AB177" s="16">
        <v>0.1177959620313335</v>
      </c>
      <c r="AC177" s="16">
        <v>0.1036584139635779</v>
      </c>
      <c r="AD177" s="16">
        <v>0.1142652400746982</v>
      </c>
    </row>
    <row r="178" spans="2:32" x14ac:dyDescent="0.35">
      <c r="B178" s="15" t="s">
        <v>157</v>
      </c>
      <c r="C178" s="16">
        <v>4.1249555876172787E-2</v>
      </c>
      <c r="D178" s="16">
        <v>4.3451288704405212E-2</v>
      </c>
      <c r="E178" s="16">
        <v>3.9097417112594957E-2</v>
      </c>
      <c r="G178" s="16">
        <v>2.9922763438774379E-2</v>
      </c>
      <c r="H178" s="16">
        <v>1.9946267753115681E-2</v>
      </c>
      <c r="I178" s="16">
        <v>3.196730465232446E-2</v>
      </c>
      <c r="J178" s="16">
        <v>4.7358038958632817E-2</v>
      </c>
      <c r="K178" s="16">
        <v>4.5262195273077732E-2</v>
      </c>
      <c r="L178" s="16">
        <v>6.5837723137747467E-2</v>
      </c>
      <c r="N178" s="16">
        <v>6.4856924927080783E-2</v>
      </c>
      <c r="O178" s="16">
        <v>3.1667202987417722E-2</v>
      </c>
      <c r="P178" s="16">
        <v>6.8288847849102996E-2</v>
      </c>
      <c r="Q178" s="16">
        <v>2.1243960172801821E-2</v>
      </c>
      <c r="R178" s="16">
        <v>3.0793998313449238E-2</v>
      </c>
      <c r="S178" s="16">
        <v>3.078718990480794E-2</v>
      </c>
      <c r="T178" s="16">
        <v>2.5941112082831081E-2</v>
      </c>
      <c r="U178" s="16">
        <v>4.4693790989713808E-2</v>
      </c>
      <c r="V178" s="16">
        <v>2.9645244373747159E-2</v>
      </c>
      <c r="W178" s="16">
        <v>3.3797645274387472E-2</v>
      </c>
      <c r="X178" s="16">
        <v>4.2603656024362307E-2</v>
      </c>
      <c r="Y178" s="16">
        <v>7.2796185680011519E-2</v>
      </c>
      <c r="AA178" s="16">
        <v>3.7852485928582841E-2</v>
      </c>
      <c r="AB178" s="16">
        <v>4.4360021261893097E-2</v>
      </c>
      <c r="AC178" s="16">
        <v>6.0072198355614302E-2</v>
      </c>
      <c r="AD178" s="16">
        <v>2.4815099777229611E-2</v>
      </c>
    </row>
    <row r="179" spans="2:32" x14ac:dyDescent="0.35">
      <c r="B179" s="15" t="s">
        <v>158</v>
      </c>
      <c r="C179" s="16">
        <v>5.534381989521054E-2</v>
      </c>
      <c r="D179" s="16">
        <v>4.883964962068111E-2</v>
      </c>
      <c r="E179" s="16">
        <v>6.1701483637710643E-2</v>
      </c>
      <c r="G179" s="16">
        <v>4.9331776464751703E-2</v>
      </c>
      <c r="H179" s="16">
        <v>4.4709053931579153E-2</v>
      </c>
      <c r="I179" s="16">
        <v>5.0342124578717763E-2</v>
      </c>
      <c r="J179" s="16">
        <v>6.6161297244044057E-2</v>
      </c>
      <c r="K179" s="16">
        <v>6.0926952103505468E-2</v>
      </c>
      <c r="L179" s="16">
        <v>5.9442611496979068E-2</v>
      </c>
      <c r="N179" s="16">
        <v>3.1710381934502888E-2</v>
      </c>
      <c r="O179" s="16">
        <v>4.439645654254272E-2</v>
      </c>
      <c r="P179" s="16">
        <v>9.022199269395749E-2</v>
      </c>
      <c r="Q179" s="16">
        <v>5.3780295446232459E-2</v>
      </c>
      <c r="R179" s="16">
        <v>9.5125488297477911E-2</v>
      </c>
      <c r="S179" s="16">
        <v>5.5999007964747653E-2</v>
      </c>
      <c r="T179" s="16">
        <v>0.1007470568339764</v>
      </c>
      <c r="U179" s="16">
        <v>4.1016807552241498E-2</v>
      </c>
      <c r="V179" s="16">
        <v>3.9938539907567287E-2</v>
      </c>
      <c r="W179" s="16">
        <v>4.2927245786664472E-2</v>
      </c>
      <c r="X179" s="16">
        <v>6.233951616891039E-2</v>
      </c>
      <c r="Y179" s="16">
        <v>2.9264926140032409E-2</v>
      </c>
      <c r="AA179" s="16">
        <v>3.5913908084576403E-2</v>
      </c>
      <c r="AB179" s="16">
        <v>7.1223846265374827E-2</v>
      </c>
      <c r="AC179" s="16">
        <v>5.1615253837257687E-2</v>
      </c>
      <c r="AD179" s="16">
        <v>6.2943560593113318E-2</v>
      </c>
    </row>
    <row r="180" spans="2:32" x14ac:dyDescent="0.35">
      <c r="B180" s="15" t="s">
        <v>159</v>
      </c>
      <c r="C180" s="16">
        <v>3.4164799148585011E-3</v>
      </c>
      <c r="D180" s="16">
        <v>1.0235386321121879E-3</v>
      </c>
      <c r="E180" s="16">
        <v>5.7555201596726094E-3</v>
      </c>
      <c r="G180" s="16">
        <v>3.276534043609143E-3</v>
      </c>
      <c r="H180" s="16">
        <v>0</v>
      </c>
      <c r="I180" s="16">
        <v>8.5504882794694061E-3</v>
      </c>
      <c r="J180" s="16">
        <v>2.74317173856208E-3</v>
      </c>
      <c r="K180" s="16">
        <v>3.2262033712370181E-3</v>
      </c>
      <c r="L180" s="16">
        <v>2.7889501002843591E-3</v>
      </c>
      <c r="N180" s="16">
        <v>5.2532504360161339E-3</v>
      </c>
      <c r="O180" s="16">
        <v>0</v>
      </c>
      <c r="P180" s="16">
        <v>8.994589451729644E-3</v>
      </c>
      <c r="Q180" s="16">
        <v>0</v>
      </c>
      <c r="R180" s="16">
        <v>9.630731956025259E-3</v>
      </c>
      <c r="S180" s="16">
        <v>1.1616165751246041E-2</v>
      </c>
      <c r="T180" s="16">
        <v>0</v>
      </c>
      <c r="U180" s="16">
        <v>0</v>
      </c>
      <c r="V180" s="16">
        <v>0</v>
      </c>
      <c r="W180" s="16">
        <v>0</v>
      </c>
      <c r="X180" s="16">
        <v>6.3277572855675122E-3</v>
      </c>
      <c r="Y180" s="16">
        <v>0</v>
      </c>
      <c r="AA180" s="16">
        <v>5.7703333774956891E-3</v>
      </c>
      <c r="AB180" s="16">
        <v>1.836531257612118E-3</v>
      </c>
      <c r="AC180" s="16">
        <v>2.162877439277094E-3</v>
      </c>
      <c r="AD180" s="16">
        <v>3.6365771053145889E-3</v>
      </c>
    </row>
    <row r="181" spans="2:32" x14ac:dyDescent="0.35">
      <c r="B181" s="15" t="s">
        <v>160</v>
      </c>
      <c r="C181" s="16">
        <v>5.8734656983906848E-2</v>
      </c>
      <c r="D181" s="16">
        <v>4.0077884103955512E-2</v>
      </c>
      <c r="E181" s="16">
        <v>7.6971185777659518E-2</v>
      </c>
      <c r="G181" s="16">
        <v>4.2614420001990998E-2</v>
      </c>
      <c r="H181" s="16">
        <v>4.9558493616058172E-2</v>
      </c>
      <c r="I181" s="16">
        <v>5.3077772869209588E-2</v>
      </c>
      <c r="J181" s="16">
        <v>9.3084311316763521E-2</v>
      </c>
      <c r="K181" s="16">
        <v>5.6244308503092137E-2</v>
      </c>
      <c r="L181" s="16">
        <v>5.5143724854361441E-2</v>
      </c>
      <c r="N181" s="16">
        <v>6.962892543004244E-2</v>
      </c>
      <c r="O181" s="16">
        <v>7.3071905655202718E-2</v>
      </c>
      <c r="P181" s="16">
        <v>3.8203959379535378E-2</v>
      </c>
      <c r="Q181" s="16">
        <v>3.4214521288357343E-2</v>
      </c>
      <c r="R181" s="16">
        <v>4.5520714797428592E-2</v>
      </c>
      <c r="S181" s="16">
        <v>9.9953980249442104E-2</v>
      </c>
      <c r="T181" s="16">
        <v>5.4887134211497483E-2</v>
      </c>
      <c r="U181" s="16">
        <v>8.5149943730695579E-2</v>
      </c>
      <c r="V181" s="16">
        <v>3.1827726257027962E-2</v>
      </c>
      <c r="W181" s="16">
        <v>7.1989138668051234E-2</v>
      </c>
      <c r="X181" s="16">
        <v>6.8856459236117634E-2</v>
      </c>
      <c r="Y181" s="16">
        <v>3.5500405483402199E-2</v>
      </c>
      <c r="AA181" s="16">
        <v>3.5064273781294529E-2</v>
      </c>
      <c r="AB181" s="16">
        <v>6.3323583982626511E-2</v>
      </c>
      <c r="AC181" s="16">
        <v>4.7462646894475262E-2</v>
      </c>
      <c r="AD181" s="16">
        <v>8.9960135037088176E-2</v>
      </c>
    </row>
    <row r="182" spans="2:32" x14ac:dyDescent="0.35">
      <c r="B182" s="15" t="s">
        <v>161</v>
      </c>
      <c r="C182" s="16">
        <v>0.19984852856030219</v>
      </c>
      <c r="D182" s="16">
        <v>0.18433135581020549</v>
      </c>
      <c r="E182" s="16">
        <v>0.2150161767637524</v>
      </c>
      <c r="G182" s="16">
        <v>6.0080398873420288E-2</v>
      </c>
      <c r="H182" s="16">
        <v>6.8239193586547564E-2</v>
      </c>
      <c r="I182" s="16">
        <v>0.1058436741327926</v>
      </c>
      <c r="J182" s="16">
        <v>0.21455921790955951</v>
      </c>
      <c r="K182" s="16">
        <v>0.28474071584678168</v>
      </c>
      <c r="L182" s="16">
        <v>0.40553792260320159</v>
      </c>
      <c r="N182" s="16">
        <v>0.21879875384650721</v>
      </c>
      <c r="O182" s="16">
        <v>0.1267127439459555</v>
      </c>
      <c r="P182" s="16">
        <v>0.2002229696455376</v>
      </c>
      <c r="Q182" s="16">
        <v>0.29183710638008847</v>
      </c>
      <c r="R182" s="16">
        <v>0.18777390019489079</v>
      </c>
      <c r="S182" s="16">
        <v>0.20585694708470101</v>
      </c>
      <c r="T182" s="16">
        <v>0.24319343845909289</v>
      </c>
      <c r="U182" s="16">
        <v>0.1783277136440663</v>
      </c>
      <c r="V182" s="16">
        <v>0.1009385204687345</v>
      </c>
      <c r="W182" s="16">
        <v>0.20118294490318869</v>
      </c>
      <c r="X182" s="16">
        <v>0.26507931981272742</v>
      </c>
      <c r="Y182" s="16">
        <v>0.25544932002950199</v>
      </c>
      <c r="AA182" s="16">
        <v>0.15293095000374271</v>
      </c>
      <c r="AB182" s="16">
        <v>0.1942876530719172</v>
      </c>
      <c r="AC182" s="16">
        <v>0.17833341030789909</v>
      </c>
      <c r="AD182" s="16">
        <v>0.27511226394436089</v>
      </c>
    </row>
    <row r="183" spans="2:32" x14ac:dyDescent="0.35">
      <c r="B183" s="15" t="s">
        <v>125</v>
      </c>
      <c r="C183" s="16">
        <v>2.826051208165602E-2</v>
      </c>
      <c r="D183" s="16">
        <v>2.0402098121465359E-2</v>
      </c>
      <c r="E183" s="16">
        <v>3.5941915150685531E-2</v>
      </c>
      <c r="G183" s="16">
        <v>1.363685370570252E-2</v>
      </c>
      <c r="H183" s="16">
        <v>1.150076451691044E-2</v>
      </c>
      <c r="I183" s="16">
        <v>2.24154753887039E-2</v>
      </c>
      <c r="J183" s="16">
        <v>1.9323006602184261E-2</v>
      </c>
      <c r="K183" s="16">
        <v>3.0104050063556979E-2</v>
      </c>
      <c r="L183" s="16">
        <v>6.2200521545290349E-2</v>
      </c>
      <c r="N183" s="16">
        <v>5.4432065226709493E-2</v>
      </c>
      <c r="O183" s="16">
        <v>0</v>
      </c>
      <c r="P183" s="16">
        <v>4.7135194093983708E-2</v>
      </c>
      <c r="Q183" s="16">
        <v>5.6216884302085129E-2</v>
      </c>
      <c r="R183" s="16">
        <v>1.8121797292698881E-2</v>
      </c>
      <c r="S183" s="16">
        <v>2.7457277944058941E-2</v>
      </c>
      <c r="T183" s="16">
        <v>1.379220071722375E-2</v>
      </c>
      <c r="U183" s="16">
        <v>2.9351577326250562E-2</v>
      </c>
      <c r="V183" s="16">
        <v>1.6074067430852788E-2</v>
      </c>
      <c r="W183" s="16">
        <v>2.2956364668992979E-2</v>
      </c>
      <c r="X183" s="16">
        <v>3.016539610463349E-2</v>
      </c>
      <c r="Y183" s="16">
        <v>3.668788960627159E-2</v>
      </c>
      <c r="AA183" s="16">
        <v>1.8908178540807601E-2</v>
      </c>
      <c r="AB183" s="16">
        <v>2.8513943610737679E-2</v>
      </c>
      <c r="AC183" s="16">
        <v>2.2536899998617969E-2</v>
      </c>
      <c r="AD183" s="16">
        <v>4.3374074810009287E-2</v>
      </c>
    </row>
    <row r="185" spans="2:32" x14ac:dyDescent="0.35">
      <c r="B185" s="25" t="s">
        <v>163</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row>
    <row r="186" spans="2:32" x14ac:dyDescent="0.35">
      <c r="B186" s="24" t="s">
        <v>27</v>
      </c>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row>
    <row r="187" spans="2:32" x14ac:dyDescent="0.35">
      <c r="B187" s="15" t="s">
        <v>152</v>
      </c>
      <c r="C187" s="16">
        <v>7.1273233782672266E-2</v>
      </c>
      <c r="D187" s="16">
        <v>8.9304027480240911E-2</v>
      </c>
      <c r="E187" s="16">
        <v>5.1992968531020513E-2</v>
      </c>
      <c r="G187" s="16">
        <v>6.5428222453512153E-2</v>
      </c>
      <c r="H187" s="16">
        <v>0.1722911519340827</v>
      </c>
      <c r="I187" s="16">
        <v>0</v>
      </c>
      <c r="J187" s="16">
        <v>0</v>
      </c>
      <c r="K187" s="16">
        <v>0</v>
      </c>
      <c r="L187" s="16">
        <v>0</v>
      </c>
      <c r="N187" s="16">
        <v>0</v>
      </c>
      <c r="O187" s="16">
        <v>0</v>
      </c>
      <c r="P187" s="16">
        <v>0</v>
      </c>
      <c r="Q187" s="16">
        <v>0</v>
      </c>
      <c r="R187" s="16">
        <v>7.6893310544528568E-2</v>
      </c>
      <c r="S187" s="16">
        <v>0</v>
      </c>
      <c r="T187" s="16">
        <v>0.11070359210741421</v>
      </c>
      <c r="U187" s="16">
        <v>7.7523998909035094E-2</v>
      </c>
      <c r="V187" s="16">
        <v>0.16216896218429119</v>
      </c>
      <c r="W187" s="16">
        <v>0.11643541023281249</v>
      </c>
      <c r="X187" s="16">
        <v>0</v>
      </c>
      <c r="Y187" s="16">
        <v>0</v>
      </c>
      <c r="AA187" s="16">
        <v>8.9234573049713536E-2</v>
      </c>
      <c r="AB187" s="16">
        <v>3.0391567354483531E-2</v>
      </c>
      <c r="AC187" s="16">
        <v>5.0466845828720602E-2</v>
      </c>
      <c r="AD187" s="16">
        <v>0.1674709276011945</v>
      </c>
    </row>
    <row r="188" spans="2:32" x14ac:dyDescent="0.35">
      <c r="B188" s="15" t="s">
        <v>153</v>
      </c>
      <c r="C188" s="16">
        <v>0.2033798656953591</v>
      </c>
      <c r="D188" s="16">
        <v>0.26160424775350211</v>
      </c>
      <c r="E188" s="16">
        <v>0.14112073561913371</v>
      </c>
      <c r="G188" s="16">
        <v>0.22001085160972389</v>
      </c>
      <c r="H188" s="16">
        <v>0.13893333003155919</v>
      </c>
      <c r="I188" s="16">
        <v>0</v>
      </c>
      <c r="J188" s="16">
        <v>0</v>
      </c>
      <c r="K188" s="16">
        <v>0</v>
      </c>
      <c r="L188" s="16">
        <v>0</v>
      </c>
      <c r="N188" s="16">
        <v>0.1128428356205127</v>
      </c>
      <c r="O188" s="16">
        <v>0</v>
      </c>
      <c r="P188" s="16">
        <v>0.33553749671199462</v>
      </c>
      <c r="Q188" s="16">
        <v>0</v>
      </c>
      <c r="R188" s="16">
        <v>0.1543543112097216</v>
      </c>
      <c r="S188" s="16">
        <v>0.24995795772771801</v>
      </c>
      <c r="T188" s="16">
        <v>0.2262572777141551</v>
      </c>
      <c r="U188" s="16">
        <v>0.2283109538363772</v>
      </c>
      <c r="V188" s="16">
        <v>0.15135995406080391</v>
      </c>
      <c r="W188" s="16">
        <v>0.33087404411847537</v>
      </c>
      <c r="X188" s="16">
        <v>0.19717884483059389</v>
      </c>
      <c r="Y188" s="16">
        <v>0.25663088457803701</v>
      </c>
      <c r="AA188" s="16">
        <v>0.1780675316780386</v>
      </c>
      <c r="AB188" s="16">
        <v>0.15278712686358439</v>
      </c>
      <c r="AC188" s="16">
        <v>0.36459357792745278</v>
      </c>
      <c r="AD188" s="16">
        <v>0.14041784169601679</v>
      </c>
    </row>
    <row r="189" spans="2:32" x14ac:dyDescent="0.35">
      <c r="B189" s="15" t="s">
        <v>154</v>
      </c>
      <c r="C189" s="16">
        <v>0.26064847224213128</v>
      </c>
      <c r="D189" s="16">
        <v>0.24346483192557131</v>
      </c>
      <c r="E189" s="16">
        <v>0.27902287931756309</v>
      </c>
      <c r="G189" s="16">
        <v>0.27350328492702858</v>
      </c>
      <c r="H189" s="16">
        <v>0.13893333003155919</v>
      </c>
      <c r="I189" s="16">
        <v>0.31943857200691261</v>
      </c>
      <c r="J189" s="16">
        <v>0</v>
      </c>
      <c r="K189" s="16">
        <v>0</v>
      </c>
      <c r="L189" s="16">
        <v>0</v>
      </c>
      <c r="N189" s="16">
        <v>0.22262160465740291</v>
      </c>
      <c r="O189" s="16">
        <v>1</v>
      </c>
      <c r="P189" s="16">
        <v>0</v>
      </c>
      <c r="Q189" s="16">
        <v>0</v>
      </c>
      <c r="R189" s="16">
        <v>0.30486310635173369</v>
      </c>
      <c r="S189" s="16">
        <v>0.24995795772771801</v>
      </c>
      <c r="T189" s="16">
        <v>0.10908351080340491</v>
      </c>
      <c r="U189" s="16">
        <v>0.22688444657162329</v>
      </c>
      <c r="V189" s="16">
        <v>0.30428439533431523</v>
      </c>
      <c r="W189" s="16">
        <v>0.55269054564871212</v>
      </c>
      <c r="X189" s="16">
        <v>0.19717884483059389</v>
      </c>
      <c r="Y189" s="16">
        <v>0.24631682634341651</v>
      </c>
      <c r="AA189" s="16">
        <v>0.42190089403219938</v>
      </c>
      <c r="AB189" s="16">
        <v>0.24643424249266019</v>
      </c>
      <c r="AC189" s="16">
        <v>0.22157507186225101</v>
      </c>
      <c r="AD189" s="16">
        <v>7.5341863664075803E-2</v>
      </c>
    </row>
    <row r="190" spans="2:32" x14ac:dyDescent="0.35">
      <c r="B190" s="15" t="s">
        <v>155</v>
      </c>
      <c r="C190" s="16">
        <v>0.1284933155785361</v>
      </c>
      <c r="D190" s="16">
        <v>0.20662896565309841</v>
      </c>
      <c r="E190" s="16">
        <v>4.494313557448306E-2</v>
      </c>
      <c r="G190" s="16">
        <v>0.13416928735764319</v>
      </c>
      <c r="H190" s="16">
        <v>0.13893333003155919</v>
      </c>
      <c r="I190" s="16">
        <v>0</v>
      </c>
      <c r="J190" s="16">
        <v>0</v>
      </c>
      <c r="K190" s="16">
        <v>0</v>
      </c>
      <c r="L190" s="16">
        <v>0</v>
      </c>
      <c r="N190" s="16">
        <v>0.2244661600200604</v>
      </c>
      <c r="O190" s="16">
        <v>0</v>
      </c>
      <c r="P190" s="16">
        <v>0.16127080806345609</v>
      </c>
      <c r="Q190" s="16">
        <v>0</v>
      </c>
      <c r="R190" s="16">
        <v>0</v>
      </c>
      <c r="S190" s="16">
        <v>0</v>
      </c>
      <c r="T190" s="16">
        <v>0.22157543114926551</v>
      </c>
      <c r="U190" s="16">
        <v>7.8794936701422097E-2</v>
      </c>
      <c r="V190" s="16">
        <v>0.1571209254181119</v>
      </c>
      <c r="W190" s="16">
        <v>0</v>
      </c>
      <c r="X190" s="16">
        <v>0.40051871483668011</v>
      </c>
      <c r="Y190" s="16">
        <v>0.25073546273512998</v>
      </c>
      <c r="AA190" s="16">
        <v>0.1362163618595254</v>
      </c>
      <c r="AB190" s="16">
        <v>0.1552021290840912</v>
      </c>
      <c r="AC190" s="16">
        <v>5.1294205388713758E-2</v>
      </c>
      <c r="AD190" s="16">
        <v>0.16020209660939441</v>
      </c>
    </row>
    <row r="191" spans="2:32" x14ac:dyDescent="0.35">
      <c r="B191" s="15" t="s">
        <v>156</v>
      </c>
      <c r="C191" s="16">
        <v>9.0012894334440069E-2</v>
      </c>
      <c r="D191" s="16">
        <v>4.5447101564861168E-2</v>
      </c>
      <c r="E191" s="16">
        <v>0.1376669421905525</v>
      </c>
      <c r="G191" s="16">
        <v>6.3443767212617339E-2</v>
      </c>
      <c r="H191" s="16">
        <v>0.27464611828694369</v>
      </c>
      <c r="I191" s="16">
        <v>0</v>
      </c>
      <c r="J191" s="16">
        <v>0</v>
      </c>
      <c r="K191" s="16">
        <v>1</v>
      </c>
      <c r="L191" s="16">
        <v>0</v>
      </c>
      <c r="N191" s="16">
        <v>0.32859678910427131</v>
      </c>
      <c r="O191" s="16">
        <v>0</v>
      </c>
      <c r="P191" s="16">
        <v>0.16127080806345609</v>
      </c>
      <c r="Q191" s="16">
        <v>0</v>
      </c>
      <c r="R191" s="16">
        <v>7.5653045389889317E-2</v>
      </c>
      <c r="S191" s="16">
        <v>0.25415787083851887</v>
      </c>
      <c r="T191" s="16">
        <v>0</v>
      </c>
      <c r="U191" s="16">
        <v>0</v>
      </c>
      <c r="V191" s="16">
        <v>7.2824913848771433E-2</v>
      </c>
      <c r="W191" s="16">
        <v>0</v>
      </c>
      <c r="X191" s="16">
        <v>0</v>
      </c>
      <c r="Y191" s="16">
        <v>0.24631682634341651</v>
      </c>
      <c r="AA191" s="16">
        <v>8.7976827823421422E-2</v>
      </c>
      <c r="AB191" s="16">
        <v>0.1184902516652499</v>
      </c>
      <c r="AC191" s="16">
        <v>0</v>
      </c>
      <c r="AD191" s="16">
        <v>0.15210850280775651</v>
      </c>
    </row>
    <row r="192" spans="2:32" x14ac:dyDescent="0.35">
      <c r="B192" s="15" t="s">
        <v>157</v>
      </c>
      <c r="C192" s="16">
        <v>4.541345953868748E-2</v>
      </c>
      <c r="D192" s="16">
        <v>4.2739655807547752E-2</v>
      </c>
      <c r="E192" s="16">
        <v>4.8272548607749467E-2</v>
      </c>
      <c r="G192" s="16">
        <v>3.9095159959575763E-2</v>
      </c>
      <c r="H192" s="16">
        <v>0</v>
      </c>
      <c r="I192" s="16">
        <v>0.34067138573229722</v>
      </c>
      <c r="J192" s="16">
        <v>0</v>
      </c>
      <c r="K192" s="16">
        <v>0</v>
      </c>
      <c r="L192" s="16">
        <v>0</v>
      </c>
      <c r="N192" s="16">
        <v>0.1114726105977526</v>
      </c>
      <c r="O192" s="16">
        <v>0</v>
      </c>
      <c r="P192" s="16">
        <v>0</v>
      </c>
      <c r="Q192" s="16">
        <v>0.51809849185917489</v>
      </c>
      <c r="R192" s="16">
        <v>7.8701265819832306E-2</v>
      </c>
      <c r="S192" s="16">
        <v>0</v>
      </c>
      <c r="T192" s="16">
        <v>0</v>
      </c>
      <c r="U192" s="16">
        <v>0</v>
      </c>
      <c r="V192" s="16">
        <v>7.2718902758180715E-2</v>
      </c>
      <c r="W192" s="16">
        <v>0</v>
      </c>
      <c r="X192" s="16">
        <v>0</v>
      </c>
      <c r="Y192" s="16">
        <v>0</v>
      </c>
      <c r="AA192" s="16">
        <v>4.5891748065541603E-2</v>
      </c>
      <c r="AB192" s="16">
        <v>3.0777646887678069E-2</v>
      </c>
      <c r="AC192" s="16">
        <v>5.2762599153506028E-2</v>
      </c>
      <c r="AD192" s="16">
        <v>6.9168277942581596E-2</v>
      </c>
    </row>
    <row r="193" spans="2:32" x14ac:dyDescent="0.35">
      <c r="B193" s="15" t="s">
        <v>158</v>
      </c>
      <c r="C193" s="16">
        <v>4.5910896005604523E-2</v>
      </c>
      <c r="D193" s="16">
        <v>2.4411343049076158E-2</v>
      </c>
      <c r="E193" s="16">
        <v>6.8900293518909556E-2</v>
      </c>
      <c r="G193" s="16">
        <v>3.969509377522288E-2</v>
      </c>
      <c r="H193" s="16">
        <v>0</v>
      </c>
      <c r="I193" s="16">
        <v>0.33989004226079023</v>
      </c>
      <c r="J193" s="16">
        <v>0</v>
      </c>
      <c r="K193" s="16">
        <v>0</v>
      </c>
      <c r="L193" s="16">
        <v>0</v>
      </c>
      <c r="N193" s="16">
        <v>0</v>
      </c>
      <c r="O193" s="16">
        <v>0</v>
      </c>
      <c r="P193" s="16">
        <v>0</v>
      </c>
      <c r="Q193" s="16">
        <v>0</v>
      </c>
      <c r="R193" s="16">
        <v>7.5653045389889317E-2</v>
      </c>
      <c r="S193" s="16">
        <v>0.24592621370604509</v>
      </c>
      <c r="T193" s="16">
        <v>0</v>
      </c>
      <c r="U193" s="16">
        <v>8.0010710386455103E-2</v>
      </c>
      <c r="V193" s="16">
        <v>0</v>
      </c>
      <c r="W193" s="16">
        <v>0</v>
      </c>
      <c r="X193" s="16">
        <v>0.20512359550213219</v>
      </c>
      <c r="Y193" s="16">
        <v>0</v>
      </c>
      <c r="AA193" s="16">
        <v>0</v>
      </c>
      <c r="AB193" s="16">
        <v>6.0608417958432463E-2</v>
      </c>
      <c r="AC193" s="16">
        <v>0.10915891027521039</v>
      </c>
      <c r="AD193" s="16">
        <v>0</v>
      </c>
    </row>
    <row r="194" spans="2:32" x14ac:dyDescent="0.35">
      <c r="B194" s="15" t="s">
        <v>159</v>
      </c>
      <c r="C194" s="16">
        <v>1.0853440518980821E-2</v>
      </c>
      <c r="D194" s="16">
        <v>0</v>
      </c>
      <c r="E194" s="16">
        <v>2.245898687533408E-2</v>
      </c>
      <c r="G194" s="16">
        <v>1.244117014621202E-2</v>
      </c>
      <c r="H194" s="16">
        <v>0</v>
      </c>
      <c r="I194" s="16">
        <v>0</v>
      </c>
      <c r="J194" s="16">
        <v>0</v>
      </c>
      <c r="K194" s="16">
        <v>0</v>
      </c>
      <c r="L194" s="16">
        <v>0</v>
      </c>
      <c r="N194" s="16">
        <v>0</v>
      </c>
      <c r="O194" s="16">
        <v>0</v>
      </c>
      <c r="P194" s="16">
        <v>0</v>
      </c>
      <c r="Q194" s="16">
        <v>0</v>
      </c>
      <c r="R194" s="16">
        <v>0</v>
      </c>
      <c r="S194" s="16">
        <v>0</v>
      </c>
      <c r="T194" s="16">
        <v>0.1116483387111777</v>
      </c>
      <c r="U194" s="16">
        <v>0</v>
      </c>
      <c r="V194" s="16">
        <v>0</v>
      </c>
      <c r="W194" s="16">
        <v>0</v>
      </c>
      <c r="X194" s="16">
        <v>0</v>
      </c>
      <c r="Y194" s="16">
        <v>0</v>
      </c>
      <c r="AA194" s="16">
        <v>0</v>
      </c>
      <c r="AB194" s="16">
        <v>0</v>
      </c>
      <c r="AC194" s="16">
        <v>5.0108675428617418E-2</v>
      </c>
      <c r="AD194" s="16">
        <v>0</v>
      </c>
    </row>
    <row r="195" spans="2:32" x14ac:dyDescent="0.35">
      <c r="B195" s="15" t="s">
        <v>160</v>
      </c>
      <c r="C195" s="16">
        <v>1.067990800396532E-2</v>
      </c>
      <c r="D195" s="16">
        <v>0</v>
      </c>
      <c r="E195" s="16">
        <v>2.20998966430376E-2</v>
      </c>
      <c r="G195" s="16">
        <v>1.2242251882327649E-2</v>
      </c>
      <c r="H195" s="16">
        <v>0</v>
      </c>
      <c r="I195" s="16">
        <v>0</v>
      </c>
      <c r="J195" s="16">
        <v>0</v>
      </c>
      <c r="K195" s="16">
        <v>0</v>
      </c>
      <c r="L195" s="16">
        <v>0</v>
      </c>
      <c r="N195" s="16">
        <v>0</v>
      </c>
      <c r="O195" s="16">
        <v>0</v>
      </c>
      <c r="P195" s="16">
        <v>0</v>
      </c>
      <c r="Q195" s="16">
        <v>0</v>
      </c>
      <c r="R195" s="16">
        <v>0</v>
      </c>
      <c r="S195" s="16">
        <v>0</v>
      </c>
      <c r="T195" s="16">
        <v>0</v>
      </c>
      <c r="U195" s="16">
        <v>7.5743088254928384E-2</v>
      </c>
      <c r="V195" s="16">
        <v>0</v>
      </c>
      <c r="W195" s="16">
        <v>0</v>
      </c>
      <c r="X195" s="16">
        <v>0</v>
      </c>
      <c r="Y195" s="16">
        <v>0</v>
      </c>
      <c r="AA195" s="16">
        <v>0</v>
      </c>
      <c r="AB195" s="16">
        <v>2.9069199940465449E-2</v>
      </c>
      <c r="AC195" s="16">
        <v>0</v>
      </c>
      <c r="AD195" s="16">
        <v>0</v>
      </c>
    </row>
    <row r="196" spans="2:32" x14ac:dyDescent="0.35">
      <c r="B196" s="15" t="s">
        <v>161</v>
      </c>
      <c r="C196" s="16">
        <v>0.12251946290588581</v>
      </c>
      <c r="D196" s="16">
        <v>6.5470601217402669E-2</v>
      </c>
      <c r="E196" s="16">
        <v>0.18352161312221649</v>
      </c>
      <c r="G196" s="16">
        <v>0.12757374552890011</v>
      </c>
      <c r="H196" s="16">
        <v>0.13626273968429589</v>
      </c>
      <c r="I196" s="16">
        <v>0</v>
      </c>
      <c r="J196" s="16">
        <v>0</v>
      </c>
      <c r="K196" s="16">
        <v>0</v>
      </c>
      <c r="L196" s="16">
        <v>0</v>
      </c>
      <c r="N196" s="16">
        <v>0</v>
      </c>
      <c r="O196" s="16">
        <v>0</v>
      </c>
      <c r="P196" s="16">
        <v>0.17415213880509561</v>
      </c>
      <c r="Q196" s="16">
        <v>0.48190150814082522</v>
      </c>
      <c r="R196" s="16">
        <v>0.23388191529440511</v>
      </c>
      <c r="S196" s="16">
        <v>0</v>
      </c>
      <c r="T196" s="16">
        <v>0.22073184951458261</v>
      </c>
      <c r="U196" s="16">
        <v>0.23273186534015899</v>
      </c>
      <c r="V196" s="16">
        <v>7.9521946395525706E-2</v>
      </c>
      <c r="W196" s="16">
        <v>0</v>
      </c>
      <c r="X196" s="16">
        <v>0</v>
      </c>
      <c r="Y196" s="16">
        <v>0</v>
      </c>
      <c r="AA196" s="16">
        <v>4.0712063491559862E-2</v>
      </c>
      <c r="AB196" s="16">
        <v>0.17623941775335489</v>
      </c>
      <c r="AC196" s="16">
        <v>5.0108675428617418E-2</v>
      </c>
      <c r="AD196" s="16">
        <v>0.23529048967898061</v>
      </c>
    </row>
    <row r="197" spans="2:32" x14ac:dyDescent="0.35">
      <c r="B197" s="15" t="s">
        <v>125</v>
      </c>
      <c r="C197" s="16">
        <v>1.0815051393737131E-2</v>
      </c>
      <c r="D197" s="16">
        <v>2.0929225548699561E-2</v>
      </c>
      <c r="E197" s="16">
        <v>0</v>
      </c>
      <c r="G197" s="16">
        <v>1.2397165147236291E-2</v>
      </c>
      <c r="H197" s="16">
        <v>0</v>
      </c>
      <c r="I197" s="16">
        <v>0</v>
      </c>
      <c r="J197" s="16">
        <v>0</v>
      </c>
      <c r="K197" s="16">
        <v>0</v>
      </c>
      <c r="L197" s="16">
        <v>0</v>
      </c>
      <c r="N197" s="16">
        <v>0</v>
      </c>
      <c r="O197" s="16">
        <v>0</v>
      </c>
      <c r="P197" s="16">
        <v>0.16776874835599731</v>
      </c>
      <c r="Q197" s="16">
        <v>0</v>
      </c>
      <c r="R197" s="16">
        <v>0</v>
      </c>
      <c r="S197" s="16">
        <v>0</v>
      </c>
      <c r="T197" s="16">
        <v>0</v>
      </c>
      <c r="U197" s="16">
        <v>0</v>
      </c>
      <c r="V197" s="16">
        <v>0</v>
      </c>
      <c r="W197" s="16">
        <v>0</v>
      </c>
      <c r="X197" s="16">
        <v>0</v>
      </c>
      <c r="Y197" s="16">
        <v>0</v>
      </c>
      <c r="AA197" s="16">
        <v>0</v>
      </c>
      <c r="AB197" s="16">
        <v>0</v>
      </c>
      <c r="AC197" s="16">
        <v>4.9931438706910587E-2</v>
      </c>
      <c r="AD197" s="16">
        <v>0</v>
      </c>
    </row>
    <row r="199" spans="2:32" x14ac:dyDescent="0.35">
      <c r="B199" s="25" t="s">
        <v>164</v>
      </c>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row>
    <row r="200" spans="2:32" x14ac:dyDescent="0.35">
      <c r="B200" s="24" t="s">
        <v>28</v>
      </c>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row>
    <row r="201" spans="2:32" x14ac:dyDescent="0.35">
      <c r="B201" s="15" t="s">
        <v>165</v>
      </c>
      <c r="C201" s="16">
        <v>0.38672999751567438</v>
      </c>
      <c r="D201" s="16">
        <v>0.36745845375533048</v>
      </c>
      <c r="E201" s="16">
        <v>0.40666844836718291</v>
      </c>
      <c r="G201" s="16">
        <v>0.41562571929924369</v>
      </c>
      <c r="H201" s="16">
        <v>0.38295809834686489</v>
      </c>
      <c r="I201" s="16">
        <v>0.33163624715016549</v>
      </c>
      <c r="J201" s="16">
        <v>0.40201170813700599</v>
      </c>
      <c r="K201" s="16">
        <v>0.36093383873459239</v>
      </c>
      <c r="L201" s="16">
        <v>0.43693268816595171</v>
      </c>
      <c r="N201" s="16">
        <v>0.40284765127684069</v>
      </c>
      <c r="O201" s="16">
        <v>0.44214533817210172</v>
      </c>
      <c r="P201" s="16">
        <v>0.34385068337587749</v>
      </c>
      <c r="Q201" s="16">
        <v>0.45041158045600549</v>
      </c>
      <c r="R201" s="16">
        <v>0.41687312141369087</v>
      </c>
      <c r="S201" s="16">
        <v>0.36623250860642448</v>
      </c>
      <c r="T201" s="16">
        <v>0.42896626023645851</v>
      </c>
      <c r="U201" s="16">
        <v>0.38923348630409538</v>
      </c>
      <c r="V201" s="16">
        <v>0.36272257958203868</v>
      </c>
      <c r="W201" s="16">
        <v>0.42189599596980432</v>
      </c>
      <c r="X201" s="16">
        <v>0.34190776365852821</v>
      </c>
      <c r="Y201" s="16">
        <v>0.31491736354952771</v>
      </c>
      <c r="AA201" s="16">
        <v>0.34550032099274208</v>
      </c>
      <c r="AB201" s="16">
        <v>0.396673054133096</v>
      </c>
      <c r="AC201" s="16">
        <v>0.38695865577020999</v>
      </c>
      <c r="AD201" s="16">
        <v>0.42855544394447093</v>
      </c>
    </row>
    <row r="202" spans="2:32" x14ac:dyDescent="0.35">
      <c r="B202" s="15" t="s">
        <v>166</v>
      </c>
      <c r="C202" s="16">
        <v>0.24547007775216931</v>
      </c>
      <c r="D202" s="16">
        <v>0.2349639634395122</v>
      </c>
      <c r="E202" s="16">
        <v>0.25633976450213769</v>
      </c>
      <c r="G202" s="16">
        <v>0.20933700409721689</v>
      </c>
      <c r="H202" s="16">
        <v>0.2364154017052946</v>
      </c>
      <c r="I202" s="16">
        <v>0.2321137707989204</v>
      </c>
      <c r="J202" s="16">
        <v>0.26647790724822179</v>
      </c>
      <c r="K202" s="16">
        <v>0.26796250522184217</v>
      </c>
      <c r="L202" s="16">
        <v>0.27170991662111937</v>
      </c>
      <c r="N202" s="16">
        <v>0.20617215726992161</v>
      </c>
      <c r="O202" s="16">
        <v>0.30130740790155552</v>
      </c>
      <c r="P202" s="16">
        <v>0.21276730548651709</v>
      </c>
      <c r="Q202" s="16">
        <v>0.2419501840296184</v>
      </c>
      <c r="R202" s="16">
        <v>0.26784302261038578</v>
      </c>
      <c r="S202" s="16">
        <v>0.25884729633899151</v>
      </c>
      <c r="T202" s="16">
        <v>0.24628605917011559</v>
      </c>
      <c r="U202" s="16">
        <v>0.2198890316357833</v>
      </c>
      <c r="V202" s="16">
        <v>0.22062951936717609</v>
      </c>
      <c r="W202" s="16">
        <v>0.24003696938620639</v>
      </c>
      <c r="X202" s="16">
        <v>0.31178720943259658</v>
      </c>
      <c r="Y202" s="16">
        <v>0.26710849533496422</v>
      </c>
      <c r="AA202" s="16">
        <v>0.22300292935370999</v>
      </c>
      <c r="AB202" s="16">
        <v>0.24545314215318459</v>
      </c>
      <c r="AC202" s="16">
        <v>0.28778112712902099</v>
      </c>
      <c r="AD202" s="16">
        <v>0.23286132964025641</v>
      </c>
    </row>
    <row r="203" spans="2:32" x14ac:dyDescent="0.35">
      <c r="B203" s="15" t="s">
        <v>167</v>
      </c>
      <c r="C203" s="16">
        <v>0.22652626841912421</v>
      </c>
      <c r="D203" s="16">
        <v>0.25666623948493411</v>
      </c>
      <c r="E203" s="16">
        <v>0.19534327969571241</v>
      </c>
      <c r="G203" s="16">
        <v>0.24494583687714061</v>
      </c>
      <c r="H203" s="16">
        <v>0.23425059081821531</v>
      </c>
      <c r="I203" s="16">
        <v>0.30230949378645439</v>
      </c>
      <c r="J203" s="16">
        <v>0.2156675662172369</v>
      </c>
      <c r="K203" s="16">
        <v>0.20161787942421749</v>
      </c>
      <c r="L203" s="16">
        <v>0.12868004005255851</v>
      </c>
      <c r="N203" s="16">
        <v>0.27137828994486729</v>
      </c>
      <c r="O203" s="16">
        <v>0.2014018300104726</v>
      </c>
      <c r="P203" s="16">
        <v>0.27908079906598138</v>
      </c>
      <c r="Q203" s="16">
        <v>0.2272599322185474</v>
      </c>
      <c r="R203" s="16">
        <v>0.21012857547430441</v>
      </c>
      <c r="S203" s="16">
        <v>0.25596613846253702</v>
      </c>
      <c r="T203" s="16">
        <v>0.19637935921375449</v>
      </c>
      <c r="U203" s="16">
        <v>0.25365593738982889</v>
      </c>
      <c r="V203" s="16">
        <v>0.22160225456782101</v>
      </c>
      <c r="W203" s="16">
        <v>0.2010886173977878</v>
      </c>
      <c r="X203" s="16">
        <v>0.1934407224713752</v>
      </c>
      <c r="Y203" s="16">
        <v>0.22640933916463329</v>
      </c>
      <c r="AA203" s="16">
        <v>0.25505540972122592</v>
      </c>
      <c r="AB203" s="16">
        <v>0.24736976412724751</v>
      </c>
      <c r="AC203" s="16">
        <v>0.21548991107822379</v>
      </c>
      <c r="AD203" s="16">
        <v>0.17484738741381189</v>
      </c>
    </row>
    <row r="204" spans="2:32" x14ac:dyDescent="0.35">
      <c r="B204" s="15" t="s">
        <v>168</v>
      </c>
      <c r="C204" s="16">
        <v>6.8486920097964948E-2</v>
      </c>
      <c r="D204" s="16">
        <v>8.5181107252658414E-2</v>
      </c>
      <c r="E204" s="16">
        <v>5.1215017326238017E-2</v>
      </c>
      <c r="G204" s="16">
        <v>9.0255986161354634E-2</v>
      </c>
      <c r="H204" s="16">
        <v>0.13354124706014139</v>
      </c>
      <c r="I204" s="16">
        <v>6.9913749545685355E-2</v>
      </c>
      <c r="J204" s="16">
        <v>2.9802849976669599E-2</v>
      </c>
      <c r="K204" s="16">
        <v>4.8259450745198357E-2</v>
      </c>
      <c r="L204" s="16">
        <v>1.5844329758754921E-2</v>
      </c>
      <c r="N204" s="16">
        <v>5.6009174281242441E-2</v>
      </c>
      <c r="O204" s="16">
        <v>3.808957546285225E-2</v>
      </c>
      <c r="P204" s="16">
        <v>4.6796844946702519E-2</v>
      </c>
      <c r="Q204" s="16">
        <v>1.5855201839523079E-2</v>
      </c>
      <c r="R204" s="16">
        <v>3.6878779664870673E-2</v>
      </c>
      <c r="S204" s="16">
        <v>5.279034361489212E-2</v>
      </c>
      <c r="T204" s="16">
        <v>4.2846620223749091E-2</v>
      </c>
      <c r="U204" s="16">
        <v>5.2390828038310529E-2</v>
      </c>
      <c r="V204" s="16">
        <v>0.14174061631237109</v>
      </c>
      <c r="W204" s="16">
        <v>6.3586785758843342E-2</v>
      </c>
      <c r="X204" s="16">
        <v>8.290444901906581E-2</v>
      </c>
      <c r="Y204" s="16">
        <v>8.1394771021381443E-2</v>
      </c>
      <c r="AA204" s="16">
        <v>0.1176783325293953</v>
      </c>
      <c r="AB204" s="16">
        <v>3.4038870957180098E-2</v>
      </c>
      <c r="AC204" s="16">
        <v>5.8139187091869458E-2</v>
      </c>
      <c r="AD204" s="16">
        <v>5.5112814804582841E-2</v>
      </c>
    </row>
    <row r="205" spans="2:32" x14ac:dyDescent="0.35">
      <c r="B205" s="15" t="s">
        <v>169</v>
      </c>
      <c r="C205" s="16">
        <v>1.059684115605442E-2</v>
      </c>
      <c r="D205" s="16">
        <v>9.5294289999688746E-3</v>
      </c>
      <c r="E205" s="16">
        <v>1.1701191958308699E-2</v>
      </c>
      <c r="G205" s="16">
        <v>0</v>
      </c>
      <c r="H205" s="16">
        <v>2.9555404642061509E-3</v>
      </c>
      <c r="I205" s="16">
        <v>8.7542225902200402E-3</v>
      </c>
      <c r="J205" s="16">
        <v>2.914221913647649E-2</v>
      </c>
      <c r="K205" s="16">
        <v>1.9444887862536779E-2</v>
      </c>
      <c r="L205" s="16">
        <v>5.4047492211852909E-3</v>
      </c>
      <c r="N205" s="16">
        <v>1.9921489447146948E-2</v>
      </c>
      <c r="O205" s="16">
        <v>0</v>
      </c>
      <c r="P205" s="16">
        <v>2.6138011800297619E-2</v>
      </c>
      <c r="Q205" s="16">
        <v>1.6075409775056799E-2</v>
      </c>
      <c r="R205" s="16">
        <v>1.0766265783146999E-2</v>
      </c>
      <c r="S205" s="16">
        <v>0</v>
      </c>
      <c r="T205" s="16">
        <v>1.6453787798248621E-2</v>
      </c>
      <c r="U205" s="16">
        <v>5.8061917024032888E-3</v>
      </c>
      <c r="V205" s="16">
        <v>8.9698721892698396E-3</v>
      </c>
      <c r="W205" s="16">
        <v>1.079122937884242E-2</v>
      </c>
      <c r="X205" s="16">
        <v>9.2396969711075524E-3</v>
      </c>
      <c r="Y205" s="16">
        <v>8.0530140786720418E-3</v>
      </c>
      <c r="AA205" s="16">
        <v>8.1288334510324373E-3</v>
      </c>
      <c r="AB205" s="16">
        <v>9.3819660585852966E-3</v>
      </c>
      <c r="AC205" s="16">
        <v>5.3385099202067354E-3</v>
      </c>
      <c r="AD205" s="16">
        <v>2.0959917095675341E-2</v>
      </c>
    </row>
    <row r="206" spans="2:32" x14ac:dyDescent="0.35">
      <c r="B206" s="15" t="s">
        <v>170</v>
      </c>
      <c r="C206" s="16">
        <v>6.2189895059012762E-2</v>
      </c>
      <c r="D206" s="16">
        <v>4.6200807067595932E-2</v>
      </c>
      <c r="E206" s="16">
        <v>7.8732298150420377E-2</v>
      </c>
      <c r="G206" s="16">
        <v>3.9835453565044247E-2</v>
      </c>
      <c r="H206" s="16">
        <v>9.8791216052776746E-3</v>
      </c>
      <c r="I206" s="16">
        <v>5.527251612855457E-2</v>
      </c>
      <c r="J206" s="16">
        <v>5.6897749284389003E-2</v>
      </c>
      <c r="K206" s="16">
        <v>0.1017814380116128</v>
      </c>
      <c r="L206" s="16">
        <v>0.14142827618043019</v>
      </c>
      <c r="N206" s="16">
        <v>4.367123777998104E-2</v>
      </c>
      <c r="O206" s="16">
        <v>1.7055848453017941E-2</v>
      </c>
      <c r="P206" s="16">
        <v>9.1366355324623769E-2</v>
      </c>
      <c r="Q206" s="16">
        <v>4.8447691681248677E-2</v>
      </c>
      <c r="R206" s="16">
        <v>5.7510235053601207E-2</v>
      </c>
      <c r="S206" s="16">
        <v>6.6163712977154912E-2</v>
      </c>
      <c r="T206" s="16">
        <v>6.9067913357673691E-2</v>
      </c>
      <c r="U206" s="16">
        <v>7.9024524929578482E-2</v>
      </c>
      <c r="V206" s="16">
        <v>4.4335157981323238E-2</v>
      </c>
      <c r="W206" s="16">
        <v>6.2600402108515835E-2</v>
      </c>
      <c r="X206" s="16">
        <v>6.072015844732661E-2</v>
      </c>
      <c r="Y206" s="16">
        <v>0.1021170168508214</v>
      </c>
      <c r="AA206" s="16">
        <v>5.0634173951894491E-2</v>
      </c>
      <c r="AB206" s="16">
        <v>6.7083202570706546E-2</v>
      </c>
      <c r="AC206" s="16">
        <v>4.6292609010469103E-2</v>
      </c>
      <c r="AD206" s="16">
        <v>8.766310710120262E-2</v>
      </c>
    </row>
    <row r="208" spans="2:32" x14ac:dyDescent="0.35">
      <c r="B208" s="25" t="s">
        <v>171</v>
      </c>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row>
    <row r="209" spans="2:32" x14ac:dyDescent="0.35">
      <c r="B209" s="24" t="s">
        <v>29</v>
      </c>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row>
    <row r="210" spans="2:32" x14ac:dyDescent="0.35">
      <c r="B210" s="15" t="s">
        <v>165</v>
      </c>
      <c r="C210" s="16">
        <v>0.33591730293213162</v>
      </c>
      <c r="D210" s="16">
        <v>0.32052204398591377</v>
      </c>
      <c r="E210" s="16">
        <v>0.35320848257839199</v>
      </c>
      <c r="G210" s="16">
        <v>0.37304496721401093</v>
      </c>
      <c r="H210" s="16">
        <v>0.34069369654680892</v>
      </c>
      <c r="I210" s="16">
        <v>0.32250736428318488</v>
      </c>
      <c r="J210" s="16">
        <v>0.37259063363326428</v>
      </c>
      <c r="K210" s="16">
        <v>0.27482550331704919</v>
      </c>
      <c r="L210" s="16">
        <v>0.25690242283623133</v>
      </c>
      <c r="N210" s="16">
        <v>0.297498010945632</v>
      </c>
      <c r="O210" s="16">
        <v>0.40888100587104198</v>
      </c>
      <c r="P210" s="16">
        <v>0.33150286696908721</v>
      </c>
      <c r="Q210" s="16">
        <v>0.26382826340687771</v>
      </c>
      <c r="R210" s="16">
        <v>0.39769781272387927</v>
      </c>
      <c r="S210" s="16">
        <v>0.33129080573324832</v>
      </c>
      <c r="T210" s="16">
        <v>0.40280898806891091</v>
      </c>
      <c r="U210" s="16">
        <v>0.32904025175786561</v>
      </c>
      <c r="V210" s="16">
        <v>0.32807503909899721</v>
      </c>
      <c r="W210" s="16">
        <v>0.37178978834515403</v>
      </c>
      <c r="X210" s="16">
        <v>0.26471524758442311</v>
      </c>
      <c r="Y210" s="16">
        <v>0.27067732968805441</v>
      </c>
      <c r="AA210" s="16">
        <v>0.31432301206966101</v>
      </c>
      <c r="AB210" s="16">
        <v>0.37792181974245898</v>
      </c>
      <c r="AC210" s="16">
        <v>0.34058092209167168</v>
      </c>
      <c r="AD210" s="16">
        <v>0.29808555891785682</v>
      </c>
    </row>
    <row r="211" spans="2:32" x14ac:dyDescent="0.35">
      <c r="B211" s="15" t="s">
        <v>166</v>
      </c>
      <c r="C211" s="16">
        <v>0.26835395324029288</v>
      </c>
      <c r="D211" s="16">
        <v>0.27185207360037761</v>
      </c>
      <c r="E211" s="16">
        <v>0.2644250405937586</v>
      </c>
      <c r="G211" s="16">
        <v>0.29776117350168979</v>
      </c>
      <c r="H211" s="16">
        <v>0.25709692965066983</v>
      </c>
      <c r="I211" s="16">
        <v>0.27252118243122903</v>
      </c>
      <c r="J211" s="16">
        <v>0.24394836341890749</v>
      </c>
      <c r="K211" s="16">
        <v>0.23747771191831379</v>
      </c>
      <c r="L211" s="16">
        <v>0.40485094076130329</v>
      </c>
      <c r="N211" s="16">
        <v>0.28758705186076472</v>
      </c>
      <c r="O211" s="16">
        <v>0.30438260056445071</v>
      </c>
      <c r="P211" s="16">
        <v>0.2270826055034155</v>
      </c>
      <c r="Q211" s="16">
        <v>0.24620234228166621</v>
      </c>
      <c r="R211" s="16">
        <v>0.2665826384231218</v>
      </c>
      <c r="S211" s="16">
        <v>0.31111117625072471</v>
      </c>
      <c r="T211" s="16">
        <v>0.27947472216657199</v>
      </c>
      <c r="U211" s="16">
        <v>0.2281387107446454</v>
      </c>
      <c r="V211" s="16">
        <v>0.24769382645094251</v>
      </c>
      <c r="W211" s="16">
        <v>0.28263288863921709</v>
      </c>
      <c r="X211" s="16">
        <v>0.28981332891906741</v>
      </c>
      <c r="Y211" s="16">
        <v>0.27645933485799162</v>
      </c>
      <c r="AA211" s="16">
        <v>0.24005492903102019</v>
      </c>
      <c r="AB211" s="16">
        <v>0.29360854834616978</v>
      </c>
      <c r="AC211" s="16">
        <v>0.28527021330386643</v>
      </c>
      <c r="AD211" s="16">
        <v>0.2618170280210651</v>
      </c>
    </row>
    <row r="212" spans="2:32" x14ac:dyDescent="0.35">
      <c r="B212" s="15" t="s">
        <v>167</v>
      </c>
      <c r="C212" s="16">
        <v>0.246012470554272</v>
      </c>
      <c r="D212" s="16">
        <v>0.27250830515822638</v>
      </c>
      <c r="E212" s="16">
        <v>0.21625368327988609</v>
      </c>
      <c r="G212" s="16">
        <v>0.22813432442828521</v>
      </c>
      <c r="H212" s="16">
        <v>0.26988914119228219</v>
      </c>
      <c r="I212" s="16">
        <v>0.27103957615401703</v>
      </c>
      <c r="J212" s="16">
        <v>0.22583115495177991</v>
      </c>
      <c r="K212" s="16">
        <v>0.2448416968559238</v>
      </c>
      <c r="L212" s="16">
        <v>0.1057844183212189</v>
      </c>
      <c r="N212" s="16">
        <v>0.26932167560504178</v>
      </c>
      <c r="O212" s="16">
        <v>0.19145011267822079</v>
      </c>
      <c r="P212" s="16">
        <v>0.31075721983465282</v>
      </c>
      <c r="Q212" s="16">
        <v>0.33431727830176372</v>
      </c>
      <c r="R212" s="16">
        <v>0.24017578572583409</v>
      </c>
      <c r="S212" s="16">
        <v>0.23345538735261109</v>
      </c>
      <c r="T212" s="16">
        <v>0.15829441437336639</v>
      </c>
      <c r="U212" s="16">
        <v>0.2862071582104887</v>
      </c>
      <c r="V212" s="16">
        <v>0.24781130214704741</v>
      </c>
      <c r="W212" s="16">
        <v>0.18009632433565331</v>
      </c>
      <c r="X212" s="16">
        <v>0.27618499285886672</v>
      </c>
      <c r="Y212" s="16">
        <v>0.28493486155556469</v>
      </c>
      <c r="AA212" s="16">
        <v>0.28970354438015811</v>
      </c>
      <c r="AB212" s="16">
        <v>0.2040565655316412</v>
      </c>
      <c r="AC212" s="16">
        <v>0.22338193461011541</v>
      </c>
      <c r="AD212" s="16">
        <v>0.257583526263091</v>
      </c>
    </row>
    <row r="213" spans="2:32" x14ac:dyDescent="0.35">
      <c r="B213" s="15" t="s">
        <v>168</v>
      </c>
      <c r="C213" s="16">
        <v>5.3520033362306318E-2</v>
      </c>
      <c r="D213" s="16">
        <v>6.1691382386823333E-2</v>
      </c>
      <c r="E213" s="16">
        <v>4.4342385592378339E-2</v>
      </c>
      <c r="G213" s="16">
        <v>2.5581947428736991E-2</v>
      </c>
      <c r="H213" s="16">
        <v>0.1023121553986957</v>
      </c>
      <c r="I213" s="16">
        <v>5.1925572710881239E-2</v>
      </c>
      <c r="J213" s="16">
        <v>5.410210743669693E-3</v>
      </c>
      <c r="K213" s="16">
        <v>6.0009738487267317E-2</v>
      </c>
      <c r="L213" s="16">
        <v>4.9341184199548048E-2</v>
      </c>
      <c r="N213" s="16">
        <v>3.4258773359643079E-2</v>
      </c>
      <c r="O213" s="16">
        <v>4.7940348074873823E-2</v>
      </c>
      <c r="P213" s="16">
        <v>4.3092853587479579E-2</v>
      </c>
      <c r="Q213" s="16">
        <v>2.6198002836861922E-2</v>
      </c>
      <c r="R213" s="16">
        <v>2.3464128339667649E-2</v>
      </c>
      <c r="S213" s="16">
        <v>2.7696145719990069E-2</v>
      </c>
      <c r="T213" s="16">
        <v>1.426782876239714E-2</v>
      </c>
      <c r="U213" s="16">
        <v>5.0893260748997249E-2</v>
      </c>
      <c r="V213" s="16">
        <v>0.12064688641331819</v>
      </c>
      <c r="W213" s="16">
        <v>3.7640227765731407E-2</v>
      </c>
      <c r="X213" s="16">
        <v>4.9365850132323717E-2</v>
      </c>
      <c r="Y213" s="16">
        <v>5.7978586503527579E-2</v>
      </c>
      <c r="AA213" s="16">
        <v>0.1047282779769082</v>
      </c>
      <c r="AB213" s="16">
        <v>2.8665694880741041E-2</v>
      </c>
      <c r="AC213" s="16">
        <v>1.7292209219302059E-2</v>
      </c>
      <c r="AD213" s="16">
        <v>3.4840571129135557E-2</v>
      </c>
    </row>
    <row r="214" spans="2:32" x14ac:dyDescent="0.35">
      <c r="B214" s="15" t="s">
        <v>169</v>
      </c>
      <c r="C214" s="16">
        <v>1.077307197963358E-2</v>
      </c>
      <c r="D214" s="16">
        <v>7.4925233275563606E-3</v>
      </c>
      <c r="E214" s="16">
        <v>1.4457619039187949E-2</v>
      </c>
      <c r="G214" s="16">
        <v>7.1024722094467554E-3</v>
      </c>
      <c r="H214" s="16">
        <v>3.4427161307269442E-3</v>
      </c>
      <c r="I214" s="16">
        <v>1.13749338138206E-2</v>
      </c>
      <c r="J214" s="16">
        <v>2.121837872792728E-2</v>
      </c>
      <c r="K214" s="16">
        <v>7.8844366106295607E-3</v>
      </c>
      <c r="L214" s="16">
        <v>2.721744924126504E-2</v>
      </c>
      <c r="N214" s="16">
        <v>3.3536123973222712E-2</v>
      </c>
      <c r="O214" s="16">
        <v>0</v>
      </c>
      <c r="P214" s="16">
        <v>2.3086369483772809E-2</v>
      </c>
      <c r="Q214" s="16">
        <v>2.5627146536014209E-2</v>
      </c>
      <c r="R214" s="16">
        <v>0</v>
      </c>
      <c r="S214" s="16">
        <v>0</v>
      </c>
      <c r="T214" s="16">
        <v>1.382196029057898E-2</v>
      </c>
      <c r="U214" s="16">
        <v>1.281002591829297E-2</v>
      </c>
      <c r="V214" s="16">
        <v>5.5043203657602286E-3</v>
      </c>
      <c r="W214" s="16">
        <v>7.6785208624297868E-3</v>
      </c>
      <c r="X214" s="16">
        <v>1.6203856793394169E-2</v>
      </c>
      <c r="Y214" s="16">
        <v>1.1912591454020941E-2</v>
      </c>
      <c r="AA214" s="16">
        <v>1.0503250822564239E-2</v>
      </c>
      <c r="AB214" s="16">
        <v>7.1543035741980943E-3</v>
      </c>
      <c r="AC214" s="16">
        <v>8.8499117179926604E-3</v>
      </c>
      <c r="AD214" s="16">
        <v>2.1698437930623749E-2</v>
      </c>
    </row>
    <row r="215" spans="2:32" x14ac:dyDescent="0.35">
      <c r="B215" s="15" t="s">
        <v>170</v>
      </c>
      <c r="C215" s="16">
        <v>8.5423167931363675E-2</v>
      </c>
      <c r="D215" s="16">
        <v>6.5933671541102537E-2</v>
      </c>
      <c r="E215" s="16">
        <v>0.10731278891639701</v>
      </c>
      <c r="G215" s="16">
        <v>6.8375115217830282E-2</v>
      </c>
      <c r="H215" s="16">
        <v>2.656536108081646E-2</v>
      </c>
      <c r="I215" s="16">
        <v>7.0631370606867291E-2</v>
      </c>
      <c r="J215" s="16">
        <v>0.13100125852445099</v>
      </c>
      <c r="K215" s="16">
        <v>0.1749609128108163</v>
      </c>
      <c r="L215" s="16">
        <v>0.15590358464043311</v>
      </c>
      <c r="N215" s="16">
        <v>7.7798364255695723E-2</v>
      </c>
      <c r="O215" s="16">
        <v>4.7345932811412597E-2</v>
      </c>
      <c r="P215" s="16">
        <v>6.4478084621592033E-2</v>
      </c>
      <c r="Q215" s="16">
        <v>0.1038269666368164</v>
      </c>
      <c r="R215" s="16">
        <v>7.2079634787497376E-2</v>
      </c>
      <c r="S215" s="16">
        <v>9.6446484943425864E-2</v>
      </c>
      <c r="T215" s="16">
        <v>0.1313320863381747</v>
      </c>
      <c r="U215" s="16">
        <v>9.2910592619710144E-2</v>
      </c>
      <c r="V215" s="16">
        <v>5.0268625523934282E-2</v>
      </c>
      <c r="W215" s="16">
        <v>0.1201622500518147</v>
      </c>
      <c r="X215" s="16">
        <v>0.1037167237119252</v>
      </c>
      <c r="Y215" s="16">
        <v>9.8037295940840929E-2</v>
      </c>
      <c r="AA215" s="16">
        <v>4.0686985719688318E-2</v>
      </c>
      <c r="AB215" s="16">
        <v>8.8593067924790672E-2</v>
      </c>
      <c r="AC215" s="16">
        <v>0.1246248090570518</v>
      </c>
      <c r="AD215" s="16">
        <v>0.12597487773822769</v>
      </c>
    </row>
    <row r="217" spans="2:32" x14ac:dyDescent="0.35">
      <c r="B217" s="25" t="s">
        <v>172</v>
      </c>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row>
    <row r="218" spans="2:32" x14ac:dyDescent="0.35">
      <c r="B218" s="24" t="s">
        <v>28</v>
      </c>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row>
    <row r="219" spans="2:32" x14ac:dyDescent="0.35">
      <c r="B219" s="15" t="s">
        <v>173</v>
      </c>
      <c r="C219" s="16">
        <v>0.22194026029555389</v>
      </c>
      <c r="D219" s="16">
        <v>0.26116547518100708</v>
      </c>
      <c r="E219" s="16">
        <v>0.18135762566807681</v>
      </c>
      <c r="G219" s="16">
        <v>0.3398493733758548</v>
      </c>
      <c r="H219" s="16">
        <v>0.36759151869573842</v>
      </c>
      <c r="I219" s="16">
        <v>0.23943602257405769</v>
      </c>
      <c r="J219" s="16">
        <v>0.17533138834927731</v>
      </c>
      <c r="K219" s="16">
        <v>9.4107334774381546E-2</v>
      </c>
      <c r="L219" s="16">
        <v>3.0439230777909571E-2</v>
      </c>
      <c r="N219" s="16">
        <v>0.22151456367960029</v>
      </c>
      <c r="O219" s="16">
        <v>0.20445548050557971</v>
      </c>
      <c r="P219" s="16">
        <v>0.24854649576609811</v>
      </c>
      <c r="Q219" s="16">
        <v>0.14566055555476931</v>
      </c>
      <c r="R219" s="16">
        <v>0.19452967551497541</v>
      </c>
      <c r="S219" s="16">
        <v>0.17443194974585111</v>
      </c>
      <c r="T219" s="16">
        <v>0.25795313084652682</v>
      </c>
      <c r="U219" s="16">
        <v>0.22621401391488791</v>
      </c>
      <c r="V219" s="16">
        <v>0.35417120584780237</v>
      </c>
      <c r="W219" s="16">
        <v>0.15099561743810849</v>
      </c>
      <c r="X219" s="16">
        <v>0.1843048313966745</v>
      </c>
      <c r="Y219" s="16">
        <v>0.18462236458527509</v>
      </c>
      <c r="AA219" s="16">
        <v>0.31674873008474358</v>
      </c>
      <c r="AB219" s="16">
        <v>0.1843631913023632</v>
      </c>
      <c r="AC219" s="16">
        <v>0.19239415464796619</v>
      </c>
      <c r="AD219" s="16">
        <v>0.1711125638767147</v>
      </c>
    </row>
    <row r="220" spans="2:32" x14ac:dyDescent="0.35">
      <c r="B220" s="15" t="s">
        <v>174</v>
      </c>
      <c r="C220" s="16">
        <v>0.49764600558881528</v>
      </c>
      <c r="D220" s="16">
        <v>0.50017147890459068</v>
      </c>
      <c r="E220" s="16">
        <v>0.495033136261398</v>
      </c>
      <c r="G220" s="16">
        <v>0.52804210102667148</v>
      </c>
      <c r="H220" s="16">
        <v>0.49075964841069591</v>
      </c>
      <c r="I220" s="16">
        <v>0.53494543448273046</v>
      </c>
      <c r="J220" s="16">
        <v>0.51965576390833434</v>
      </c>
      <c r="K220" s="16">
        <v>0.47830526386205419</v>
      </c>
      <c r="L220" s="16">
        <v>0.41302732820889909</v>
      </c>
      <c r="N220" s="16">
        <v>0.47353099744931082</v>
      </c>
      <c r="O220" s="16">
        <v>0.5056406644055621</v>
      </c>
      <c r="P220" s="16">
        <v>0.36534032662937399</v>
      </c>
      <c r="Q220" s="16">
        <v>0.57504825469568677</v>
      </c>
      <c r="R220" s="16">
        <v>0.50921611398992361</v>
      </c>
      <c r="S220" s="16">
        <v>0.46210100882032779</v>
      </c>
      <c r="T220" s="16">
        <v>0.41499976475302358</v>
      </c>
      <c r="U220" s="16">
        <v>0.48407450173176197</v>
      </c>
      <c r="V220" s="16">
        <v>0.50421113611953527</v>
      </c>
      <c r="W220" s="16">
        <v>0.54784903990063227</v>
      </c>
      <c r="X220" s="16">
        <v>0.53626282155566229</v>
      </c>
      <c r="Y220" s="16">
        <v>0.54172678835603327</v>
      </c>
      <c r="AA220" s="16">
        <v>0.48881681089195422</v>
      </c>
      <c r="AB220" s="16">
        <v>0.50952994893815462</v>
      </c>
      <c r="AC220" s="16">
        <v>0.52006977044036828</v>
      </c>
      <c r="AD220" s="16">
        <v>0.4721124472406254</v>
      </c>
    </row>
    <row r="221" spans="2:32" x14ac:dyDescent="0.35">
      <c r="B221" s="15" t="s">
        <v>175</v>
      </c>
      <c r="C221" s="16">
        <v>0.2018792558237737</v>
      </c>
      <c r="D221" s="16">
        <v>0.17730863485420881</v>
      </c>
      <c r="E221" s="16">
        <v>0.2273001626636714</v>
      </c>
      <c r="G221" s="16">
        <v>9.6979646954362647E-2</v>
      </c>
      <c r="H221" s="16">
        <v>0.1069568822566828</v>
      </c>
      <c r="I221" s="16">
        <v>0.17030523522451299</v>
      </c>
      <c r="J221" s="16">
        <v>0.2202275941444915</v>
      </c>
      <c r="K221" s="16">
        <v>0.31308709849803079</v>
      </c>
      <c r="L221" s="16">
        <v>0.3756054959001997</v>
      </c>
      <c r="N221" s="16">
        <v>0.18745419806339009</v>
      </c>
      <c r="O221" s="16">
        <v>0.18458916978995621</v>
      </c>
      <c r="P221" s="16">
        <v>0.28412583916499629</v>
      </c>
      <c r="Q221" s="16">
        <v>0.1580984254459937</v>
      </c>
      <c r="R221" s="16">
        <v>0.2410714541127553</v>
      </c>
      <c r="S221" s="16">
        <v>0.24823504452571191</v>
      </c>
      <c r="T221" s="16">
        <v>0.18555257395519989</v>
      </c>
      <c r="U221" s="16">
        <v>0.21136655000456331</v>
      </c>
      <c r="V221" s="16">
        <v>0.1327384140899113</v>
      </c>
      <c r="W221" s="16">
        <v>0.2396077627456101</v>
      </c>
      <c r="X221" s="16">
        <v>0.19188854841819619</v>
      </c>
      <c r="Y221" s="16">
        <v>0.18019054689585731</v>
      </c>
      <c r="AA221" s="16">
        <v>0.14115280136511299</v>
      </c>
      <c r="AB221" s="16">
        <v>0.21603338648779891</v>
      </c>
      <c r="AC221" s="16">
        <v>0.21893870333749599</v>
      </c>
      <c r="AD221" s="16">
        <v>0.24905870557979051</v>
      </c>
    </row>
    <row r="222" spans="2:32" x14ac:dyDescent="0.35">
      <c r="B222" s="15" t="s">
        <v>176</v>
      </c>
      <c r="C222" s="16">
        <v>6.8398312597487534E-2</v>
      </c>
      <c r="D222" s="16">
        <v>5.0593102371839789E-2</v>
      </c>
      <c r="E222" s="16">
        <v>8.6819686276713701E-2</v>
      </c>
      <c r="G222" s="16">
        <v>2.801646929428658E-2</v>
      </c>
      <c r="H222" s="16">
        <v>2.7681986238822301E-2</v>
      </c>
      <c r="I222" s="16">
        <v>4.5501753233455781E-2</v>
      </c>
      <c r="J222" s="16">
        <v>7.3815976678751519E-2</v>
      </c>
      <c r="K222" s="16">
        <v>0.1045276795201335</v>
      </c>
      <c r="L222" s="16">
        <v>0.16340461264500611</v>
      </c>
      <c r="N222" s="16">
        <v>0.1034098352002349</v>
      </c>
      <c r="O222" s="16">
        <v>8.3846672837922076E-2</v>
      </c>
      <c r="P222" s="16">
        <v>0.10198733843953139</v>
      </c>
      <c r="Q222" s="16">
        <v>0.10447660494300059</v>
      </c>
      <c r="R222" s="16">
        <v>4.9598213640379779E-2</v>
      </c>
      <c r="S222" s="16">
        <v>9.9167909867420634E-2</v>
      </c>
      <c r="T222" s="16">
        <v>0.1239108968860293</v>
      </c>
      <c r="U222" s="16">
        <v>5.8257926330534851E-2</v>
      </c>
      <c r="V222" s="16">
        <v>8.8792439427511118E-3</v>
      </c>
      <c r="W222" s="16">
        <v>5.1516500253750652E-2</v>
      </c>
      <c r="X222" s="16">
        <v>7.80947312017609E-2</v>
      </c>
      <c r="Y222" s="16">
        <v>8.5364247541948546E-2</v>
      </c>
      <c r="AA222" s="16">
        <v>5.1213148975208449E-2</v>
      </c>
      <c r="AB222" s="16">
        <v>8.0554341247788097E-2</v>
      </c>
      <c r="AC222" s="16">
        <v>5.7513245876503021E-2</v>
      </c>
      <c r="AD222" s="16">
        <v>8.7638204211052159E-2</v>
      </c>
    </row>
    <row r="223" spans="2:32" x14ac:dyDescent="0.35">
      <c r="B223" s="15" t="s">
        <v>125</v>
      </c>
      <c r="C223" s="16">
        <v>1.0136165694369689E-2</v>
      </c>
      <c r="D223" s="16">
        <v>1.0761308688353659E-2</v>
      </c>
      <c r="E223" s="16">
        <v>9.4893891301401669E-3</v>
      </c>
      <c r="G223" s="16">
        <v>7.1124093488245206E-3</v>
      </c>
      <c r="H223" s="16">
        <v>7.0099643980605902E-3</v>
      </c>
      <c r="I223" s="16">
        <v>9.8115544852432918E-3</v>
      </c>
      <c r="J223" s="16">
        <v>1.096927691914523E-2</v>
      </c>
      <c r="K223" s="16">
        <v>9.9726233453999273E-3</v>
      </c>
      <c r="L223" s="16">
        <v>1.7523332467985521E-2</v>
      </c>
      <c r="N223" s="16">
        <v>1.409040560746389E-2</v>
      </c>
      <c r="O223" s="16">
        <v>2.1468012460979981E-2</v>
      </c>
      <c r="P223" s="16">
        <v>0</v>
      </c>
      <c r="Q223" s="16">
        <v>1.671615936054965E-2</v>
      </c>
      <c r="R223" s="16">
        <v>5.5845427419659206E-3</v>
      </c>
      <c r="S223" s="16">
        <v>1.6064087040688509E-2</v>
      </c>
      <c r="T223" s="16">
        <v>1.7583633559220279E-2</v>
      </c>
      <c r="U223" s="16">
        <v>2.0087008018252001E-2</v>
      </c>
      <c r="V223" s="16">
        <v>0</v>
      </c>
      <c r="W223" s="16">
        <v>1.0031079661898481E-2</v>
      </c>
      <c r="X223" s="16">
        <v>9.4490674277060895E-3</v>
      </c>
      <c r="Y223" s="16">
        <v>8.0960526208857398E-3</v>
      </c>
      <c r="AA223" s="16">
        <v>2.068508682980775E-3</v>
      </c>
      <c r="AB223" s="16">
        <v>9.5191320238952395E-3</v>
      </c>
      <c r="AC223" s="16">
        <v>1.1084125697666579E-2</v>
      </c>
      <c r="AD223" s="16">
        <v>2.0078079091817309E-2</v>
      </c>
    </row>
    <row r="225" spans="2:32" x14ac:dyDescent="0.35">
      <c r="B225" s="25" t="s">
        <v>177</v>
      </c>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row>
    <row r="226" spans="2:32" x14ac:dyDescent="0.35">
      <c r="B226" s="24" t="s">
        <v>16</v>
      </c>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row>
    <row r="227" spans="2:32" ht="43.5" x14ac:dyDescent="0.35">
      <c r="B227" s="15" t="s">
        <v>178</v>
      </c>
      <c r="C227" s="16">
        <v>9.5837372380938354E-2</v>
      </c>
      <c r="D227" s="16">
        <v>9.4419151351527578E-2</v>
      </c>
      <c r="E227" s="16">
        <v>9.7223647960599235E-2</v>
      </c>
      <c r="G227" s="16">
        <v>4.6817447492154877E-2</v>
      </c>
      <c r="H227" s="16">
        <v>5.2231964001973802E-2</v>
      </c>
      <c r="I227" s="16">
        <v>7.9763058788648783E-2</v>
      </c>
      <c r="J227" s="16">
        <v>9.1825024401902142E-2</v>
      </c>
      <c r="K227" s="16">
        <v>0.11872460384029621</v>
      </c>
      <c r="L227" s="16">
        <v>0.16426860757337541</v>
      </c>
      <c r="N227" s="16">
        <v>0.1150643964292945</v>
      </c>
      <c r="O227" s="16">
        <v>0.1086029360091281</v>
      </c>
      <c r="P227" s="16">
        <v>8.5691414075103264E-2</v>
      </c>
      <c r="Q227" s="16">
        <v>0.14202417131802569</v>
      </c>
      <c r="R227" s="16">
        <v>9.0038118815085513E-2</v>
      </c>
      <c r="S227" s="16">
        <v>9.2256057004838576E-2</v>
      </c>
      <c r="T227" s="16">
        <v>0.1027648006735883</v>
      </c>
      <c r="U227" s="16">
        <v>0.1103977861775803</v>
      </c>
      <c r="V227" s="16">
        <v>6.4291555232153685E-2</v>
      </c>
      <c r="W227" s="16">
        <v>0.1007475970401622</v>
      </c>
      <c r="X227" s="16">
        <v>8.1480242773592809E-2</v>
      </c>
      <c r="Y227" s="16">
        <v>0.10233440629040461</v>
      </c>
      <c r="AA227" s="16">
        <v>7.204725878727225E-2</v>
      </c>
      <c r="AB227" s="16">
        <v>8.4068259534294087E-2</v>
      </c>
      <c r="AC227" s="16">
        <v>0.105199713287023</v>
      </c>
      <c r="AD227" s="16">
        <v>0.12629590120070791</v>
      </c>
    </row>
    <row r="228" spans="2:32" x14ac:dyDescent="0.35">
      <c r="B228" s="15" t="s">
        <v>179</v>
      </c>
      <c r="C228" s="16">
        <v>0.17444093930358409</v>
      </c>
      <c r="D228" s="16">
        <v>0.14650950632466039</v>
      </c>
      <c r="E228" s="16">
        <v>0.20174321633983869</v>
      </c>
      <c r="G228" s="16">
        <v>9.3334412873757544E-2</v>
      </c>
      <c r="H228" s="16">
        <v>5.1517964310354193E-2</v>
      </c>
      <c r="I228" s="16">
        <v>9.7799882038165017E-2</v>
      </c>
      <c r="J228" s="16">
        <v>0.1761661112755557</v>
      </c>
      <c r="K228" s="16">
        <v>0.23144008953162709</v>
      </c>
      <c r="L228" s="16">
        <v>0.34981742807407717</v>
      </c>
      <c r="N228" s="16">
        <v>0.17499474203437931</v>
      </c>
      <c r="O228" s="16">
        <v>0.1084836953432132</v>
      </c>
      <c r="P228" s="16">
        <v>0.17270824747651309</v>
      </c>
      <c r="Q228" s="16">
        <v>0.23456762832016961</v>
      </c>
      <c r="R228" s="16">
        <v>0.1537334693502686</v>
      </c>
      <c r="S228" s="16">
        <v>0.20045031407448141</v>
      </c>
      <c r="T228" s="16">
        <v>0.23610537607392679</v>
      </c>
      <c r="U228" s="16">
        <v>0.1787103762125567</v>
      </c>
      <c r="V228" s="16">
        <v>8.443560637725224E-2</v>
      </c>
      <c r="W228" s="16">
        <v>0.16581153714839489</v>
      </c>
      <c r="X228" s="16">
        <v>0.24675464836449901</v>
      </c>
      <c r="Y228" s="16">
        <v>0.20858253936823071</v>
      </c>
      <c r="AA228" s="16">
        <v>0.1146152233928778</v>
      </c>
      <c r="AB228" s="16">
        <v>0.16741791590769539</v>
      </c>
      <c r="AC228" s="16">
        <v>0.16011188835622009</v>
      </c>
      <c r="AD228" s="16">
        <v>0.25870619513070181</v>
      </c>
    </row>
    <row r="229" spans="2:32" ht="43.5" x14ac:dyDescent="0.35">
      <c r="B229" s="15" t="s">
        <v>178</v>
      </c>
      <c r="C229" s="16">
        <v>9.5837372380938354E-2</v>
      </c>
      <c r="D229" s="16">
        <v>9.4419151351527578E-2</v>
      </c>
      <c r="E229" s="16">
        <v>9.7223647960599235E-2</v>
      </c>
      <c r="G229" s="16">
        <v>4.6817447492154877E-2</v>
      </c>
      <c r="H229" s="16">
        <v>5.2231964001973802E-2</v>
      </c>
      <c r="I229" s="16">
        <v>7.9763058788648783E-2</v>
      </c>
      <c r="J229" s="16">
        <v>9.1825024401902142E-2</v>
      </c>
      <c r="K229" s="16">
        <v>0.11872460384029621</v>
      </c>
      <c r="L229" s="16">
        <v>0.16426860757337541</v>
      </c>
      <c r="N229" s="16">
        <v>0.1150643964292945</v>
      </c>
      <c r="O229" s="16">
        <v>0.1086029360091281</v>
      </c>
      <c r="P229" s="16">
        <v>8.5691414075103264E-2</v>
      </c>
      <c r="Q229" s="16">
        <v>0.14202417131802569</v>
      </c>
      <c r="R229" s="16">
        <v>9.0038118815085513E-2</v>
      </c>
      <c r="S229" s="16">
        <v>9.2256057004838576E-2</v>
      </c>
      <c r="T229" s="16">
        <v>0.1027648006735883</v>
      </c>
      <c r="U229" s="16">
        <v>0.1103977861775803</v>
      </c>
      <c r="V229" s="16">
        <v>6.4291555232153685E-2</v>
      </c>
      <c r="W229" s="16">
        <v>0.1007475970401622</v>
      </c>
      <c r="X229" s="16">
        <v>8.1480242773592809E-2</v>
      </c>
      <c r="Y229" s="16">
        <v>0.10233440629040461</v>
      </c>
      <c r="AA229" s="16">
        <v>7.204725878727225E-2</v>
      </c>
      <c r="AB229" s="16">
        <v>8.4068259534294087E-2</v>
      </c>
      <c r="AC229" s="16">
        <v>0.105199713287023</v>
      </c>
      <c r="AD229" s="16">
        <v>0.12629590120070791</v>
      </c>
    </row>
    <row r="230" spans="2:32" ht="58" x14ac:dyDescent="0.35">
      <c r="B230" s="15" t="s">
        <v>180</v>
      </c>
      <c r="C230" s="16">
        <v>0.43298585251712068</v>
      </c>
      <c r="D230" s="16">
        <v>0.41056843916443908</v>
      </c>
      <c r="E230" s="16">
        <v>0.45489831330110481</v>
      </c>
      <c r="G230" s="16">
        <v>0.3928034669336119</v>
      </c>
      <c r="H230" s="16">
        <v>0.35431349594868189</v>
      </c>
      <c r="I230" s="16">
        <v>0.41319896616007412</v>
      </c>
      <c r="J230" s="16">
        <v>0.53819223725847898</v>
      </c>
      <c r="K230" s="16">
        <v>0.48826945440977337</v>
      </c>
      <c r="L230" s="16">
        <v>0.41669769752201152</v>
      </c>
      <c r="N230" s="16">
        <v>0.42101139556321421</v>
      </c>
      <c r="O230" s="16">
        <v>0.4235434472750661</v>
      </c>
      <c r="P230" s="16">
        <v>0.48596377179680361</v>
      </c>
      <c r="Q230" s="16">
        <v>0.36395921912056223</v>
      </c>
      <c r="R230" s="16">
        <v>0.44260063343535427</v>
      </c>
      <c r="S230" s="16">
        <v>0.49782852692972801</v>
      </c>
      <c r="T230" s="16">
        <v>0.36991352219874962</v>
      </c>
      <c r="U230" s="16">
        <v>0.37593885198540777</v>
      </c>
      <c r="V230" s="16">
        <v>0.37357091604693909</v>
      </c>
      <c r="W230" s="16">
        <v>0.48366928233616913</v>
      </c>
      <c r="X230" s="16">
        <v>0.49372050349648278</v>
      </c>
      <c r="Y230" s="16">
        <v>0.45206391120211392</v>
      </c>
      <c r="AA230" s="16">
        <v>0.3356852546383951</v>
      </c>
      <c r="AB230" s="16">
        <v>0.49700830618609182</v>
      </c>
      <c r="AC230" s="16">
        <v>0.45482367579301503</v>
      </c>
      <c r="AD230" s="16">
        <v>0.45207716196650871</v>
      </c>
    </row>
    <row r="231" spans="2:32" ht="58" x14ac:dyDescent="0.35">
      <c r="B231" s="15" t="s">
        <v>181</v>
      </c>
      <c r="C231" s="16">
        <v>0.2298269448852818</v>
      </c>
      <c r="D231" s="16">
        <v>0.26751833370386757</v>
      </c>
      <c r="E231" s="16">
        <v>0.1929845551596017</v>
      </c>
      <c r="G231" s="16">
        <v>0.35706268948348679</v>
      </c>
      <c r="H231" s="16">
        <v>0.38291701400797379</v>
      </c>
      <c r="I231" s="16">
        <v>0.33753638052515778</v>
      </c>
      <c r="J231" s="16">
        <v>0.1533680100713177</v>
      </c>
      <c r="K231" s="16">
        <v>0.13842346273170819</v>
      </c>
      <c r="L231" s="16">
        <v>5.8282451587028612E-2</v>
      </c>
      <c r="N231" s="16">
        <v>0.2258233809907875</v>
      </c>
      <c r="O231" s="16">
        <v>0.28307335739129508</v>
      </c>
      <c r="P231" s="16">
        <v>0.18099608082996449</v>
      </c>
      <c r="Q231" s="16">
        <v>0.2274183318102834</v>
      </c>
      <c r="R231" s="16">
        <v>0.2403209292101498</v>
      </c>
      <c r="S231" s="16">
        <v>0.1610682201248389</v>
      </c>
      <c r="T231" s="16">
        <v>0.21943170849500221</v>
      </c>
      <c r="U231" s="16">
        <v>0.25909183683163528</v>
      </c>
      <c r="V231" s="16">
        <v>0.35440015370732592</v>
      </c>
      <c r="W231" s="16">
        <v>0.21424419328096311</v>
      </c>
      <c r="X231" s="16">
        <v>0.1456765943956834</v>
      </c>
      <c r="Y231" s="16">
        <v>0.1742430697085145</v>
      </c>
      <c r="AA231" s="16">
        <v>0.33985616058148171</v>
      </c>
      <c r="AB231" s="16">
        <v>0.20413255659248369</v>
      </c>
      <c r="AC231" s="16">
        <v>0.23569314511459449</v>
      </c>
      <c r="AD231" s="16">
        <v>0.13202547913571139</v>
      </c>
    </row>
    <row r="232" spans="2:32" ht="72.5" x14ac:dyDescent="0.35">
      <c r="B232" s="15" t="s">
        <v>182</v>
      </c>
      <c r="C232" s="16">
        <v>6.6908890913075017E-2</v>
      </c>
      <c r="D232" s="16">
        <v>8.0984569455505084E-2</v>
      </c>
      <c r="E232" s="16">
        <v>5.3150267238855617E-2</v>
      </c>
      <c r="G232" s="16">
        <v>0.10998198321698879</v>
      </c>
      <c r="H232" s="16">
        <v>0.1590195617310162</v>
      </c>
      <c r="I232" s="16">
        <v>7.1701712487954247E-2</v>
      </c>
      <c r="J232" s="16">
        <v>4.0448616992745538E-2</v>
      </c>
      <c r="K232" s="16">
        <v>2.3142389486594861E-2</v>
      </c>
      <c r="L232" s="16">
        <v>1.0933815243507309E-2</v>
      </c>
      <c r="N232" s="16">
        <v>6.3106084982324284E-2</v>
      </c>
      <c r="O232" s="16">
        <v>7.6296563981297694E-2</v>
      </c>
      <c r="P232" s="16">
        <v>7.4640485821615574E-2</v>
      </c>
      <c r="Q232" s="16">
        <v>3.2030649430959138E-2</v>
      </c>
      <c r="R232" s="16">
        <v>7.3306849189141932E-2</v>
      </c>
      <c r="S232" s="16">
        <v>4.8396881866113017E-2</v>
      </c>
      <c r="T232" s="16">
        <v>7.1784592558732888E-2</v>
      </c>
      <c r="U232" s="16">
        <v>7.5861148792819785E-2</v>
      </c>
      <c r="V232" s="16">
        <v>0.12330176863632911</v>
      </c>
      <c r="W232" s="16">
        <v>3.5527390194310698E-2</v>
      </c>
      <c r="X232" s="16">
        <v>3.2368010969741852E-2</v>
      </c>
      <c r="Y232" s="16">
        <v>6.277607343073606E-2</v>
      </c>
      <c r="AA232" s="16">
        <v>0.13779610259997321</v>
      </c>
      <c r="AB232" s="16">
        <v>4.7372961779435042E-2</v>
      </c>
      <c r="AC232" s="16">
        <v>4.4171577449147459E-2</v>
      </c>
      <c r="AD232" s="16">
        <v>3.089526256637027E-2</v>
      </c>
    </row>
    <row r="233" spans="2:32" x14ac:dyDescent="0.35">
      <c r="B233" s="15" t="s">
        <v>179</v>
      </c>
      <c r="C233" s="16">
        <v>0.17444093930358409</v>
      </c>
      <c r="D233" s="16">
        <v>0.14650950632466039</v>
      </c>
      <c r="E233" s="16">
        <v>0.20174321633983869</v>
      </c>
      <c r="G233" s="16">
        <v>9.3334412873757544E-2</v>
      </c>
      <c r="H233" s="16">
        <v>5.1517964310354193E-2</v>
      </c>
      <c r="I233" s="16">
        <v>9.7799882038165017E-2</v>
      </c>
      <c r="J233" s="16">
        <v>0.1761661112755557</v>
      </c>
      <c r="K233" s="16">
        <v>0.23144008953162709</v>
      </c>
      <c r="L233" s="16">
        <v>0.34981742807407717</v>
      </c>
      <c r="N233" s="16">
        <v>0.17499474203437931</v>
      </c>
      <c r="O233" s="16">
        <v>0.1084836953432132</v>
      </c>
      <c r="P233" s="16">
        <v>0.17270824747651309</v>
      </c>
      <c r="Q233" s="16">
        <v>0.23456762832016961</v>
      </c>
      <c r="R233" s="16">
        <v>0.1537334693502686</v>
      </c>
      <c r="S233" s="16">
        <v>0.20045031407448141</v>
      </c>
      <c r="T233" s="16">
        <v>0.23610537607392679</v>
      </c>
      <c r="U233" s="16">
        <v>0.1787103762125567</v>
      </c>
      <c r="V233" s="16">
        <v>8.443560637725224E-2</v>
      </c>
      <c r="W233" s="16">
        <v>0.16581153714839489</v>
      </c>
      <c r="X233" s="16">
        <v>0.24675464836449901</v>
      </c>
      <c r="Y233" s="16">
        <v>0.20858253936823071</v>
      </c>
      <c r="AA233" s="16">
        <v>0.1146152233928778</v>
      </c>
      <c r="AB233" s="16">
        <v>0.16741791590769539</v>
      </c>
      <c r="AC233" s="16">
        <v>0.16011188835622009</v>
      </c>
      <c r="AD233" s="16">
        <v>0.25870619513070181</v>
      </c>
    </row>
    <row r="235" spans="2:32" x14ac:dyDescent="0.35">
      <c r="B235" s="25" t="s">
        <v>183</v>
      </c>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row>
    <row r="236" spans="2:32" x14ac:dyDescent="0.35">
      <c r="B236" s="24" t="s">
        <v>16</v>
      </c>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row>
    <row r="237" spans="2:32" x14ac:dyDescent="0.35">
      <c r="B237" s="15" t="s">
        <v>184</v>
      </c>
      <c r="C237" s="16">
        <v>0.52735821305298436</v>
      </c>
      <c r="D237" s="16">
        <v>0.51791754010748547</v>
      </c>
      <c r="E237" s="16">
        <v>0.5365862347001793</v>
      </c>
      <c r="G237" s="16">
        <v>0.45261326729909968</v>
      </c>
      <c r="H237" s="16">
        <v>0.43742756311191788</v>
      </c>
      <c r="I237" s="16">
        <v>0.44576273630504892</v>
      </c>
      <c r="J237" s="16">
        <v>0.48458078105050029</v>
      </c>
      <c r="K237" s="16">
        <v>0.57085275797671509</v>
      </c>
      <c r="L237" s="16">
        <v>0.72099925113786445</v>
      </c>
      <c r="N237" s="16">
        <v>0.4674646757391358</v>
      </c>
      <c r="O237" s="16">
        <v>0.46724556968861702</v>
      </c>
      <c r="P237" s="16">
        <v>0.59025808496886101</v>
      </c>
      <c r="Q237" s="16">
        <v>0.50778781591420019</v>
      </c>
      <c r="R237" s="16">
        <v>0.55865820148417966</v>
      </c>
      <c r="S237" s="16">
        <v>0.53914194976132157</v>
      </c>
      <c r="T237" s="16">
        <v>0.54764615832449104</v>
      </c>
      <c r="U237" s="16">
        <v>0.48468966945567821</v>
      </c>
      <c r="V237" s="16">
        <v>0.50008740262814111</v>
      </c>
      <c r="W237" s="16">
        <v>0.49246359454056232</v>
      </c>
      <c r="X237" s="16">
        <v>0.59411093103879054</v>
      </c>
      <c r="Y237" s="16">
        <v>0.59302465469762766</v>
      </c>
      <c r="AA237" s="16">
        <v>0.54495893111140015</v>
      </c>
      <c r="AB237" s="16">
        <v>0.59245063390204977</v>
      </c>
      <c r="AC237" s="16">
        <v>0.45253153210356972</v>
      </c>
      <c r="AD237" s="16">
        <v>0.50439067380875224</v>
      </c>
    </row>
    <row r="238" spans="2:32" x14ac:dyDescent="0.35">
      <c r="B238" s="15" t="s">
        <v>185</v>
      </c>
      <c r="C238" s="16">
        <v>0.32239134769188088</v>
      </c>
      <c r="D238" s="16">
        <v>0.33364713325073669</v>
      </c>
      <c r="E238" s="16">
        <v>0.31138909886990129</v>
      </c>
      <c r="G238" s="16">
        <v>0.40928800198567578</v>
      </c>
      <c r="H238" s="16">
        <v>0.37366346777051052</v>
      </c>
      <c r="I238" s="16">
        <v>0.37959369894052047</v>
      </c>
      <c r="J238" s="16">
        <v>0.33985646601412139</v>
      </c>
      <c r="K238" s="16">
        <v>0.28032688239653591</v>
      </c>
      <c r="L238" s="16">
        <v>0.19151337191496881</v>
      </c>
      <c r="N238" s="16">
        <v>0.34421551643895831</v>
      </c>
      <c r="O238" s="16">
        <v>0.38407781276537611</v>
      </c>
      <c r="P238" s="16">
        <v>0.2275045871768652</v>
      </c>
      <c r="Q238" s="16">
        <v>0.29425858626780571</v>
      </c>
      <c r="R238" s="16">
        <v>0.28393439547743271</v>
      </c>
      <c r="S238" s="16">
        <v>0.28458936373239629</v>
      </c>
      <c r="T238" s="16">
        <v>0.35938216666558331</v>
      </c>
      <c r="U238" s="16">
        <v>0.30445872448885131</v>
      </c>
      <c r="V238" s="16">
        <v>0.37184095310043841</v>
      </c>
      <c r="W238" s="16">
        <v>0.35551864203983569</v>
      </c>
      <c r="X238" s="16">
        <v>0.28933994608028801</v>
      </c>
      <c r="Y238" s="16">
        <v>0.31952175648034392</v>
      </c>
      <c r="AA238" s="16">
        <v>0.34464514161321952</v>
      </c>
      <c r="AB238" s="16">
        <v>0.29635059700980071</v>
      </c>
      <c r="AC238" s="16">
        <v>0.35868258584719742</v>
      </c>
      <c r="AD238" s="16">
        <v>0.29442265013427538</v>
      </c>
    </row>
    <row r="239" spans="2:32" x14ac:dyDescent="0.35">
      <c r="B239" s="15" t="s">
        <v>186</v>
      </c>
      <c r="C239" s="16">
        <v>0.13313827012525309</v>
      </c>
      <c r="D239" s="16">
        <v>0.1248039488958585</v>
      </c>
      <c r="E239" s="16">
        <v>0.14128486064517981</v>
      </c>
      <c r="G239" s="16">
        <v>0.1241673039293222</v>
      </c>
      <c r="H239" s="16">
        <v>0.1564184411616773</v>
      </c>
      <c r="I239" s="16">
        <v>0.15272953861439881</v>
      </c>
      <c r="J239" s="16">
        <v>0.15549989424755961</v>
      </c>
      <c r="K239" s="16">
        <v>0.1424685394872573</v>
      </c>
      <c r="L239" s="16">
        <v>7.9823559581306755E-2</v>
      </c>
      <c r="N239" s="16">
        <v>0.1725554265478057</v>
      </c>
      <c r="O239" s="16">
        <v>8.9463094608802765E-2</v>
      </c>
      <c r="P239" s="16">
        <v>0.17268664363455699</v>
      </c>
      <c r="Q239" s="16">
        <v>0.18715941512434009</v>
      </c>
      <c r="R239" s="16">
        <v>0.14884545040643479</v>
      </c>
      <c r="S239" s="16">
        <v>0.14509134827826259</v>
      </c>
      <c r="T239" s="16">
        <v>7.9276398387300051E-2</v>
      </c>
      <c r="U239" s="16">
        <v>0.18432514632404859</v>
      </c>
      <c r="V239" s="16">
        <v>9.7296589637990427E-2</v>
      </c>
      <c r="W239" s="16">
        <v>0.13729264310434119</v>
      </c>
      <c r="X239" s="16">
        <v>0.1165491228809212</v>
      </c>
      <c r="Y239" s="16">
        <v>8.7453588822028416E-2</v>
      </c>
      <c r="AA239" s="16">
        <v>8.6900584436247402E-2</v>
      </c>
      <c r="AB239" s="16">
        <v>9.9669693173779619E-2</v>
      </c>
      <c r="AC239" s="16">
        <v>0.17094828086932251</v>
      </c>
      <c r="AD239" s="16">
        <v>0.1857039795993167</v>
      </c>
    </row>
    <row r="240" spans="2:32" x14ac:dyDescent="0.35">
      <c r="B240" s="15" t="s">
        <v>187</v>
      </c>
      <c r="C240" s="16">
        <v>1.1294199398077491E-2</v>
      </c>
      <c r="D240" s="16">
        <v>1.6777928640093351E-2</v>
      </c>
      <c r="E240" s="16">
        <v>5.9339912386786832E-3</v>
      </c>
      <c r="G240" s="16">
        <v>1.0565467090998841E-2</v>
      </c>
      <c r="H240" s="16">
        <v>2.6905985144332661E-2</v>
      </c>
      <c r="I240" s="16">
        <v>1.3674025651937529E-2</v>
      </c>
      <c r="J240" s="16">
        <v>1.448893565605208E-2</v>
      </c>
      <c r="K240" s="16">
        <v>3.235267181812738E-3</v>
      </c>
      <c r="L240" s="16">
        <v>0</v>
      </c>
      <c r="N240" s="16">
        <v>1.576438127409998E-2</v>
      </c>
      <c r="O240" s="16">
        <v>2.9471056943570141E-2</v>
      </c>
      <c r="P240" s="16">
        <v>9.5506842197166913E-3</v>
      </c>
      <c r="Q240" s="16">
        <v>1.0794182693653931E-2</v>
      </c>
      <c r="R240" s="16">
        <v>4.1575406235531279E-3</v>
      </c>
      <c r="S240" s="16">
        <v>1.7584656364786271E-2</v>
      </c>
      <c r="T240" s="16">
        <v>6.7172054496999114E-3</v>
      </c>
      <c r="U240" s="16">
        <v>0</v>
      </c>
      <c r="V240" s="16">
        <v>3.077505463343019E-2</v>
      </c>
      <c r="W240" s="16">
        <v>1.1034060567344021E-2</v>
      </c>
      <c r="X240" s="16">
        <v>0</v>
      </c>
      <c r="Y240" s="16">
        <v>0</v>
      </c>
      <c r="AA240" s="16">
        <v>1.9819776730016839E-2</v>
      </c>
      <c r="AB240" s="16">
        <v>3.917511647964167E-3</v>
      </c>
      <c r="AC240" s="16">
        <v>1.7837601179910369E-2</v>
      </c>
      <c r="AD240" s="16">
        <v>4.0432156875734376E-3</v>
      </c>
    </row>
    <row r="241" spans="2:32" x14ac:dyDescent="0.35">
      <c r="B241" s="15" t="s">
        <v>188</v>
      </c>
      <c r="C241" s="16">
        <v>5.8179697318042813E-3</v>
      </c>
      <c r="D241" s="16">
        <v>6.85344910582583E-3</v>
      </c>
      <c r="E241" s="16">
        <v>4.8058145460608053E-3</v>
      </c>
      <c r="G241" s="16">
        <v>3.3659596949033822E-3</v>
      </c>
      <c r="H241" s="16">
        <v>5.5845428115616352E-3</v>
      </c>
      <c r="I241" s="16">
        <v>8.2400004880944008E-3</v>
      </c>
      <c r="J241" s="16">
        <v>5.5739230317666854E-3</v>
      </c>
      <c r="K241" s="16">
        <v>3.116552957678838E-3</v>
      </c>
      <c r="L241" s="16">
        <v>7.6638173658599906E-3</v>
      </c>
      <c r="N241" s="16">
        <v>0</v>
      </c>
      <c r="O241" s="16">
        <v>2.974246599363408E-2</v>
      </c>
      <c r="P241" s="16">
        <v>0</v>
      </c>
      <c r="Q241" s="16">
        <v>0</v>
      </c>
      <c r="R241" s="16">
        <v>4.4044120083997921E-3</v>
      </c>
      <c r="S241" s="16">
        <v>1.3592681863233031E-2</v>
      </c>
      <c r="T241" s="16">
        <v>6.9780711729254151E-3</v>
      </c>
      <c r="U241" s="16">
        <v>2.652645973142187E-2</v>
      </c>
      <c r="V241" s="16">
        <v>0</v>
      </c>
      <c r="W241" s="16">
        <v>3.6910597479169189E-3</v>
      </c>
      <c r="X241" s="16">
        <v>0</v>
      </c>
      <c r="Y241" s="16">
        <v>0</v>
      </c>
      <c r="AA241" s="16">
        <v>3.6755661091159662E-3</v>
      </c>
      <c r="AB241" s="16">
        <v>7.6115642664057476E-3</v>
      </c>
      <c r="AC241" s="16">
        <v>0</v>
      </c>
      <c r="AD241" s="16">
        <v>1.143948077008225E-2</v>
      </c>
    </row>
    <row r="243" spans="2:32" x14ac:dyDescent="0.35">
      <c r="B243" s="25" t="s">
        <v>189</v>
      </c>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row>
    <row r="244" spans="2:32" x14ac:dyDescent="0.35">
      <c r="B244" s="24" t="s">
        <v>16</v>
      </c>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row>
    <row r="245" spans="2:32" x14ac:dyDescent="0.35">
      <c r="B245" s="15" t="s">
        <v>190</v>
      </c>
      <c r="C245" s="16">
        <v>3.5650855953224272E-2</v>
      </c>
      <c r="D245" s="16">
        <v>3.9514958194786773E-2</v>
      </c>
      <c r="E245" s="16">
        <v>3.1873792672039991E-2</v>
      </c>
      <c r="G245" s="16">
        <v>8.3565112459068627E-2</v>
      </c>
      <c r="H245" s="16">
        <v>4.721314902104868E-2</v>
      </c>
      <c r="I245" s="16">
        <v>4.196591000744157E-2</v>
      </c>
      <c r="J245" s="16">
        <v>2.3349002700252371E-2</v>
      </c>
      <c r="K245" s="16">
        <v>5.8842776369882549E-3</v>
      </c>
      <c r="L245" s="16">
        <v>1.9720013836909418E-2</v>
      </c>
      <c r="N245" s="16">
        <v>2.1632749756415801E-2</v>
      </c>
      <c r="O245" s="16">
        <v>4.1200915250722822E-2</v>
      </c>
      <c r="P245" s="16">
        <v>3.7545556489943663E-2</v>
      </c>
      <c r="Q245" s="16">
        <v>2.114451251346804E-2</v>
      </c>
      <c r="R245" s="16">
        <v>2.9685428332028412E-2</v>
      </c>
      <c r="S245" s="16">
        <v>3.5982030380909663E-2</v>
      </c>
      <c r="T245" s="16">
        <v>3.4766071543261917E-2</v>
      </c>
      <c r="U245" s="16">
        <v>4.2556501158661462E-2</v>
      </c>
      <c r="V245" s="16">
        <v>4.2690023292336329E-2</v>
      </c>
      <c r="W245" s="16">
        <v>3.2603145900159732E-2</v>
      </c>
      <c r="X245" s="16">
        <v>4.0639735398506967E-2</v>
      </c>
      <c r="Y245" s="16">
        <v>4.3119735143504791E-2</v>
      </c>
      <c r="AA245" s="16">
        <v>3.5555325110101732E-2</v>
      </c>
      <c r="AB245" s="16">
        <v>4.1200419604519638E-2</v>
      </c>
      <c r="AC245" s="16">
        <v>3.3278800495382017E-2</v>
      </c>
      <c r="AD245" s="16">
        <v>3.0995582839793111E-2</v>
      </c>
    </row>
    <row r="246" spans="2:32" x14ac:dyDescent="0.35">
      <c r="B246" s="15" t="s">
        <v>191</v>
      </c>
      <c r="C246" s="16">
        <v>4.4562803776438557E-2</v>
      </c>
      <c r="D246" s="16">
        <v>5.1815074884524373E-2</v>
      </c>
      <c r="E246" s="16">
        <v>3.7473890182768213E-2</v>
      </c>
      <c r="G246" s="16">
        <v>5.9292761122412267E-2</v>
      </c>
      <c r="H246" s="16">
        <v>6.9997905999092516E-2</v>
      </c>
      <c r="I246" s="16">
        <v>8.4194395742289638E-2</v>
      </c>
      <c r="J246" s="16">
        <v>4.0881022269044248E-2</v>
      </c>
      <c r="K246" s="16">
        <v>1.0154584311049359E-2</v>
      </c>
      <c r="L246" s="16">
        <v>8.2302141704775275E-3</v>
      </c>
      <c r="N246" s="16">
        <v>2.5918258428491901E-2</v>
      </c>
      <c r="O246" s="16">
        <v>0.1187185340330045</v>
      </c>
      <c r="P246" s="16">
        <v>6.1491583304424148E-2</v>
      </c>
      <c r="Q246" s="16">
        <v>3.2862064311877832E-2</v>
      </c>
      <c r="R246" s="16">
        <v>4.4066229095926078E-2</v>
      </c>
      <c r="S246" s="16">
        <v>2.922102148992101E-2</v>
      </c>
      <c r="T246" s="16">
        <v>1.3277453747097731E-2</v>
      </c>
      <c r="U246" s="16">
        <v>3.5643797569906793E-2</v>
      </c>
      <c r="V246" s="16">
        <v>8.8496224570313489E-2</v>
      </c>
      <c r="W246" s="16">
        <v>3.6106764515446532E-2</v>
      </c>
      <c r="X246" s="16">
        <v>3.4095906456567161E-2</v>
      </c>
      <c r="Y246" s="16">
        <v>3.4647748783637008E-2</v>
      </c>
      <c r="AA246" s="16">
        <v>6.9605014019012715E-2</v>
      </c>
      <c r="AB246" s="16">
        <v>4.4603970509378081E-2</v>
      </c>
      <c r="AC246" s="16">
        <v>4.3415323914815382E-2</v>
      </c>
      <c r="AD246" s="16">
        <v>1.8706577379008719E-2</v>
      </c>
    </row>
    <row r="247" spans="2:32" x14ac:dyDescent="0.35">
      <c r="B247" s="15" t="s">
        <v>192</v>
      </c>
      <c r="C247" s="16">
        <v>9.1571716556630059E-2</v>
      </c>
      <c r="D247" s="16">
        <v>9.0699802979181315E-2</v>
      </c>
      <c r="E247" s="16">
        <v>9.2423990267797684E-2</v>
      </c>
      <c r="G247" s="16">
        <v>0.1234840375880045</v>
      </c>
      <c r="H247" s="16">
        <v>0.1295817404256954</v>
      </c>
      <c r="I247" s="16">
        <v>0.1127282003118369</v>
      </c>
      <c r="J247" s="16">
        <v>7.5113978292687331E-2</v>
      </c>
      <c r="K247" s="16">
        <v>7.7683920365373513E-2</v>
      </c>
      <c r="L247" s="16">
        <v>4.5332399356988157E-2</v>
      </c>
      <c r="N247" s="16">
        <v>5.6038449247589467E-2</v>
      </c>
      <c r="O247" s="16">
        <v>0.1384256905744834</v>
      </c>
      <c r="P247" s="16">
        <v>4.5094621103229857E-2</v>
      </c>
      <c r="Q247" s="16">
        <v>7.4653725189642695E-2</v>
      </c>
      <c r="R247" s="16">
        <v>0.1177440660727414</v>
      </c>
      <c r="S247" s="16">
        <v>7.1296589191577844E-2</v>
      </c>
      <c r="T247" s="16">
        <v>7.3170947405098455E-2</v>
      </c>
      <c r="U247" s="16">
        <v>8.3068355182365994E-2</v>
      </c>
      <c r="V247" s="16">
        <v>0.13255027428321531</v>
      </c>
      <c r="W247" s="16">
        <v>7.6168106031490296E-2</v>
      </c>
      <c r="X247" s="16">
        <v>0.11369219900594719</v>
      </c>
      <c r="Y247" s="16">
        <v>9.2394205295853904E-2</v>
      </c>
      <c r="AA247" s="16">
        <v>0.12420285300146409</v>
      </c>
      <c r="AB247" s="16">
        <v>0.1001139233611873</v>
      </c>
      <c r="AC247" s="16">
        <v>8.446334669184026E-2</v>
      </c>
      <c r="AD247" s="16">
        <v>5.423382476324249E-2</v>
      </c>
    </row>
    <row r="248" spans="2:32" x14ac:dyDescent="0.35">
      <c r="B248" s="15" t="s">
        <v>193</v>
      </c>
      <c r="C248" s="16">
        <v>0.1447009348328421</v>
      </c>
      <c r="D248" s="16">
        <v>0.14969672792083319</v>
      </c>
      <c r="E248" s="16">
        <v>0.13981767205835199</v>
      </c>
      <c r="G248" s="16">
        <v>0.15505769914964279</v>
      </c>
      <c r="H248" s="16">
        <v>0.21938431464100441</v>
      </c>
      <c r="I248" s="16">
        <v>0.14318783024401999</v>
      </c>
      <c r="J248" s="16">
        <v>0.1402684772927644</v>
      </c>
      <c r="K248" s="16">
        <v>0.14425512551106279</v>
      </c>
      <c r="L248" s="16">
        <v>8.2441402432010313E-2</v>
      </c>
      <c r="N248" s="16">
        <v>0.1281580604020057</v>
      </c>
      <c r="O248" s="16">
        <v>0.1993952019847009</v>
      </c>
      <c r="P248" s="16">
        <v>0.18041623483790559</v>
      </c>
      <c r="Q248" s="16">
        <v>0.1191080968367666</v>
      </c>
      <c r="R248" s="16">
        <v>0.14031012139945739</v>
      </c>
      <c r="S248" s="16">
        <v>0.1031772504382909</v>
      </c>
      <c r="T248" s="16">
        <v>0.18675985385924809</v>
      </c>
      <c r="U248" s="16">
        <v>0.18131601640524461</v>
      </c>
      <c r="V248" s="16">
        <v>0.15869930911518779</v>
      </c>
      <c r="W248" s="16">
        <v>0.1199655481847807</v>
      </c>
      <c r="X248" s="16">
        <v>0.13574642201579909</v>
      </c>
      <c r="Y248" s="16">
        <v>0.128942000271901</v>
      </c>
      <c r="AA248" s="16">
        <v>0.17308207410080989</v>
      </c>
      <c r="AB248" s="16">
        <v>0.14404241546334301</v>
      </c>
      <c r="AC248" s="16">
        <v>0.13382710369943851</v>
      </c>
      <c r="AD248" s="16">
        <v>0.1234858920510799</v>
      </c>
    </row>
    <row r="249" spans="2:32" x14ac:dyDescent="0.35">
      <c r="B249" s="15" t="s">
        <v>194</v>
      </c>
      <c r="C249" s="16">
        <v>0.1141878045472091</v>
      </c>
      <c r="D249" s="16">
        <v>0.124946011085962</v>
      </c>
      <c r="E249" s="16">
        <v>0.1036719267705152</v>
      </c>
      <c r="G249" s="16">
        <v>0.12949627560219121</v>
      </c>
      <c r="H249" s="16">
        <v>0.15153782630972371</v>
      </c>
      <c r="I249" s="16">
        <v>0.1198895806560825</v>
      </c>
      <c r="J249" s="16">
        <v>9.5134040728391628E-2</v>
      </c>
      <c r="K249" s="16">
        <v>9.9039454829026013E-2</v>
      </c>
      <c r="L249" s="16">
        <v>9.4862738449367393E-2</v>
      </c>
      <c r="N249" s="16">
        <v>0.10187589811000899</v>
      </c>
      <c r="O249" s="16">
        <v>0.1213656737083282</v>
      </c>
      <c r="P249" s="16">
        <v>9.386214527782627E-2</v>
      </c>
      <c r="Q249" s="16">
        <v>0.11650917367729011</v>
      </c>
      <c r="R249" s="16">
        <v>8.9314588604894579E-2</v>
      </c>
      <c r="S249" s="16">
        <v>0.12610096687979319</v>
      </c>
      <c r="T249" s="16">
        <v>0.1069982421888607</v>
      </c>
      <c r="U249" s="16">
        <v>9.3851928975269255E-2</v>
      </c>
      <c r="V249" s="16">
        <v>0.16123678920516571</v>
      </c>
      <c r="W249" s="16">
        <v>0.10443511127143749</v>
      </c>
      <c r="X249" s="16">
        <v>0.14347169639147311</v>
      </c>
      <c r="Y249" s="16">
        <v>9.509980482341851E-2</v>
      </c>
      <c r="AA249" s="16">
        <v>0.1181137248510086</v>
      </c>
      <c r="AB249" s="16">
        <v>0.1194599166232705</v>
      </c>
      <c r="AC249" s="16">
        <v>0.1035641896339681</v>
      </c>
      <c r="AD249" s="16">
        <v>0.1146172357569905</v>
      </c>
    </row>
    <row r="250" spans="2:32" x14ac:dyDescent="0.35">
      <c r="B250" s="15" t="s">
        <v>195</v>
      </c>
      <c r="C250" s="16">
        <v>0.1205329153206266</v>
      </c>
      <c r="D250" s="16">
        <v>0.1249864377226903</v>
      </c>
      <c r="E250" s="16">
        <v>0.11617970857681011</v>
      </c>
      <c r="G250" s="16">
        <v>0.17930813335930559</v>
      </c>
      <c r="H250" s="16">
        <v>0.14389719354328009</v>
      </c>
      <c r="I250" s="16">
        <v>0.12962322378143501</v>
      </c>
      <c r="J250" s="16">
        <v>0.14070021992508239</v>
      </c>
      <c r="K250" s="16">
        <v>8.4685393538103074E-2</v>
      </c>
      <c r="L250" s="16">
        <v>6.3398523354265227E-2</v>
      </c>
      <c r="N250" s="16">
        <v>0.17765923202708531</v>
      </c>
      <c r="O250" s="16">
        <v>8.7168520202882516E-2</v>
      </c>
      <c r="P250" s="16">
        <v>0.14737994439234561</v>
      </c>
      <c r="Q250" s="16">
        <v>0.1334268478513021</v>
      </c>
      <c r="R250" s="16">
        <v>0.1006847862986603</v>
      </c>
      <c r="S250" s="16">
        <v>0.1264835424258679</v>
      </c>
      <c r="T250" s="16">
        <v>0.1051936007718849</v>
      </c>
      <c r="U250" s="16">
        <v>0.12524949528673629</v>
      </c>
      <c r="V250" s="16">
        <v>0.13096354742650099</v>
      </c>
      <c r="W250" s="16">
        <v>0.1252240836337323</v>
      </c>
      <c r="X250" s="16">
        <v>7.9005104221348502E-2</v>
      </c>
      <c r="Y250" s="16">
        <v>9.3809778587692016E-2</v>
      </c>
      <c r="AA250" s="16">
        <v>0.12261525874601741</v>
      </c>
      <c r="AB250" s="16">
        <v>0.1150720118933682</v>
      </c>
      <c r="AC250" s="16">
        <v>0.14879146665443249</v>
      </c>
      <c r="AD250" s="16">
        <v>9.992645378089067E-2</v>
      </c>
    </row>
    <row r="251" spans="2:32" x14ac:dyDescent="0.35">
      <c r="B251" s="15" t="s">
        <v>155</v>
      </c>
      <c r="C251" s="16">
        <v>4.0994286904873223E-2</v>
      </c>
      <c r="D251" s="16">
        <v>3.1441690800997762E-2</v>
      </c>
      <c r="E251" s="16">
        <v>5.0331710639640197E-2</v>
      </c>
      <c r="G251" s="16">
        <v>5.4069486941028443E-2</v>
      </c>
      <c r="H251" s="16">
        <v>2.0188752509954659E-2</v>
      </c>
      <c r="I251" s="16">
        <v>5.3903762684732022E-2</v>
      </c>
      <c r="J251" s="16">
        <v>4.4511222312296678E-2</v>
      </c>
      <c r="K251" s="16">
        <v>6.0730494109441889E-2</v>
      </c>
      <c r="L251" s="16">
        <v>2.2708180068320771E-2</v>
      </c>
      <c r="N251" s="16">
        <v>4.1765180373256973E-2</v>
      </c>
      <c r="O251" s="16">
        <v>4.4300537998132251E-2</v>
      </c>
      <c r="P251" s="16">
        <v>8.7595356743083615E-3</v>
      </c>
      <c r="Q251" s="16">
        <v>5.4327243541322137E-2</v>
      </c>
      <c r="R251" s="16">
        <v>4.3906506548434539E-2</v>
      </c>
      <c r="S251" s="16">
        <v>4.2828581883067957E-2</v>
      </c>
      <c r="T251" s="16">
        <v>4.8622728939382971E-2</v>
      </c>
      <c r="U251" s="16">
        <v>4.2710208832444321E-2</v>
      </c>
      <c r="V251" s="16">
        <v>2.424924548831027E-2</v>
      </c>
      <c r="W251" s="16">
        <v>5.8428954398004843E-2</v>
      </c>
      <c r="X251" s="16">
        <v>2.6141803850722171E-2</v>
      </c>
      <c r="Y251" s="16">
        <v>5.243427005909132E-2</v>
      </c>
      <c r="AA251" s="16">
        <v>4.3549404793581097E-2</v>
      </c>
      <c r="AB251" s="16">
        <v>3.1689686212827507E-2</v>
      </c>
      <c r="AC251" s="16">
        <v>4.2407338471588632E-2</v>
      </c>
      <c r="AD251" s="16">
        <v>4.6326253196140123E-2</v>
      </c>
    </row>
    <row r="252" spans="2:32" x14ac:dyDescent="0.35">
      <c r="B252" s="15" t="s">
        <v>196</v>
      </c>
      <c r="C252" s="16">
        <v>5.3670325460693599E-2</v>
      </c>
      <c r="D252" s="16">
        <v>5.5088098525232783E-2</v>
      </c>
      <c r="E252" s="16">
        <v>5.2284487755488961E-2</v>
      </c>
      <c r="G252" s="16">
        <v>5.0776216717828733E-2</v>
      </c>
      <c r="H252" s="16">
        <v>5.6028006575442747E-2</v>
      </c>
      <c r="I252" s="16">
        <v>6.4233054214490021E-2</v>
      </c>
      <c r="J252" s="16">
        <v>6.0918908881985201E-2</v>
      </c>
      <c r="K252" s="16">
        <v>5.6416116930697993E-2</v>
      </c>
      <c r="L252" s="16">
        <v>3.7358683547954269E-2</v>
      </c>
      <c r="N252" s="16">
        <v>3.2269778473990561E-2</v>
      </c>
      <c r="O252" s="16">
        <v>2.9722886375693189E-2</v>
      </c>
      <c r="P252" s="16">
        <v>8.2239077301229924E-2</v>
      </c>
      <c r="Q252" s="16">
        <v>5.632714971341729E-2</v>
      </c>
      <c r="R252" s="16">
        <v>6.6746693656800055E-2</v>
      </c>
      <c r="S252" s="16">
        <v>6.2806018618740508E-2</v>
      </c>
      <c r="T252" s="16">
        <v>6.6954256426075637E-2</v>
      </c>
      <c r="U252" s="16">
        <v>4.6245420207656852E-2</v>
      </c>
      <c r="V252" s="16">
        <v>4.6761307316272809E-2</v>
      </c>
      <c r="W252" s="16">
        <v>5.6239635731794337E-2</v>
      </c>
      <c r="X252" s="16">
        <v>5.9521281322619919E-2</v>
      </c>
      <c r="Y252" s="16">
        <v>4.0931882400230261E-2</v>
      </c>
      <c r="AA252" s="16">
        <v>5.8043495420350769E-2</v>
      </c>
      <c r="AB252" s="16">
        <v>5.2932897357984787E-2</v>
      </c>
      <c r="AC252" s="16">
        <v>6.1908510503434877E-2</v>
      </c>
      <c r="AD252" s="16">
        <v>4.2824280813548832E-2</v>
      </c>
    </row>
    <row r="253" spans="2:32" x14ac:dyDescent="0.35">
      <c r="B253" s="15" t="s">
        <v>157</v>
      </c>
      <c r="C253" s="16">
        <v>3.0032209458747201E-2</v>
      </c>
      <c r="D253" s="16">
        <v>3.7666979750425683E-2</v>
      </c>
      <c r="E253" s="16">
        <v>2.2569412481275229E-2</v>
      </c>
      <c r="G253" s="16">
        <v>2.6877605629683991E-2</v>
      </c>
      <c r="H253" s="16">
        <v>2.6844723170133509E-2</v>
      </c>
      <c r="I253" s="16">
        <v>2.556680682098153E-2</v>
      </c>
      <c r="J253" s="16">
        <v>3.5164312253410129E-2</v>
      </c>
      <c r="K253" s="16">
        <v>4.2913520171985492E-2</v>
      </c>
      <c r="L253" s="16">
        <v>2.5487274973022899E-2</v>
      </c>
      <c r="N253" s="16">
        <v>2.6638242189462941E-2</v>
      </c>
      <c r="O253" s="16">
        <v>4.375519374982717E-2</v>
      </c>
      <c r="P253" s="16">
        <v>3.6717705631548907E-2</v>
      </c>
      <c r="Q253" s="16">
        <v>1.1372159521951841E-2</v>
      </c>
      <c r="R253" s="16">
        <v>3.058195229232679E-2</v>
      </c>
      <c r="S253" s="16">
        <v>3.5412985222821859E-2</v>
      </c>
      <c r="T253" s="16">
        <v>3.9558933168202963E-2</v>
      </c>
      <c r="U253" s="16">
        <v>3.3584311626937501E-2</v>
      </c>
      <c r="V253" s="16">
        <v>2.73994681936892E-2</v>
      </c>
      <c r="W253" s="16">
        <v>3.8277967421402721E-2</v>
      </c>
      <c r="X253" s="16">
        <v>1.3519287629426689E-2</v>
      </c>
      <c r="Y253" s="16">
        <v>2.3930527120726599E-2</v>
      </c>
      <c r="AA253" s="16">
        <v>1.7876295970310329E-2</v>
      </c>
      <c r="AB253" s="16">
        <v>2.078512904737263E-2</v>
      </c>
      <c r="AC253" s="16">
        <v>3.9279340897222487E-2</v>
      </c>
      <c r="AD253" s="16">
        <v>4.4892887129105101E-2</v>
      </c>
    </row>
    <row r="254" spans="2:32" x14ac:dyDescent="0.35">
      <c r="B254" s="15" t="s">
        <v>197</v>
      </c>
      <c r="C254" s="16">
        <v>2.4188201536977521E-2</v>
      </c>
      <c r="D254" s="16">
        <v>2.439637874728677E-2</v>
      </c>
      <c r="E254" s="16">
        <v>2.3984713521422181E-2</v>
      </c>
      <c r="G254" s="16">
        <v>9.7250255270101109E-3</v>
      </c>
      <c r="H254" s="16">
        <v>2.2910287366605789E-2</v>
      </c>
      <c r="I254" s="16">
        <v>1.23149309549304E-2</v>
      </c>
      <c r="J254" s="16">
        <v>3.5698156121583363E-2</v>
      </c>
      <c r="K254" s="16">
        <v>4.4012617025702271E-2</v>
      </c>
      <c r="L254" s="16">
        <v>2.1677287966913671E-2</v>
      </c>
      <c r="N254" s="16">
        <v>1.6706118959348839E-2</v>
      </c>
      <c r="O254" s="16">
        <v>0</v>
      </c>
      <c r="P254" s="16">
        <v>3.665873621936145E-2</v>
      </c>
      <c r="Q254" s="16">
        <v>0</v>
      </c>
      <c r="R254" s="16">
        <v>4.7916167825676599E-2</v>
      </c>
      <c r="S254" s="16">
        <v>3.6921519373872308E-2</v>
      </c>
      <c r="T254" s="16">
        <v>1.314671661839701E-2</v>
      </c>
      <c r="U254" s="16">
        <v>3.604910916203883E-2</v>
      </c>
      <c r="V254" s="16">
        <v>2.9265347124832329E-2</v>
      </c>
      <c r="W254" s="16">
        <v>7.6060625891897016E-3</v>
      </c>
      <c r="X254" s="16">
        <v>1.484059221522363E-2</v>
      </c>
      <c r="Y254" s="16">
        <v>2.4429113422002321E-2</v>
      </c>
      <c r="AA254" s="16">
        <v>1.8997797933049579E-2</v>
      </c>
      <c r="AB254" s="16">
        <v>3.003994166721044E-2</v>
      </c>
      <c r="AC254" s="16">
        <v>2.8394880215274091E-2</v>
      </c>
      <c r="AD254" s="16">
        <v>1.95965094743276E-2</v>
      </c>
    </row>
    <row r="255" spans="2:32" x14ac:dyDescent="0.35">
      <c r="B255" s="15" t="s">
        <v>159</v>
      </c>
      <c r="C255" s="16">
        <v>9.4490863802276052E-3</v>
      </c>
      <c r="D255" s="16">
        <v>1.097568234676888E-2</v>
      </c>
      <c r="E255" s="16">
        <v>7.9568770105046451E-3</v>
      </c>
      <c r="G255" s="16">
        <v>7.0308938570518452E-3</v>
      </c>
      <c r="H255" s="16">
        <v>0</v>
      </c>
      <c r="I255" s="16">
        <v>1.968917835062535E-2</v>
      </c>
      <c r="J255" s="16">
        <v>6.059307806173273E-3</v>
      </c>
      <c r="K255" s="16">
        <v>6.2095014936671888E-3</v>
      </c>
      <c r="L255" s="16">
        <v>1.532063899283735E-2</v>
      </c>
      <c r="N255" s="16">
        <v>0</v>
      </c>
      <c r="O255" s="16">
        <v>1.6085621297005609E-2</v>
      </c>
      <c r="P255" s="16">
        <v>0</v>
      </c>
      <c r="Q255" s="16">
        <v>1.0414298095780591E-2</v>
      </c>
      <c r="R255" s="16">
        <v>2.220368942039468E-2</v>
      </c>
      <c r="S255" s="16">
        <v>0</v>
      </c>
      <c r="T255" s="16">
        <v>6.5529361333699944E-3</v>
      </c>
      <c r="U255" s="16">
        <v>1.078204697708344E-2</v>
      </c>
      <c r="V255" s="16">
        <v>7.544031534441881E-3</v>
      </c>
      <c r="W255" s="16">
        <v>2.3164067625458751E-2</v>
      </c>
      <c r="X255" s="16">
        <v>0</v>
      </c>
      <c r="Y255" s="16">
        <v>6.7797529857479364E-3</v>
      </c>
      <c r="AA255" s="16">
        <v>7.5476140229721921E-3</v>
      </c>
      <c r="AB255" s="16">
        <v>7.6393605865344473E-3</v>
      </c>
      <c r="AC255" s="16">
        <v>1.100006378738716E-2</v>
      </c>
      <c r="AD255" s="16">
        <v>1.2093133853511941E-2</v>
      </c>
    </row>
    <row r="256" spans="2:32" x14ac:dyDescent="0.35">
      <c r="B256" s="15" t="s">
        <v>160</v>
      </c>
      <c r="C256" s="16">
        <v>7.4027134698046698E-2</v>
      </c>
      <c r="D256" s="16">
        <v>6.8091949821279169E-2</v>
      </c>
      <c r="E256" s="16">
        <v>7.9828629447319652E-2</v>
      </c>
      <c r="G256" s="16">
        <v>4.954368797501895E-2</v>
      </c>
      <c r="H256" s="16">
        <v>5.1896878675821247E-2</v>
      </c>
      <c r="I256" s="16">
        <v>7.1475770248807816E-2</v>
      </c>
      <c r="J256" s="16">
        <v>9.4378077045341874E-2</v>
      </c>
      <c r="K256" s="16">
        <v>8.2775802809898089E-2</v>
      </c>
      <c r="L256" s="16">
        <v>8.7712981537806989E-2</v>
      </c>
      <c r="N256" s="16">
        <v>0.12846346999227751</v>
      </c>
      <c r="O256" s="16">
        <v>3.7950816502704258E-2</v>
      </c>
      <c r="P256" s="16">
        <v>4.6298527080137292E-2</v>
      </c>
      <c r="Q256" s="16">
        <v>6.5339595251277541E-2</v>
      </c>
      <c r="R256" s="16">
        <v>6.2177254375533737E-2</v>
      </c>
      <c r="S256" s="16">
        <v>8.8784417965520307E-2</v>
      </c>
      <c r="T256" s="16">
        <v>9.4949631702438822E-2</v>
      </c>
      <c r="U256" s="16">
        <v>7.5057467528951163E-2</v>
      </c>
      <c r="V256" s="16">
        <v>3.3472911406290579E-2</v>
      </c>
      <c r="W256" s="16">
        <v>6.8985495283198583E-2</v>
      </c>
      <c r="X256" s="16">
        <v>6.5811510108950269E-2</v>
      </c>
      <c r="Y256" s="16">
        <v>0.11273545806711301</v>
      </c>
      <c r="AA256" s="16">
        <v>3.9177460778701059E-2</v>
      </c>
      <c r="AB256" s="16">
        <v>5.6007847652341167E-2</v>
      </c>
      <c r="AC256" s="16">
        <v>7.2859169521193881E-2</v>
      </c>
      <c r="AD256" s="16">
        <v>0.13049156003159409</v>
      </c>
    </row>
    <row r="257" spans="2:32" x14ac:dyDescent="0.35">
      <c r="B257" s="15" t="s">
        <v>198</v>
      </c>
      <c r="C257" s="16">
        <v>0.21643172457346341</v>
      </c>
      <c r="D257" s="16">
        <v>0.19068020722003079</v>
      </c>
      <c r="E257" s="16">
        <v>0.24160318861606589</v>
      </c>
      <c r="G257" s="16">
        <v>7.1773064071752837E-2</v>
      </c>
      <c r="H257" s="16">
        <v>6.0519221762197047E-2</v>
      </c>
      <c r="I257" s="16">
        <v>0.12122735598232701</v>
      </c>
      <c r="J257" s="16">
        <v>0.2078232743709873</v>
      </c>
      <c r="K257" s="16">
        <v>0.28523919126700381</v>
      </c>
      <c r="L257" s="16">
        <v>0.4757496613131259</v>
      </c>
      <c r="N257" s="16">
        <v>0.24287456204006569</v>
      </c>
      <c r="O257" s="16">
        <v>0.12191040832251521</v>
      </c>
      <c r="P257" s="16">
        <v>0.22353633268773901</v>
      </c>
      <c r="Q257" s="16">
        <v>0.30451513349590331</v>
      </c>
      <c r="R257" s="16">
        <v>0.2046625160771256</v>
      </c>
      <c r="S257" s="16">
        <v>0.24098507612961639</v>
      </c>
      <c r="T257" s="16">
        <v>0.21004862749668071</v>
      </c>
      <c r="U257" s="16">
        <v>0.19388534108670341</v>
      </c>
      <c r="V257" s="16">
        <v>0.11667152104344319</v>
      </c>
      <c r="W257" s="16">
        <v>0.25279505741390401</v>
      </c>
      <c r="X257" s="16">
        <v>0.27351446138341501</v>
      </c>
      <c r="Y257" s="16">
        <v>0.25074572303908133</v>
      </c>
      <c r="AA257" s="16">
        <v>0.17163368125262049</v>
      </c>
      <c r="AB257" s="16">
        <v>0.23641248002066231</v>
      </c>
      <c r="AC257" s="16">
        <v>0.19681046551402209</v>
      </c>
      <c r="AD257" s="16">
        <v>0.26180980893076689</v>
      </c>
    </row>
    <row r="258" spans="2:32" x14ac:dyDescent="0.35">
      <c r="C258" s="20">
        <f>SUM(C245:C249)</f>
        <v>0.43067411566634406</v>
      </c>
      <c r="D258" s="20">
        <f t="shared" ref="D258:M258" si="0">SUM(D245:D249)</f>
        <v>0.45667257506528763</v>
      </c>
      <c r="E258" s="20">
        <f t="shared" si="0"/>
        <v>0.4052612719514731</v>
      </c>
      <c r="F258" s="20">
        <f t="shared" si="0"/>
        <v>0</v>
      </c>
      <c r="G258" s="20">
        <f t="shared" si="0"/>
        <v>0.55089588592131933</v>
      </c>
      <c r="H258" s="20">
        <f t="shared" si="0"/>
        <v>0.61771493639656472</v>
      </c>
      <c r="I258" s="20">
        <f t="shared" si="0"/>
        <v>0.50196591696167059</v>
      </c>
      <c r="J258" s="20">
        <f t="shared" si="0"/>
        <v>0.3747465212831399</v>
      </c>
      <c r="K258" s="20">
        <f t="shared" si="0"/>
        <v>0.33701736265349991</v>
      </c>
      <c r="L258" s="20">
        <f t="shared" si="0"/>
        <v>0.25058676824575282</v>
      </c>
      <c r="M258" s="20">
        <f t="shared" si="0"/>
        <v>0</v>
      </c>
      <c r="W258" s="20">
        <f>SUM(W245:W249)</f>
        <v>0.36927867590331476</v>
      </c>
    </row>
    <row r="259" spans="2:32" x14ac:dyDescent="0.35">
      <c r="B259" s="25" t="s">
        <v>199</v>
      </c>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row>
    <row r="260" spans="2:32" x14ac:dyDescent="0.35">
      <c r="B260" s="24" t="s">
        <v>16</v>
      </c>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row>
    <row r="261" spans="2:32" x14ac:dyDescent="0.35">
      <c r="B261" s="15" t="s">
        <v>190</v>
      </c>
      <c r="C261" s="16">
        <v>0.1094432793517406</v>
      </c>
      <c r="D261" s="16">
        <v>0.12105240217445461</v>
      </c>
      <c r="E261" s="16">
        <v>9.8095652193019078E-2</v>
      </c>
      <c r="G261" s="16">
        <v>0.13172960433142339</v>
      </c>
      <c r="H261" s="16">
        <v>0.14611444120438541</v>
      </c>
      <c r="I261" s="16">
        <v>0.1214910896774231</v>
      </c>
      <c r="J261" s="16">
        <v>0.12813232817200099</v>
      </c>
      <c r="K261" s="16">
        <v>7.2411297469185509E-2</v>
      </c>
      <c r="L261" s="16">
        <v>6.5033108117374117E-2</v>
      </c>
      <c r="N261" s="16">
        <v>8.1423119474290123E-2</v>
      </c>
      <c r="O261" s="16">
        <v>0.15105455507816129</v>
      </c>
      <c r="P261" s="16">
        <v>0.12057757607504439</v>
      </c>
      <c r="Q261" s="16">
        <v>7.827564217820146E-2</v>
      </c>
      <c r="R261" s="16">
        <v>0.1014766195241729</v>
      </c>
      <c r="S261" s="16">
        <v>0.10244596519608</v>
      </c>
      <c r="T261" s="16">
        <v>0.1340486834091818</v>
      </c>
      <c r="U261" s="16">
        <v>0.14175497690755959</v>
      </c>
      <c r="V261" s="16">
        <v>0.1476939894506735</v>
      </c>
      <c r="W261" s="16">
        <v>9.3164701290462074E-2</v>
      </c>
      <c r="X261" s="16">
        <v>0.1130791773088116</v>
      </c>
      <c r="Y261" s="16">
        <v>5.6425377233673572E-2</v>
      </c>
      <c r="AA261" s="16">
        <v>0.13137208595412631</v>
      </c>
      <c r="AB261" s="16">
        <v>0.11075266406214</v>
      </c>
      <c r="AC261" s="16">
        <v>0.111643223058203</v>
      </c>
      <c r="AD261" s="16">
        <v>8.2557781013966894E-2</v>
      </c>
    </row>
    <row r="262" spans="2:32" x14ac:dyDescent="0.35">
      <c r="B262" s="15" t="s">
        <v>191</v>
      </c>
      <c r="C262" s="16">
        <v>8.3713465617053451E-2</v>
      </c>
      <c r="D262" s="16">
        <v>9.400879634638365E-2</v>
      </c>
      <c r="E262" s="16">
        <v>7.365003736530075E-2</v>
      </c>
      <c r="G262" s="16">
        <v>0.13410857519403871</v>
      </c>
      <c r="H262" s="16">
        <v>8.4904090646516162E-2</v>
      </c>
      <c r="I262" s="16">
        <v>8.3256240565600909E-2</v>
      </c>
      <c r="J262" s="16">
        <v>7.3091894631315824E-2</v>
      </c>
      <c r="K262" s="16">
        <v>9.6204659067247913E-2</v>
      </c>
      <c r="L262" s="16">
        <v>5.0297571354471209E-2</v>
      </c>
      <c r="N262" s="16">
        <v>5.1887915909344579E-2</v>
      </c>
      <c r="O262" s="16">
        <v>0.1020276930271353</v>
      </c>
      <c r="P262" s="16">
        <v>5.6798529114846917E-2</v>
      </c>
      <c r="Q262" s="16">
        <v>9.6720436592768924E-2</v>
      </c>
      <c r="R262" s="16">
        <v>0.1176661354827739</v>
      </c>
      <c r="S262" s="16">
        <v>9.2343500796825073E-2</v>
      </c>
      <c r="T262" s="16">
        <v>7.3283677209589976E-2</v>
      </c>
      <c r="U262" s="16">
        <v>7.2437710698183402E-2</v>
      </c>
      <c r="V262" s="16">
        <v>8.5944144341187606E-2</v>
      </c>
      <c r="W262" s="16">
        <v>8.5582903350723188E-2</v>
      </c>
      <c r="X262" s="16">
        <v>9.9954147743225821E-2</v>
      </c>
      <c r="Y262" s="16">
        <v>6.8241977359248626E-2</v>
      </c>
      <c r="AA262" s="16">
        <v>8.5716416903297329E-2</v>
      </c>
      <c r="AB262" s="16">
        <v>9.7937487147215757E-2</v>
      </c>
      <c r="AC262" s="16">
        <v>7.257002556466173E-2</v>
      </c>
      <c r="AD262" s="16">
        <v>7.5237860155655659E-2</v>
      </c>
    </row>
    <row r="263" spans="2:32" x14ac:dyDescent="0.35">
      <c r="B263" s="15" t="s">
        <v>192</v>
      </c>
      <c r="C263" s="16">
        <v>0.1630844996560675</v>
      </c>
      <c r="D263" s="16">
        <v>0.16953477804346859</v>
      </c>
      <c r="E263" s="16">
        <v>0.15677951388513781</v>
      </c>
      <c r="G263" s="16">
        <v>0.16624556944893029</v>
      </c>
      <c r="H263" s="16">
        <v>0.20845755395535959</v>
      </c>
      <c r="I263" s="16">
        <v>0.1919978257120869</v>
      </c>
      <c r="J263" s="16">
        <v>0.16863961034079919</v>
      </c>
      <c r="K263" s="16">
        <v>0.12698087825031579</v>
      </c>
      <c r="L263" s="16">
        <v>0.12050249740159499</v>
      </c>
      <c r="N263" s="16">
        <v>0.18700972837550581</v>
      </c>
      <c r="O263" s="16">
        <v>0.2122577162767455</v>
      </c>
      <c r="P263" s="16">
        <v>0.1750275015829256</v>
      </c>
      <c r="Q263" s="16">
        <v>0.18002071929856889</v>
      </c>
      <c r="R263" s="16">
        <v>0.19006258607343859</v>
      </c>
      <c r="S263" s="16">
        <v>0.1307314997670441</v>
      </c>
      <c r="T263" s="16">
        <v>0.16683851254394591</v>
      </c>
      <c r="U263" s="16">
        <v>0.1653141877166687</v>
      </c>
      <c r="V263" s="16">
        <v>0.189119545680104</v>
      </c>
      <c r="W263" s="16">
        <v>0.15478398229829529</v>
      </c>
      <c r="X263" s="16">
        <v>8.1688283381701227E-2</v>
      </c>
      <c r="Y263" s="16">
        <v>0.14236969178976669</v>
      </c>
      <c r="AA263" s="16">
        <v>0.20504730630089921</v>
      </c>
      <c r="AB263" s="16">
        <v>0.17467563472235001</v>
      </c>
      <c r="AC263" s="16">
        <v>0.1638764554997546</v>
      </c>
      <c r="AD263" s="16">
        <v>0.1054812926662476</v>
      </c>
    </row>
    <row r="264" spans="2:32" x14ac:dyDescent="0.35">
      <c r="B264" s="15" t="s">
        <v>193</v>
      </c>
      <c r="C264" s="16">
        <v>0.27359545688038989</v>
      </c>
      <c r="D264" s="16">
        <v>0.2488882999301533</v>
      </c>
      <c r="E264" s="16">
        <v>0.2977460847533886</v>
      </c>
      <c r="G264" s="16">
        <v>0.25138496153400902</v>
      </c>
      <c r="H264" s="16">
        <v>0.24344740166351531</v>
      </c>
      <c r="I264" s="16">
        <v>0.29597081808912368</v>
      </c>
      <c r="J264" s="16">
        <v>0.26863226813411972</v>
      </c>
      <c r="K264" s="16">
        <v>0.31637083091393009</v>
      </c>
      <c r="L264" s="16">
        <v>0.26973864800282987</v>
      </c>
      <c r="N264" s="16">
        <v>0.23249313069065211</v>
      </c>
      <c r="O264" s="16">
        <v>0.13734611849333661</v>
      </c>
      <c r="P264" s="16">
        <v>0.29571002276968872</v>
      </c>
      <c r="Q264" s="16">
        <v>0.28042713414451231</v>
      </c>
      <c r="R264" s="16">
        <v>0.29004895389151869</v>
      </c>
      <c r="S264" s="16">
        <v>0.25891830408839672</v>
      </c>
      <c r="T264" s="16">
        <v>0.27222679586312909</v>
      </c>
      <c r="U264" s="16">
        <v>0.24755005029837851</v>
      </c>
      <c r="V264" s="16">
        <v>0.25861437842808832</v>
      </c>
      <c r="W264" s="16">
        <v>0.29478318976288659</v>
      </c>
      <c r="X264" s="16">
        <v>0.34836883975548022</v>
      </c>
      <c r="Y264" s="16">
        <v>0.29163563921556168</v>
      </c>
      <c r="AA264" s="16">
        <v>0.26489215468180211</v>
      </c>
      <c r="AB264" s="16">
        <v>0.29965597505194802</v>
      </c>
      <c r="AC264" s="16">
        <v>0.25091338268438951</v>
      </c>
      <c r="AD264" s="16">
        <v>0.2756616003063399</v>
      </c>
    </row>
    <row r="265" spans="2:32" x14ac:dyDescent="0.35">
      <c r="B265" s="15" t="s">
        <v>194</v>
      </c>
      <c r="C265" s="16">
        <v>9.7116365272735788E-2</v>
      </c>
      <c r="D265" s="16">
        <v>9.1374218004144303E-2</v>
      </c>
      <c r="E265" s="16">
        <v>0.1027291705888238</v>
      </c>
      <c r="G265" s="16">
        <v>0.1023076308174148</v>
      </c>
      <c r="H265" s="16">
        <v>0.1035683391148195</v>
      </c>
      <c r="I265" s="16">
        <v>8.3965686531804057E-2</v>
      </c>
      <c r="J265" s="16">
        <v>0.10275503817521089</v>
      </c>
      <c r="K265" s="16">
        <v>0.1011512305709312</v>
      </c>
      <c r="L265" s="16">
        <v>9.1860516098913658E-2</v>
      </c>
      <c r="N265" s="16">
        <v>8.9025356728362953E-2</v>
      </c>
      <c r="O265" s="16">
        <v>0.1185610030644552</v>
      </c>
      <c r="P265" s="16">
        <v>8.6367246434369743E-2</v>
      </c>
      <c r="Q265" s="16">
        <v>5.5555409802107492E-2</v>
      </c>
      <c r="R265" s="16">
        <v>6.995463904241149E-2</v>
      </c>
      <c r="S265" s="16">
        <v>9.9027469326561979E-2</v>
      </c>
      <c r="T265" s="16">
        <v>0.10597596139969991</v>
      </c>
      <c r="U265" s="16">
        <v>0.1067711638028902</v>
      </c>
      <c r="V265" s="16">
        <v>0.1052116492469188</v>
      </c>
      <c r="W265" s="16">
        <v>9.9552750399949902E-2</v>
      </c>
      <c r="X265" s="16">
        <v>0.1030406642139729</v>
      </c>
      <c r="Y265" s="16">
        <v>0.11632008048035319</v>
      </c>
      <c r="AA265" s="16">
        <v>8.6159171715295857E-2</v>
      </c>
      <c r="AB265" s="16">
        <v>8.8358570094612537E-2</v>
      </c>
      <c r="AC265" s="16">
        <v>0.11271270838770669</v>
      </c>
      <c r="AD265" s="16">
        <v>0.1050545748316291</v>
      </c>
    </row>
    <row r="266" spans="2:32" x14ac:dyDescent="0.35">
      <c r="B266" s="15" t="s">
        <v>195</v>
      </c>
      <c r="C266" s="16">
        <v>0.16259364759186251</v>
      </c>
      <c r="D266" s="16">
        <v>0.16287691551594211</v>
      </c>
      <c r="E266" s="16">
        <v>0.16231676028197969</v>
      </c>
      <c r="G266" s="16">
        <v>0.1568123518766962</v>
      </c>
      <c r="H266" s="16">
        <v>0.13677373114922931</v>
      </c>
      <c r="I266" s="16">
        <v>0.17042253207141209</v>
      </c>
      <c r="J266" s="16">
        <v>0.15220586695044011</v>
      </c>
      <c r="K266" s="16">
        <v>0.18051604121724399</v>
      </c>
      <c r="L266" s="16">
        <v>0.1773617387430047</v>
      </c>
      <c r="N266" s="16">
        <v>0.22561559522683719</v>
      </c>
      <c r="O266" s="16">
        <v>0.15645260712424081</v>
      </c>
      <c r="P266" s="16">
        <v>0.19814263828439471</v>
      </c>
      <c r="Q266" s="16">
        <v>0.20994196318026581</v>
      </c>
      <c r="R266" s="16">
        <v>0.1448361554206021</v>
      </c>
      <c r="S266" s="16">
        <v>0.21482323243229789</v>
      </c>
      <c r="T266" s="16">
        <v>0.1234951496324434</v>
      </c>
      <c r="U266" s="16">
        <v>0.16355081353361181</v>
      </c>
      <c r="V266" s="16">
        <v>0.1127168287048133</v>
      </c>
      <c r="W266" s="16">
        <v>0.14223063371144459</v>
      </c>
      <c r="X266" s="16">
        <v>0.1391026215260171</v>
      </c>
      <c r="Y266" s="16">
        <v>0.1933398680066529</v>
      </c>
      <c r="AA266" s="16">
        <v>0.13884395539214231</v>
      </c>
      <c r="AB266" s="16">
        <v>0.13013821294312591</v>
      </c>
      <c r="AC266" s="16">
        <v>0.19217899158169049</v>
      </c>
      <c r="AD266" s="16">
        <v>0.19656403056052019</v>
      </c>
    </row>
    <row r="267" spans="2:32" x14ac:dyDescent="0.35">
      <c r="B267" s="15" t="s">
        <v>155</v>
      </c>
      <c r="C267" s="16">
        <v>3.3569186009917901E-2</v>
      </c>
      <c r="D267" s="16">
        <v>4.2037817754156659E-2</v>
      </c>
      <c r="E267" s="16">
        <v>2.529131032148851E-2</v>
      </c>
      <c r="G267" s="16">
        <v>1.7014975984286761E-2</v>
      </c>
      <c r="H267" s="16">
        <v>2.3909229822499722E-2</v>
      </c>
      <c r="I267" s="16">
        <v>2.1557916860585051E-2</v>
      </c>
      <c r="J267" s="16">
        <v>2.4874553288535769E-2</v>
      </c>
      <c r="K267" s="16">
        <v>2.3193042361735649E-2</v>
      </c>
      <c r="L267" s="16">
        <v>7.603422230495252E-2</v>
      </c>
      <c r="N267" s="16">
        <v>4.2657664946323892E-2</v>
      </c>
      <c r="O267" s="16">
        <v>3.1691649858745112E-2</v>
      </c>
      <c r="P267" s="16">
        <v>8.8459554785225072E-3</v>
      </c>
      <c r="Q267" s="16">
        <v>3.2489146009820703E-2</v>
      </c>
      <c r="R267" s="16">
        <v>1.6849216832898039E-2</v>
      </c>
      <c r="S267" s="16">
        <v>2.1777903825676691E-2</v>
      </c>
      <c r="T267" s="16">
        <v>2.8270375787498081E-2</v>
      </c>
      <c r="U267" s="16">
        <v>4.880994112152625E-2</v>
      </c>
      <c r="V267" s="16">
        <v>3.6628064504250657E-2</v>
      </c>
      <c r="W267" s="16">
        <v>3.5315510217239172E-2</v>
      </c>
      <c r="X267" s="16">
        <v>2.8188292855038041E-2</v>
      </c>
      <c r="Y267" s="16">
        <v>5.6683345757763112E-2</v>
      </c>
      <c r="AA267" s="16">
        <v>3.2966508707181798E-2</v>
      </c>
      <c r="AB267" s="16">
        <v>3.6318263225631038E-2</v>
      </c>
      <c r="AC267" s="16">
        <v>3.3182711049351887E-2</v>
      </c>
      <c r="AD267" s="16">
        <v>3.1942509294676243E-2</v>
      </c>
    </row>
    <row r="268" spans="2:32" x14ac:dyDescent="0.35">
      <c r="B268" s="15" t="s">
        <v>196</v>
      </c>
      <c r="C268" s="16">
        <v>3.2168581983088751E-2</v>
      </c>
      <c r="D268" s="16">
        <v>3.2332630339409807E-2</v>
      </c>
      <c r="E268" s="16">
        <v>3.2008228818430157E-2</v>
      </c>
      <c r="G268" s="16">
        <v>2.029683306322538E-2</v>
      </c>
      <c r="H268" s="16">
        <v>2.9826839868438391E-2</v>
      </c>
      <c r="I268" s="16">
        <v>1.121633447854248E-2</v>
      </c>
      <c r="J268" s="16">
        <v>4.4309117527753947E-2</v>
      </c>
      <c r="K268" s="16">
        <v>3.98485048487177E-2</v>
      </c>
      <c r="L268" s="16">
        <v>4.3839218861552127E-2</v>
      </c>
      <c r="N268" s="16">
        <v>5.3788386669305417E-2</v>
      </c>
      <c r="O268" s="16">
        <v>4.6656320030157898E-2</v>
      </c>
      <c r="P268" s="16">
        <v>3.8206159648053621E-2</v>
      </c>
      <c r="Q268" s="16">
        <v>3.3520640153650659E-2</v>
      </c>
      <c r="R268" s="16">
        <v>4.5841719185042408E-2</v>
      </c>
      <c r="S268" s="16">
        <v>4.1668420570013479E-2</v>
      </c>
      <c r="T268" s="16">
        <v>1.3530159780330861E-2</v>
      </c>
      <c r="U268" s="16">
        <v>2.1638382083219429E-2</v>
      </c>
      <c r="V268" s="16">
        <v>2.7247463457309901E-2</v>
      </c>
      <c r="W268" s="16">
        <v>3.397950973786306E-2</v>
      </c>
      <c r="X268" s="16">
        <v>2.6689534166193411E-2</v>
      </c>
      <c r="Y268" s="16">
        <v>1.136345488096783E-2</v>
      </c>
      <c r="AA268" s="16">
        <v>1.8866303764943991E-2</v>
      </c>
      <c r="AB268" s="16">
        <v>2.699286891338333E-2</v>
      </c>
      <c r="AC268" s="16">
        <v>3.9331886425199997E-2</v>
      </c>
      <c r="AD268" s="16">
        <v>4.5224137641752267E-2</v>
      </c>
    </row>
    <row r="269" spans="2:32" x14ac:dyDescent="0.35">
      <c r="B269" s="15" t="s">
        <v>157</v>
      </c>
      <c r="C269" s="16">
        <v>1.2264773122805481E-2</v>
      </c>
      <c r="D269" s="16">
        <v>8.151197952005737E-3</v>
      </c>
      <c r="E269" s="16">
        <v>1.6285689951790909E-2</v>
      </c>
      <c r="G269" s="16">
        <v>6.5752376019503986E-3</v>
      </c>
      <c r="H269" s="16">
        <v>0</v>
      </c>
      <c r="I269" s="16">
        <v>2.8800416658099569E-3</v>
      </c>
      <c r="J269" s="16">
        <v>8.5060115136597163E-3</v>
      </c>
      <c r="K269" s="16">
        <v>1.0576182653505E-2</v>
      </c>
      <c r="L269" s="16">
        <v>3.7744519458394667E-2</v>
      </c>
      <c r="N269" s="16">
        <v>1.0870959547263749E-2</v>
      </c>
      <c r="O269" s="16">
        <v>0</v>
      </c>
      <c r="P269" s="16">
        <v>0</v>
      </c>
      <c r="Q269" s="16">
        <v>1.222031244854265E-2</v>
      </c>
      <c r="R269" s="16">
        <v>4.3950294593976206E-3</v>
      </c>
      <c r="S269" s="16">
        <v>6.3497901600141149E-3</v>
      </c>
      <c r="T269" s="16">
        <v>4.1327426795440367E-2</v>
      </c>
      <c r="U269" s="16">
        <v>0</v>
      </c>
      <c r="V269" s="16">
        <v>7.8385129798706123E-3</v>
      </c>
      <c r="W269" s="16">
        <v>2.09860537274629E-2</v>
      </c>
      <c r="X269" s="16">
        <v>1.6663389723198051E-2</v>
      </c>
      <c r="Y269" s="16">
        <v>1.9581770945594081E-2</v>
      </c>
      <c r="AA269" s="16">
        <v>9.5931127443174384E-3</v>
      </c>
      <c r="AB269" s="16">
        <v>1.29288931553977E-2</v>
      </c>
      <c r="AC269" s="16">
        <v>5.3278373192442588E-3</v>
      </c>
      <c r="AD269" s="16">
        <v>2.0665603746257651E-2</v>
      </c>
    </row>
    <row r="270" spans="2:32" x14ac:dyDescent="0.35">
      <c r="B270" s="15" t="s">
        <v>197</v>
      </c>
      <c r="C270" s="16">
        <v>8.3616501386235692E-3</v>
      </c>
      <c r="D270" s="16">
        <v>6.2756834431291642E-3</v>
      </c>
      <c r="E270" s="16">
        <v>1.04006304033226E-2</v>
      </c>
      <c r="G270" s="16">
        <v>0</v>
      </c>
      <c r="H270" s="16">
        <v>5.6122260505294883E-3</v>
      </c>
      <c r="I270" s="16">
        <v>0</v>
      </c>
      <c r="J270" s="16">
        <v>1.1532532713795529E-2</v>
      </c>
      <c r="K270" s="16">
        <v>7.1804769127116561E-3</v>
      </c>
      <c r="L270" s="16">
        <v>2.108006435611991E-2</v>
      </c>
      <c r="N270" s="16">
        <v>0</v>
      </c>
      <c r="O270" s="16">
        <v>0</v>
      </c>
      <c r="P270" s="16">
        <v>0</v>
      </c>
      <c r="Q270" s="16">
        <v>0</v>
      </c>
      <c r="R270" s="16">
        <v>1.026900464455674E-2</v>
      </c>
      <c r="S270" s="16">
        <v>2.5810302149556791E-2</v>
      </c>
      <c r="T270" s="16">
        <v>6.9583913162620491E-3</v>
      </c>
      <c r="U270" s="16">
        <v>2.174784215283259E-2</v>
      </c>
      <c r="V270" s="16">
        <v>0</v>
      </c>
      <c r="W270" s="16">
        <v>1.267091277243378E-2</v>
      </c>
      <c r="X270" s="16">
        <v>6.3228901616498032E-3</v>
      </c>
      <c r="Y270" s="16">
        <v>6.5606173066002828E-3</v>
      </c>
      <c r="AA270" s="16">
        <v>5.7411052926392E-3</v>
      </c>
      <c r="AB270" s="16">
        <v>3.849795438015413E-3</v>
      </c>
      <c r="AC270" s="16">
        <v>4.347440243875041E-3</v>
      </c>
      <c r="AD270" s="16">
        <v>1.948798764243001E-2</v>
      </c>
    </row>
    <row r="271" spans="2:32" x14ac:dyDescent="0.35">
      <c r="B271" s="15" t="s">
        <v>159</v>
      </c>
      <c r="C271" s="16">
        <v>1.170711757681371E-3</v>
      </c>
      <c r="D271" s="16">
        <v>9.8288241774860635E-4</v>
      </c>
      <c r="E271" s="16">
        <v>1.3543102389426359E-3</v>
      </c>
      <c r="G271" s="16">
        <v>0</v>
      </c>
      <c r="H271" s="16">
        <v>0</v>
      </c>
      <c r="I271" s="16">
        <v>0</v>
      </c>
      <c r="J271" s="16">
        <v>0</v>
      </c>
      <c r="K271" s="16">
        <v>0</v>
      </c>
      <c r="L271" s="16">
        <v>5.5746988490165657E-3</v>
      </c>
      <c r="N271" s="16">
        <v>0</v>
      </c>
      <c r="O271" s="16">
        <v>0</v>
      </c>
      <c r="P271" s="16">
        <v>0</v>
      </c>
      <c r="Q271" s="16">
        <v>0</v>
      </c>
      <c r="R271" s="16">
        <v>0</v>
      </c>
      <c r="S271" s="16">
        <v>0</v>
      </c>
      <c r="T271" s="16">
        <v>0</v>
      </c>
      <c r="U271" s="16">
        <v>0</v>
      </c>
      <c r="V271" s="16">
        <v>0</v>
      </c>
      <c r="W271" s="16">
        <v>3.7488499248207311E-3</v>
      </c>
      <c r="X271" s="16">
        <v>8.5656057885495386E-3</v>
      </c>
      <c r="Y271" s="16">
        <v>0</v>
      </c>
      <c r="AA271" s="16">
        <v>0</v>
      </c>
      <c r="AB271" s="16">
        <v>0</v>
      </c>
      <c r="AC271" s="16">
        <v>0</v>
      </c>
      <c r="AD271" s="16">
        <v>4.6961937901803981E-3</v>
      </c>
    </row>
    <row r="272" spans="2:32" x14ac:dyDescent="0.35">
      <c r="B272" s="15" t="s">
        <v>160</v>
      </c>
      <c r="C272" s="16">
        <v>7.3064740260625656E-3</v>
      </c>
      <c r="D272" s="16">
        <v>6.8136294743940317E-3</v>
      </c>
      <c r="E272" s="16">
        <v>7.7882172468853698E-3</v>
      </c>
      <c r="G272" s="16">
        <v>6.3916249209064356E-3</v>
      </c>
      <c r="H272" s="16">
        <v>5.8161109882836166E-3</v>
      </c>
      <c r="I272" s="16">
        <v>8.718895027581006E-3</v>
      </c>
      <c r="J272" s="16">
        <v>8.5003016899832164E-3</v>
      </c>
      <c r="K272" s="16">
        <v>6.1884883439903733E-3</v>
      </c>
      <c r="L272" s="16">
        <v>7.7524439125317736E-3</v>
      </c>
      <c r="N272" s="16">
        <v>1.5288981587064911E-2</v>
      </c>
      <c r="O272" s="16">
        <v>1.4429074987886309E-2</v>
      </c>
      <c r="P272" s="16">
        <v>1.0621908522391791E-2</v>
      </c>
      <c r="Q272" s="16">
        <v>0</v>
      </c>
      <c r="R272" s="16">
        <v>8.5999404431874749E-3</v>
      </c>
      <c r="S272" s="16">
        <v>0</v>
      </c>
      <c r="T272" s="16">
        <v>1.9967055796040412E-2</v>
      </c>
      <c r="U272" s="16">
        <v>0</v>
      </c>
      <c r="V272" s="16">
        <v>3.775056983641196E-3</v>
      </c>
      <c r="W272" s="16">
        <v>7.2629252952150624E-3</v>
      </c>
      <c r="X272" s="16">
        <v>0</v>
      </c>
      <c r="Y272" s="16">
        <v>1.268043478669083E-2</v>
      </c>
      <c r="AA272" s="16">
        <v>2.2711276544339271E-3</v>
      </c>
      <c r="AB272" s="16">
        <v>7.295624103802521E-3</v>
      </c>
      <c r="AC272" s="16">
        <v>4.1539877323266581E-3</v>
      </c>
      <c r="AD272" s="16">
        <v>1.560307171276564E-2</v>
      </c>
    </row>
    <row r="273" spans="2:32" x14ac:dyDescent="0.35">
      <c r="B273" s="15" t="s">
        <v>198</v>
      </c>
      <c r="C273" s="16">
        <v>1.561190859197052E-2</v>
      </c>
      <c r="D273" s="16">
        <v>1.567074860460943E-2</v>
      </c>
      <c r="E273" s="16">
        <v>1.555439395149015E-2</v>
      </c>
      <c r="G273" s="16">
        <v>7.1326352271183988E-3</v>
      </c>
      <c r="H273" s="16">
        <v>1.1570035536423469E-2</v>
      </c>
      <c r="I273" s="16">
        <v>8.5226193200309292E-3</v>
      </c>
      <c r="J273" s="16">
        <v>8.8204768623852542E-3</v>
      </c>
      <c r="K273" s="16">
        <v>1.937836739048493E-2</v>
      </c>
      <c r="L273" s="16">
        <v>3.318075253924388E-2</v>
      </c>
      <c r="N273" s="16">
        <v>9.9391608450491286E-3</v>
      </c>
      <c r="O273" s="16">
        <v>2.952326205913609E-2</v>
      </c>
      <c r="P273" s="16">
        <v>9.7024620897620435E-3</v>
      </c>
      <c r="Q273" s="16">
        <v>2.0828596191561171E-2</v>
      </c>
      <c r="R273" s="16">
        <v>0</v>
      </c>
      <c r="S273" s="16">
        <v>6.1036116875330159E-3</v>
      </c>
      <c r="T273" s="16">
        <v>1.407781046643789E-2</v>
      </c>
      <c r="U273" s="16">
        <v>1.042493168512959E-2</v>
      </c>
      <c r="V273" s="16">
        <v>2.5210366223142329E-2</v>
      </c>
      <c r="W273" s="16">
        <v>1.59380775112038E-2</v>
      </c>
      <c r="X273" s="16">
        <v>2.8336553376162189E-2</v>
      </c>
      <c r="Y273" s="16">
        <v>2.4797742237126979E-2</v>
      </c>
      <c r="AA273" s="16">
        <v>1.8530750888920589E-2</v>
      </c>
      <c r="AB273" s="16">
        <v>1.1096011142377781E-2</v>
      </c>
      <c r="AC273" s="16">
        <v>9.7613504535962927E-3</v>
      </c>
      <c r="AD273" s="16">
        <v>2.182335663757852E-2</v>
      </c>
    </row>
    <row r="275" spans="2:32" x14ac:dyDescent="0.35">
      <c r="B275" s="25" t="s">
        <v>200</v>
      </c>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row>
    <row r="276" spans="2:32" x14ac:dyDescent="0.35">
      <c r="B276" s="24" t="s">
        <v>16</v>
      </c>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row>
    <row r="277" spans="2:32" x14ac:dyDescent="0.35">
      <c r="B277" s="15" t="s">
        <v>190</v>
      </c>
      <c r="C277" s="16">
        <v>1.5275759910465911E-2</v>
      </c>
      <c r="D277" s="16">
        <v>1.568594881083309E-2</v>
      </c>
      <c r="E277" s="16">
        <v>1.4874810521171339E-2</v>
      </c>
      <c r="G277" s="16">
        <v>3.1203910921196721E-2</v>
      </c>
      <c r="H277" s="16">
        <v>2.0678072491811701E-2</v>
      </c>
      <c r="I277" s="16">
        <v>1.6114861866409001E-2</v>
      </c>
      <c r="J277" s="16">
        <v>1.8029067287919521E-2</v>
      </c>
      <c r="K277" s="16">
        <v>3.162458427911958E-3</v>
      </c>
      <c r="L277" s="16">
        <v>5.6768558419531493E-3</v>
      </c>
      <c r="N277" s="16">
        <v>5.2349196410061234E-3</v>
      </c>
      <c r="O277" s="16">
        <v>4.3587647246702409E-2</v>
      </c>
      <c r="P277" s="16">
        <v>1.6943111001784909E-2</v>
      </c>
      <c r="Q277" s="16">
        <v>0</v>
      </c>
      <c r="R277" s="16">
        <v>8.6062589357239674E-3</v>
      </c>
      <c r="S277" s="16">
        <v>1.8779914664465991E-2</v>
      </c>
      <c r="T277" s="16">
        <v>1.352675833478025E-2</v>
      </c>
      <c r="U277" s="16">
        <v>2.6516404335438271E-2</v>
      </c>
      <c r="V277" s="16">
        <v>2.7578171544078989E-2</v>
      </c>
      <c r="W277" s="16">
        <v>1.095485584645404E-2</v>
      </c>
      <c r="X277" s="16">
        <v>1.2518026173133721E-2</v>
      </c>
      <c r="Y277" s="16">
        <v>6.4579880448968072E-3</v>
      </c>
      <c r="AA277" s="16">
        <v>1.464843008573613E-2</v>
      </c>
      <c r="AB277" s="16">
        <v>7.3401497210266401E-3</v>
      </c>
      <c r="AC277" s="16">
        <v>1.595565397601275E-2</v>
      </c>
      <c r="AD277" s="16">
        <v>2.3717626626453239E-2</v>
      </c>
    </row>
    <row r="278" spans="2:32" x14ac:dyDescent="0.35">
      <c r="B278" s="15" t="s">
        <v>191</v>
      </c>
      <c r="C278" s="16">
        <v>1.417596800668728E-2</v>
      </c>
      <c r="D278" s="16">
        <v>1.5605118644727221E-2</v>
      </c>
      <c r="E278" s="16">
        <v>1.2779009007993969E-2</v>
      </c>
      <c r="G278" s="16">
        <v>2.3474188279664191E-2</v>
      </c>
      <c r="H278" s="16">
        <v>3.3054208287547952E-2</v>
      </c>
      <c r="I278" s="16">
        <v>2.2481456717057341E-2</v>
      </c>
      <c r="J278" s="16">
        <v>2.9785522343537181E-3</v>
      </c>
      <c r="K278" s="16">
        <v>6.900173730813015E-3</v>
      </c>
      <c r="L278" s="16">
        <v>0</v>
      </c>
      <c r="N278" s="16">
        <v>1.02541817995808E-2</v>
      </c>
      <c r="O278" s="16">
        <v>0</v>
      </c>
      <c r="P278" s="16">
        <v>2.80956683765839E-2</v>
      </c>
      <c r="Q278" s="16">
        <v>2.1176078959516589E-2</v>
      </c>
      <c r="R278" s="16">
        <v>8.3459183727974187E-3</v>
      </c>
      <c r="S278" s="16">
        <v>6.0004024275572112E-3</v>
      </c>
      <c r="T278" s="16">
        <v>1.287688273014881E-2</v>
      </c>
      <c r="U278" s="16">
        <v>0</v>
      </c>
      <c r="V278" s="16">
        <v>3.4428017693114078E-2</v>
      </c>
      <c r="W278" s="16">
        <v>1.7657113597775609E-2</v>
      </c>
      <c r="X278" s="16">
        <v>6.708641295534507E-3</v>
      </c>
      <c r="Y278" s="16">
        <v>1.164654855535717E-2</v>
      </c>
      <c r="AA278" s="16">
        <v>2.3776114563923059E-2</v>
      </c>
      <c r="AB278" s="16">
        <v>7.1743952409680407E-3</v>
      </c>
      <c r="AC278" s="16">
        <v>1.528047042457265E-2</v>
      </c>
      <c r="AD278" s="16">
        <v>1.018034375527415E-2</v>
      </c>
    </row>
    <row r="279" spans="2:32" x14ac:dyDescent="0.35">
      <c r="B279" s="15" t="s">
        <v>192</v>
      </c>
      <c r="C279" s="16">
        <v>2.6964269147391789E-2</v>
      </c>
      <c r="D279" s="16">
        <v>3.3875163859000128E-2</v>
      </c>
      <c r="E279" s="16">
        <v>2.0209042441798351E-2</v>
      </c>
      <c r="G279" s="16">
        <v>4.106380290529181E-2</v>
      </c>
      <c r="H279" s="16">
        <v>6.1145210956457301E-2</v>
      </c>
      <c r="I279" s="16">
        <v>3.170687671279547E-2</v>
      </c>
      <c r="J279" s="16">
        <v>1.7326437019212351E-2</v>
      </c>
      <c r="K279" s="16">
        <v>1.433471530154848E-2</v>
      </c>
      <c r="L279" s="16">
        <v>2.4487681279389221E-3</v>
      </c>
      <c r="N279" s="16">
        <v>3.0474755496181789E-2</v>
      </c>
      <c r="O279" s="16">
        <v>4.4541892022089601E-2</v>
      </c>
      <c r="P279" s="16">
        <v>2.655492175650875E-2</v>
      </c>
      <c r="Q279" s="16">
        <v>1.1372159521951841E-2</v>
      </c>
      <c r="R279" s="16">
        <v>2.6443802520022291E-2</v>
      </c>
      <c r="S279" s="16">
        <v>1.194993468512291E-2</v>
      </c>
      <c r="T279" s="16">
        <v>3.3290352244728219E-2</v>
      </c>
      <c r="U279" s="16">
        <v>3.5406492063162438E-2</v>
      </c>
      <c r="V279" s="16">
        <v>4.6544283489338513E-2</v>
      </c>
      <c r="W279" s="16">
        <v>1.1103791455107131E-2</v>
      </c>
      <c r="X279" s="16">
        <v>3.3906297132383127E-2</v>
      </c>
      <c r="Y279" s="16">
        <v>1.144118038362462E-2</v>
      </c>
      <c r="AA279" s="16">
        <v>3.5480627527524303E-2</v>
      </c>
      <c r="AB279" s="16">
        <v>1.856864089067805E-2</v>
      </c>
      <c r="AC279" s="16">
        <v>3.5907966969319423E-2</v>
      </c>
      <c r="AD279" s="16">
        <v>1.878047885631523E-2</v>
      </c>
    </row>
    <row r="280" spans="2:32" x14ac:dyDescent="0.35">
      <c r="B280" s="15" t="s">
        <v>193</v>
      </c>
      <c r="C280" s="16">
        <v>9.8116304082592004E-2</v>
      </c>
      <c r="D280" s="16">
        <v>0.11095866309271921</v>
      </c>
      <c r="E280" s="16">
        <v>8.5563219399893961E-2</v>
      </c>
      <c r="G280" s="16">
        <v>0.13153864929942999</v>
      </c>
      <c r="H280" s="16">
        <v>0.14792147205326051</v>
      </c>
      <c r="I280" s="16">
        <v>0.1271255454183646</v>
      </c>
      <c r="J280" s="16">
        <v>9.3880722000594552E-2</v>
      </c>
      <c r="K280" s="16">
        <v>5.051773912856599E-2</v>
      </c>
      <c r="L280" s="16">
        <v>4.768942139885933E-2</v>
      </c>
      <c r="N280" s="16">
        <v>0.10701051734946999</v>
      </c>
      <c r="O280" s="16">
        <v>4.3827652794527668E-2</v>
      </c>
      <c r="P280" s="16">
        <v>9.0741432818527298E-2</v>
      </c>
      <c r="Q280" s="16">
        <v>9.928226543506527E-2</v>
      </c>
      <c r="R280" s="16">
        <v>0.1006189581582758</v>
      </c>
      <c r="S280" s="16">
        <v>8.4291871747436978E-2</v>
      </c>
      <c r="T280" s="16">
        <v>9.2960149384608268E-2</v>
      </c>
      <c r="U280" s="16">
        <v>0.10728315608277381</v>
      </c>
      <c r="V280" s="16">
        <v>0.12772299976166959</v>
      </c>
      <c r="W280" s="16">
        <v>6.6433367617440564E-2</v>
      </c>
      <c r="X280" s="16">
        <v>8.8344722964776773E-2</v>
      </c>
      <c r="Y280" s="16">
        <v>0.1233513890574563</v>
      </c>
      <c r="AA280" s="16">
        <v>0.12555539070593119</v>
      </c>
      <c r="AB280" s="16">
        <v>9.7265527775629385E-2</v>
      </c>
      <c r="AC280" s="16">
        <v>0.10401423816017651</v>
      </c>
      <c r="AD280" s="16">
        <v>6.4766144549895682E-2</v>
      </c>
    </row>
    <row r="281" spans="2:32" x14ac:dyDescent="0.35">
      <c r="B281" s="15" t="s">
        <v>194</v>
      </c>
      <c r="C281" s="16">
        <v>8.350249459932528E-2</v>
      </c>
      <c r="D281" s="16">
        <v>9.0791142046224391E-2</v>
      </c>
      <c r="E281" s="16">
        <v>7.6378024044413614E-2</v>
      </c>
      <c r="G281" s="16">
        <v>0.1087566186916411</v>
      </c>
      <c r="H281" s="16">
        <v>0.1323552002645669</v>
      </c>
      <c r="I281" s="16">
        <v>0.1014590891525758</v>
      </c>
      <c r="J281" s="16">
        <v>0.10040141632197511</v>
      </c>
      <c r="K281" s="16">
        <v>5.7699815785359883E-2</v>
      </c>
      <c r="L281" s="16">
        <v>1.637370283124254E-2</v>
      </c>
      <c r="N281" s="16">
        <v>0.10556021066300619</v>
      </c>
      <c r="O281" s="16">
        <v>7.9813899049015161E-2</v>
      </c>
      <c r="P281" s="16">
        <v>0.1025357593569628</v>
      </c>
      <c r="Q281" s="16">
        <v>4.7821346504509123E-2</v>
      </c>
      <c r="R281" s="16">
        <v>7.8048390041376203E-2</v>
      </c>
      <c r="S281" s="16">
        <v>5.9679083327565413E-2</v>
      </c>
      <c r="T281" s="16">
        <v>7.199221901129399E-2</v>
      </c>
      <c r="U281" s="16">
        <v>0.1047723429598198</v>
      </c>
      <c r="V281" s="16">
        <v>0.1168442649944534</v>
      </c>
      <c r="W281" s="16">
        <v>7.2635919812973682E-2</v>
      </c>
      <c r="X281" s="16">
        <v>5.9587260193687187E-2</v>
      </c>
      <c r="Y281" s="16">
        <v>6.8358363920898349E-2</v>
      </c>
      <c r="AA281" s="16">
        <v>9.1785029302693513E-2</v>
      </c>
      <c r="AB281" s="16">
        <v>8.6331394296301989E-2</v>
      </c>
      <c r="AC281" s="16">
        <v>8.6044287650238319E-2</v>
      </c>
      <c r="AD281" s="16">
        <v>6.8144904382416716E-2</v>
      </c>
    </row>
    <row r="282" spans="2:32" x14ac:dyDescent="0.35">
      <c r="B282" s="15" t="s">
        <v>195</v>
      </c>
      <c r="C282" s="16">
        <v>0.2115813654191295</v>
      </c>
      <c r="D282" s="16">
        <v>0.22161492482397849</v>
      </c>
      <c r="E282" s="16">
        <v>0.20177381208888651</v>
      </c>
      <c r="G282" s="16">
        <v>0.27251789981761182</v>
      </c>
      <c r="H282" s="16">
        <v>0.22153612437829259</v>
      </c>
      <c r="I282" s="16">
        <v>0.25920530769182792</v>
      </c>
      <c r="J282" s="16">
        <v>0.21250902360812141</v>
      </c>
      <c r="K282" s="16">
        <v>0.19704400879016351</v>
      </c>
      <c r="L282" s="16">
        <v>0.13393169629516341</v>
      </c>
      <c r="N282" s="16">
        <v>0.1654797671824105</v>
      </c>
      <c r="O282" s="16">
        <v>0.25238835272328852</v>
      </c>
      <c r="P282" s="16">
        <v>0.21564555874946481</v>
      </c>
      <c r="Q282" s="16">
        <v>0.18793977894356209</v>
      </c>
      <c r="R282" s="16">
        <v>0.23687480258830859</v>
      </c>
      <c r="S282" s="16">
        <v>0.21394968778805601</v>
      </c>
      <c r="T282" s="16">
        <v>0.24483649969730939</v>
      </c>
      <c r="U282" s="16">
        <v>0.21744274204016451</v>
      </c>
      <c r="V282" s="16">
        <v>0.23498986440205069</v>
      </c>
      <c r="W282" s="16">
        <v>0.17955643449654221</v>
      </c>
      <c r="X282" s="16">
        <v>0.24038861420037189</v>
      </c>
      <c r="Y282" s="16">
        <v>0.17167305577430461</v>
      </c>
      <c r="AA282" s="16">
        <v>0.2420729505491403</v>
      </c>
      <c r="AB282" s="16">
        <v>0.20922791019893761</v>
      </c>
      <c r="AC282" s="16">
        <v>0.23367305609705261</v>
      </c>
      <c r="AD282" s="16">
        <v>0.16132827002689129</v>
      </c>
    </row>
    <row r="283" spans="2:32" x14ac:dyDescent="0.35">
      <c r="B283" s="15" t="s">
        <v>155</v>
      </c>
      <c r="C283" s="16">
        <v>8.9794553905713684E-2</v>
      </c>
      <c r="D283" s="16">
        <v>9.1700267820218159E-2</v>
      </c>
      <c r="E283" s="16">
        <v>8.7931766225435762E-2</v>
      </c>
      <c r="G283" s="16">
        <v>0.10011516086890621</v>
      </c>
      <c r="H283" s="16">
        <v>8.6792203226763814E-2</v>
      </c>
      <c r="I283" s="16">
        <v>9.9572458605707875E-2</v>
      </c>
      <c r="J283" s="16">
        <v>9.9259545046227193E-2</v>
      </c>
      <c r="K283" s="16">
        <v>7.431934148678726E-2</v>
      </c>
      <c r="L283" s="16">
        <v>8.025340349648688E-2</v>
      </c>
      <c r="N283" s="16">
        <v>9.2326167052958596E-2</v>
      </c>
      <c r="O283" s="16">
        <v>0.1033674653531447</v>
      </c>
      <c r="P283" s="16">
        <v>7.6741570170639706E-2</v>
      </c>
      <c r="Q283" s="16">
        <v>7.4292167962309516E-2</v>
      </c>
      <c r="R283" s="16">
        <v>9.0391805806311593E-2</v>
      </c>
      <c r="S283" s="16">
        <v>0.1052951563401716</v>
      </c>
      <c r="T283" s="16">
        <v>7.2525707387722252E-2</v>
      </c>
      <c r="U283" s="16">
        <v>0.1094198626541245</v>
      </c>
      <c r="V283" s="16">
        <v>8.2976414495884693E-2</v>
      </c>
      <c r="W283" s="16">
        <v>0.1112985641747372</v>
      </c>
      <c r="X283" s="16">
        <v>5.102317950430358E-2</v>
      </c>
      <c r="Y283" s="16">
        <v>9.0391141644055623E-2</v>
      </c>
      <c r="AA283" s="16">
        <v>8.564217298337945E-2</v>
      </c>
      <c r="AB283" s="16">
        <v>0.1092329889935221</v>
      </c>
      <c r="AC283" s="16">
        <v>7.8544519193225665E-2</v>
      </c>
      <c r="AD283" s="16">
        <v>8.4082139430832176E-2</v>
      </c>
    </row>
    <row r="284" spans="2:32" x14ac:dyDescent="0.35">
      <c r="B284" s="15" t="s">
        <v>196</v>
      </c>
      <c r="C284" s="16">
        <v>0.1586461790606673</v>
      </c>
      <c r="D284" s="16">
        <v>0.14757258121440109</v>
      </c>
      <c r="E284" s="16">
        <v>0.16947034395098859</v>
      </c>
      <c r="G284" s="16">
        <v>0.13492838192170159</v>
      </c>
      <c r="H284" s="16">
        <v>0.1550610348158358</v>
      </c>
      <c r="I284" s="16">
        <v>0.15492208353038669</v>
      </c>
      <c r="J284" s="16">
        <v>0.1670874145119636</v>
      </c>
      <c r="K284" s="16">
        <v>0.17230188380177339</v>
      </c>
      <c r="L284" s="16">
        <v>0.1640996440213735</v>
      </c>
      <c r="N284" s="16">
        <v>0.18059413318773071</v>
      </c>
      <c r="O284" s="16">
        <v>0.1981770047901622</v>
      </c>
      <c r="P284" s="16">
        <v>0.14802264227112069</v>
      </c>
      <c r="Q284" s="16">
        <v>0.1800546297889766</v>
      </c>
      <c r="R284" s="16">
        <v>0.1487844006062711</v>
      </c>
      <c r="S284" s="16">
        <v>0.18025485944313119</v>
      </c>
      <c r="T284" s="16">
        <v>0.13513446049878261</v>
      </c>
      <c r="U284" s="16">
        <v>0.14831070430456231</v>
      </c>
      <c r="V284" s="16">
        <v>0.13871138894390181</v>
      </c>
      <c r="W284" s="16">
        <v>0.17935225480968489</v>
      </c>
      <c r="X284" s="16">
        <v>0.1225777890915795</v>
      </c>
      <c r="Y284" s="16">
        <v>0.1745393637069185</v>
      </c>
      <c r="AA284" s="16">
        <v>0.14486513077973931</v>
      </c>
      <c r="AB284" s="16">
        <v>0.1525335740083604</v>
      </c>
      <c r="AC284" s="16">
        <v>0.16492181246764409</v>
      </c>
      <c r="AD284" s="16">
        <v>0.1748753317190031</v>
      </c>
    </row>
    <row r="285" spans="2:32" x14ac:dyDescent="0.35">
      <c r="B285" s="15" t="s">
        <v>157</v>
      </c>
      <c r="C285" s="16">
        <v>7.9539214112799239E-2</v>
      </c>
      <c r="D285" s="16">
        <v>7.2280278763899225E-2</v>
      </c>
      <c r="E285" s="16">
        <v>8.6634641835160453E-2</v>
      </c>
      <c r="G285" s="16">
        <v>4.5365259437430749E-2</v>
      </c>
      <c r="H285" s="16">
        <v>4.9625845977900568E-2</v>
      </c>
      <c r="I285" s="16">
        <v>5.8825039198955958E-2</v>
      </c>
      <c r="J285" s="16">
        <v>6.8959752740597138E-2</v>
      </c>
      <c r="K285" s="16">
        <v>7.8327886066554608E-2</v>
      </c>
      <c r="L285" s="16">
        <v>0.15241866373265689</v>
      </c>
      <c r="N285" s="16">
        <v>6.0727298367954187E-2</v>
      </c>
      <c r="O285" s="16">
        <v>0.116297356658845</v>
      </c>
      <c r="P285" s="16">
        <v>6.5593769736893903E-2</v>
      </c>
      <c r="Q285" s="16">
        <v>9.6209734758297388E-2</v>
      </c>
      <c r="R285" s="16">
        <v>9.7126969604912239E-2</v>
      </c>
      <c r="S285" s="16">
        <v>6.3384200085498651E-2</v>
      </c>
      <c r="T285" s="16">
        <v>6.8366022703110804E-2</v>
      </c>
      <c r="U285" s="16">
        <v>5.9856936882982471E-2</v>
      </c>
      <c r="V285" s="16">
        <v>6.1022400816621303E-2</v>
      </c>
      <c r="W285" s="16">
        <v>0.1066727199950948</v>
      </c>
      <c r="X285" s="16">
        <v>0.1002088992885833</v>
      </c>
      <c r="Y285" s="16">
        <v>7.8809353824281544E-2</v>
      </c>
      <c r="AA285" s="16">
        <v>6.9085763476187736E-2</v>
      </c>
      <c r="AB285" s="16">
        <v>7.5209460205153941E-2</v>
      </c>
      <c r="AC285" s="16">
        <v>7.7646759756309205E-2</v>
      </c>
      <c r="AD285" s="16">
        <v>9.6348859169992945E-2</v>
      </c>
    </row>
    <row r="286" spans="2:32" x14ac:dyDescent="0.35">
      <c r="B286" s="15" t="s">
        <v>197</v>
      </c>
      <c r="C286" s="16">
        <v>0.1001440538095445</v>
      </c>
      <c r="D286" s="16">
        <v>9.3041734467480097E-2</v>
      </c>
      <c r="E286" s="16">
        <v>0.1070863933029501</v>
      </c>
      <c r="G286" s="16">
        <v>5.3216851482118882E-2</v>
      </c>
      <c r="H286" s="16">
        <v>3.7452274386572969E-2</v>
      </c>
      <c r="I286" s="16">
        <v>6.4593897955420268E-2</v>
      </c>
      <c r="J286" s="16">
        <v>9.3067164422910242E-2</v>
      </c>
      <c r="K286" s="16">
        <v>0.17702727428873741</v>
      </c>
      <c r="L286" s="16">
        <v>0.16468132912695979</v>
      </c>
      <c r="N286" s="16">
        <v>0.14683326168163319</v>
      </c>
      <c r="O286" s="16">
        <v>5.8729438334554913E-2</v>
      </c>
      <c r="P286" s="16">
        <v>0.14313622203403101</v>
      </c>
      <c r="Q286" s="16">
        <v>8.8965272604686396E-2</v>
      </c>
      <c r="R286" s="16">
        <v>8.8366505170426671E-2</v>
      </c>
      <c r="S286" s="16">
        <v>0.13117155663457669</v>
      </c>
      <c r="T286" s="16">
        <v>9.6023903740931005E-2</v>
      </c>
      <c r="U286" s="16">
        <v>7.5148791192104492E-2</v>
      </c>
      <c r="V286" s="16">
        <v>6.2313002464255619E-2</v>
      </c>
      <c r="W286" s="16">
        <v>0.12495190823175201</v>
      </c>
      <c r="X286" s="16">
        <v>0.10145983094887651</v>
      </c>
      <c r="Y286" s="16">
        <v>8.5356497367053141E-2</v>
      </c>
      <c r="AA286" s="16">
        <v>8.6680213848653806E-2</v>
      </c>
      <c r="AB286" s="16">
        <v>0.130772458252673</v>
      </c>
      <c r="AC286" s="16">
        <v>7.8977646891143977E-2</v>
      </c>
      <c r="AD286" s="16">
        <v>0.1016883337381019</v>
      </c>
    </row>
    <row r="287" spans="2:32" x14ac:dyDescent="0.35">
      <c r="B287" s="15" t="s">
        <v>159</v>
      </c>
      <c r="C287" s="16">
        <v>1.9562943930483259E-2</v>
      </c>
      <c r="D287" s="16">
        <v>1.883039536144893E-2</v>
      </c>
      <c r="E287" s="16">
        <v>2.0278991832120761E-2</v>
      </c>
      <c r="G287" s="16">
        <v>0</v>
      </c>
      <c r="H287" s="16">
        <v>0</v>
      </c>
      <c r="I287" s="16">
        <v>0</v>
      </c>
      <c r="J287" s="16">
        <v>1.4062902892928031E-2</v>
      </c>
      <c r="K287" s="16">
        <v>1.8007377415894619E-2</v>
      </c>
      <c r="L287" s="16">
        <v>6.9641268872819254E-2</v>
      </c>
      <c r="N287" s="16">
        <v>1.2205355449229269E-2</v>
      </c>
      <c r="O287" s="16">
        <v>0</v>
      </c>
      <c r="P287" s="16">
        <v>1.9028764143306759E-2</v>
      </c>
      <c r="Q287" s="16">
        <v>2.2060380442632289E-2</v>
      </c>
      <c r="R287" s="16">
        <v>2.320662943004306E-2</v>
      </c>
      <c r="S287" s="16">
        <v>1.464509100358872E-2</v>
      </c>
      <c r="T287" s="16">
        <v>2.194141165315467E-2</v>
      </c>
      <c r="U287" s="16">
        <v>1.7359013649690509E-2</v>
      </c>
      <c r="V287" s="16">
        <v>0</v>
      </c>
      <c r="W287" s="16">
        <v>1.1574886592774111E-2</v>
      </c>
      <c r="X287" s="16">
        <v>3.6956108120184322E-2</v>
      </c>
      <c r="Y287" s="16">
        <v>5.9509411709843682E-2</v>
      </c>
      <c r="AA287" s="16">
        <v>1.39177045658731E-2</v>
      </c>
      <c r="AB287" s="16">
        <v>1.6741034611149421E-2</v>
      </c>
      <c r="AC287" s="16">
        <v>1.7588246785492121E-2</v>
      </c>
      <c r="AD287" s="16">
        <v>3.0493643399965822E-2</v>
      </c>
    </row>
    <row r="288" spans="2:32" x14ac:dyDescent="0.35">
      <c r="B288" s="15" t="s">
        <v>160</v>
      </c>
      <c r="C288" s="16">
        <v>6.0108035363428777E-2</v>
      </c>
      <c r="D288" s="16">
        <v>5.3168826174883922E-2</v>
      </c>
      <c r="E288" s="16">
        <v>6.6890938761945226E-2</v>
      </c>
      <c r="G288" s="16">
        <v>4.7464895491319138E-2</v>
      </c>
      <c r="H288" s="16">
        <v>3.496489908708781E-2</v>
      </c>
      <c r="I288" s="16">
        <v>3.671226347101899E-2</v>
      </c>
      <c r="J288" s="16">
        <v>7.306524914485156E-2</v>
      </c>
      <c r="K288" s="16">
        <v>8.1411505023896144E-2</v>
      </c>
      <c r="L288" s="16">
        <v>8.2946295564957459E-2</v>
      </c>
      <c r="N288" s="16">
        <v>5.577109872566989E-2</v>
      </c>
      <c r="O288" s="16">
        <v>2.9527027600925081E-2</v>
      </c>
      <c r="P288" s="16">
        <v>4.850759169122696E-2</v>
      </c>
      <c r="Q288" s="16">
        <v>0.1244570747214271</v>
      </c>
      <c r="R288" s="16">
        <v>4.4765555913072269E-2</v>
      </c>
      <c r="S288" s="16">
        <v>6.5273151090241829E-2</v>
      </c>
      <c r="T288" s="16">
        <v>7.2616401204599321E-2</v>
      </c>
      <c r="U288" s="16">
        <v>5.9583266872909497E-2</v>
      </c>
      <c r="V288" s="16">
        <v>5.1167913505621478E-2</v>
      </c>
      <c r="W288" s="16">
        <v>6.3141046825474181E-2</v>
      </c>
      <c r="X288" s="16">
        <v>8.0987244218455656E-2</v>
      </c>
      <c r="Y288" s="16">
        <v>4.8450374970545641E-2</v>
      </c>
      <c r="AA288" s="16">
        <v>3.1546043234350708E-2</v>
      </c>
      <c r="AB288" s="16">
        <v>4.4030797953886383E-2</v>
      </c>
      <c r="AC288" s="16">
        <v>6.5848735704978123E-2</v>
      </c>
      <c r="AD288" s="16">
        <v>0.1025556259638962</v>
      </c>
    </row>
    <row r="289" spans="2:32" x14ac:dyDescent="0.35">
      <c r="B289" s="15" t="s">
        <v>198</v>
      </c>
      <c r="C289" s="16">
        <v>4.2588858651771429E-2</v>
      </c>
      <c r="D289" s="16">
        <v>3.4874954920185851E-2</v>
      </c>
      <c r="E289" s="16">
        <v>5.012900658724137E-2</v>
      </c>
      <c r="G289" s="16">
        <v>1.035438088368756E-2</v>
      </c>
      <c r="H289" s="16">
        <v>1.941345407390201E-2</v>
      </c>
      <c r="I289" s="16">
        <v>2.728111967948009E-2</v>
      </c>
      <c r="J289" s="16">
        <v>3.9372752768345648E-2</v>
      </c>
      <c r="K289" s="16">
        <v>6.8945820751993556E-2</v>
      </c>
      <c r="L289" s="16">
        <v>7.9838950689588878E-2</v>
      </c>
      <c r="N289" s="16">
        <v>2.7528333403168691E-2</v>
      </c>
      <c r="O289" s="16">
        <v>2.9742263426744849E-2</v>
      </c>
      <c r="P289" s="16">
        <v>1.8452987892948601E-2</v>
      </c>
      <c r="Q289" s="16">
        <v>4.636911035706584E-2</v>
      </c>
      <c r="R289" s="16">
        <v>4.842000285245892E-2</v>
      </c>
      <c r="S289" s="16">
        <v>4.5325090762586687E-2</v>
      </c>
      <c r="T289" s="16">
        <v>6.3909231408830161E-2</v>
      </c>
      <c r="U289" s="16">
        <v>3.8900286962267397E-2</v>
      </c>
      <c r="V289" s="16">
        <v>1.5701277889009879E-2</v>
      </c>
      <c r="W289" s="16">
        <v>4.4667136544189738E-2</v>
      </c>
      <c r="X289" s="16">
        <v>6.5333386868129867E-2</v>
      </c>
      <c r="Y289" s="16">
        <v>7.0015331040764003E-2</v>
      </c>
      <c r="AA289" s="16">
        <v>3.4944428376867308E-2</v>
      </c>
      <c r="AB289" s="16">
        <v>4.5571667851712981E-2</v>
      </c>
      <c r="AC289" s="16">
        <v>2.5596605923834601E-2</v>
      </c>
      <c r="AD289" s="16">
        <v>6.303829838096163E-2</v>
      </c>
    </row>
    <row r="291" spans="2:32" x14ac:dyDescent="0.35">
      <c r="B291" s="25" t="s">
        <v>202</v>
      </c>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row>
    <row r="292" spans="2:32" x14ac:dyDescent="0.35">
      <c r="B292" s="24" t="s">
        <v>16</v>
      </c>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row>
    <row r="293" spans="2:32" x14ac:dyDescent="0.35">
      <c r="B293" s="15" t="s">
        <v>190</v>
      </c>
      <c r="C293" s="16">
        <v>6.0614168231417926E-3</v>
      </c>
      <c r="D293" s="16">
        <v>6.2174447634405503E-3</v>
      </c>
      <c r="E293" s="16">
        <v>5.908903414515488E-3</v>
      </c>
      <c r="G293" s="16">
        <v>1.4182812226322601E-2</v>
      </c>
      <c r="H293" s="16">
        <v>5.8359031879824576E-3</v>
      </c>
      <c r="I293" s="16">
        <v>5.6627184770386349E-3</v>
      </c>
      <c r="J293" s="16">
        <v>5.9593752795744819E-3</v>
      </c>
      <c r="K293" s="16">
        <v>3.7205616357634868E-3</v>
      </c>
      <c r="L293" s="16">
        <v>2.8992054471475288E-3</v>
      </c>
      <c r="N293" s="16">
        <v>0</v>
      </c>
      <c r="O293" s="16">
        <v>0</v>
      </c>
      <c r="P293" s="16">
        <v>0</v>
      </c>
      <c r="Q293" s="16">
        <v>0</v>
      </c>
      <c r="R293" s="16">
        <v>8.3435290452165863E-3</v>
      </c>
      <c r="S293" s="16">
        <v>0</v>
      </c>
      <c r="T293" s="16">
        <v>1.3004538780987319E-2</v>
      </c>
      <c r="U293" s="16">
        <v>4.9886488614668562E-3</v>
      </c>
      <c r="V293" s="16">
        <v>1.539331468724797E-2</v>
      </c>
      <c r="W293" s="16">
        <v>3.8192232110454121E-3</v>
      </c>
      <c r="X293" s="16">
        <v>0</v>
      </c>
      <c r="Y293" s="16">
        <v>1.26149403237674E-2</v>
      </c>
      <c r="AA293" s="16">
        <v>7.3990957417467461E-3</v>
      </c>
      <c r="AB293" s="16">
        <v>1.776923318217539E-3</v>
      </c>
      <c r="AC293" s="16">
        <v>6.5990924551527922E-3</v>
      </c>
      <c r="AD293" s="16">
        <v>8.6366311443705785E-3</v>
      </c>
    </row>
    <row r="294" spans="2:32" x14ac:dyDescent="0.35">
      <c r="B294" s="15" t="s">
        <v>191</v>
      </c>
      <c r="C294" s="16">
        <v>8.818871886958006E-3</v>
      </c>
      <c r="D294" s="16">
        <v>9.6537050004565587E-3</v>
      </c>
      <c r="E294" s="16">
        <v>8.0028434017393856E-3</v>
      </c>
      <c r="G294" s="16">
        <v>1.403188879246331E-2</v>
      </c>
      <c r="H294" s="16">
        <v>5.7515750122175621E-3</v>
      </c>
      <c r="I294" s="16">
        <v>1.649470904304258E-2</v>
      </c>
      <c r="J294" s="16">
        <v>5.3459831083750671E-3</v>
      </c>
      <c r="K294" s="16">
        <v>7.3780766338880348E-3</v>
      </c>
      <c r="L294" s="16">
        <v>5.4479959353979481E-3</v>
      </c>
      <c r="N294" s="16">
        <v>0</v>
      </c>
      <c r="O294" s="16">
        <v>1.388947525315804E-2</v>
      </c>
      <c r="P294" s="16">
        <v>2.663257361313422E-2</v>
      </c>
      <c r="Q294" s="16">
        <v>0</v>
      </c>
      <c r="R294" s="16">
        <v>8.5184265771691067E-3</v>
      </c>
      <c r="S294" s="16">
        <v>0</v>
      </c>
      <c r="T294" s="16">
        <v>1.3057932521196599E-2</v>
      </c>
      <c r="U294" s="16">
        <v>1.029971777817036E-2</v>
      </c>
      <c r="V294" s="16">
        <v>2.354403880574716E-2</v>
      </c>
      <c r="W294" s="16">
        <v>3.5633581478120399E-3</v>
      </c>
      <c r="X294" s="16">
        <v>0</v>
      </c>
      <c r="Y294" s="16">
        <v>5.8521341528513914E-3</v>
      </c>
      <c r="AA294" s="16">
        <v>1.7661211822472201E-2</v>
      </c>
      <c r="AB294" s="16">
        <v>6.2764743429838676E-3</v>
      </c>
      <c r="AC294" s="16">
        <v>6.7800868571891394E-3</v>
      </c>
      <c r="AD294" s="16">
        <v>3.7374649600537941E-3</v>
      </c>
    </row>
    <row r="295" spans="2:32" x14ac:dyDescent="0.35">
      <c r="B295" s="15" t="s">
        <v>192</v>
      </c>
      <c r="C295" s="16">
        <v>3.0190377915689081E-2</v>
      </c>
      <c r="D295" s="16">
        <v>3.6036845570644363E-2</v>
      </c>
      <c r="E295" s="16">
        <v>2.4475602031489459E-2</v>
      </c>
      <c r="G295" s="16">
        <v>4.2056450552184647E-2</v>
      </c>
      <c r="H295" s="16">
        <v>6.5794129651729163E-2</v>
      </c>
      <c r="I295" s="16">
        <v>5.1204135464767833E-2</v>
      </c>
      <c r="J295" s="16">
        <v>1.3540751497212331E-2</v>
      </c>
      <c r="K295" s="16">
        <v>1.113935901001252E-2</v>
      </c>
      <c r="L295" s="16">
        <v>2.7889501002843591E-3</v>
      </c>
      <c r="N295" s="16">
        <v>1.018043652827051E-2</v>
      </c>
      <c r="O295" s="16">
        <v>4.4257459387644749E-2</v>
      </c>
      <c r="P295" s="16">
        <v>1.7977872286402869E-2</v>
      </c>
      <c r="Q295" s="16">
        <v>2.1647601468746482E-2</v>
      </c>
      <c r="R295" s="16">
        <v>4.834457727713385E-2</v>
      </c>
      <c r="S295" s="16">
        <v>1.1797405997238509E-2</v>
      </c>
      <c r="T295" s="16">
        <v>1.90897253946695E-2</v>
      </c>
      <c r="U295" s="16">
        <v>2.0370788563095259E-2</v>
      </c>
      <c r="V295" s="16">
        <v>7.7082305098275211E-2</v>
      </c>
      <c r="W295" s="16">
        <v>2.1609496810940512E-2</v>
      </c>
      <c r="X295" s="16">
        <v>2.5695918148381479E-2</v>
      </c>
      <c r="Y295" s="16">
        <v>1.199711100430346E-2</v>
      </c>
      <c r="AA295" s="16">
        <v>4.7277674133929942E-2</v>
      </c>
      <c r="AB295" s="16">
        <v>2.3419626754932241E-2</v>
      </c>
      <c r="AC295" s="16">
        <v>2.3319880724742729E-2</v>
      </c>
      <c r="AD295" s="16">
        <v>2.4976898808026629E-2</v>
      </c>
    </row>
    <row r="296" spans="2:32" x14ac:dyDescent="0.35">
      <c r="B296" s="15" t="s">
        <v>193</v>
      </c>
      <c r="C296" s="16">
        <v>6.0862738393338688E-2</v>
      </c>
      <c r="D296" s="16">
        <v>6.9825548996571146E-2</v>
      </c>
      <c r="E296" s="16">
        <v>5.2101815232053678E-2</v>
      </c>
      <c r="G296" s="16">
        <v>8.8851415018349422E-2</v>
      </c>
      <c r="H296" s="16">
        <v>0.12826754755929501</v>
      </c>
      <c r="I296" s="16">
        <v>7.0787606668539976E-2</v>
      </c>
      <c r="J296" s="16">
        <v>4.075928756716355E-2</v>
      </c>
      <c r="K296" s="16">
        <v>3.1007332871055279E-2</v>
      </c>
      <c r="L296" s="16">
        <v>1.6150583342184839E-2</v>
      </c>
      <c r="N296" s="16">
        <v>7.667170572317808E-2</v>
      </c>
      <c r="O296" s="16">
        <v>4.7445586302422807E-2</v>
      </c>
      <c r="P296" s="16">
        <v>6.3296748682513823E-2</v>
      </c>
      <c r="Q296" s="16">
        <v>5.5981389200596157E-2</v>
      </c>
      <c r="R296" s="16">
        <v>5.6245514954438539E-2</v>
      </c>
      <c r="S296" s="16">
        <v>6.4892329870653173E-2</v>
      </c>
      <c r="T296" s="16">
        <v>1.9244916825541799E-2</v>
      </c>
      <c r="U296" s="16">
        <v>6.7610462221664502E-2</v>
      </c>
      <c r="V296" s="16">
        <v>9.577614685092227E-2</v>
      </c>
      <c r="W296" s="16">
        <v>4.9916626691758788E-2</v>
      </c>
      <c r="X296" s="16">
        <v>3.3801853023020571E-2</v>
      </c>
      <c r="Y296" s="16">
        <v>6.3576904610479587E-2</v>
      </c>
      <c r="AA296" s="16">
        <v>8.9068454053489163E-2</v>
      </c>
      <c r="AB296" s="16">
        <v>4.1606641519021777E-2</v>
      </c>
      <c r="AC296" s="16">
        <v>7.6647118161021779E-2</v>
      </c>
      <c r="AD296" s="16">
        <v>3.6850318684276191E-2</v>
      </c>
    </row>
    <row r="297" spans="2:32" x14ac:dyDescent="0.35">
      <c r="B297" s="15" t="s">
        <v>194</v>
      </c>
      <c r="C297" s="16">
        <v>5.3208652764309673E-2</v>
      </c>
      <c r="D297" s="16">
        <v>6.2403576708614038E-2</v>
      </c>
      <c r="E297" s="16">
        <v>4.4220844618407543E-2</v>
      </c>
      <c r="G297" s="16">
        <v>6.1867794677827437E-2</v>
      </c>
      <c r="H297" s="16">
        <v>0.1101349628345981</v>
      </c>
      <c r="I297" s="16">
        <v>6.7859164291027702E-2</v>
      </c>
      <c r="J297" s="16">
        <v>3.5383445029569617E-2</v>
      </c>
      <c r="K297" s="16">
        <v>4.4937677750582147E-2</v>
      </c>
      <c r="L297" s="16">
        <v>9.4807572412682947E-3</v>
      </c>
      <c r="N297" s="16">
        <v>6.1934118315748743E-2</v>
      </c>
      <c r="O297" s="16">
        <v>3.0144733701980939E-2</v>
      </c>
      <c r="P297" s="16">
        <v>8.037452745176249E-2</v>
      </c>
      <c r="Q297" s="16">
        <v>2.198876922979565E-2</v>
      </c>
      <c r="R297" s="16">
        <v>3.5874412379813467E-2</v>
      </c>
      <c r="S297" s="16">
        <v>3.008668527003773E-2</v>
      </c>
      <c r="T297" s="16">
        <v>6.0553785416589817E-2</v>
      </c>
      <c r="U297" s="16">
        <v>6.780851395212209E-2</v>
      </c>
      <c r="V297" s="16">
        <v>0.1038738954280613</v>
      </c>
      <c r="W297" s="16">
        <v>2.9392898194741109E-2</v>
      </c>
      <c r="X297" s="16">
        <v>3.2206476029229963E-2</v>
      </c>
      <c r="Y297" s="16">
        <v>4.6509489844788483E-2</v>
      </c>
      <c r="AA297" s="16">
        <v>4.9611866737481997E-2</v>
      </c>
      <c r="AB297" s="16">
        <v>4.3116307919615349E-2</v>
      </c>
      <c r="AC297" s="16">
        <v>6.6935984686204597E-2</v>
      </c>
      <c r="AD297" s="16">
        <v>5.5891355695281267E-2</v>
      </c>
    </row>
    <row r="298" spans="2:32" x14ac:dyDescent="0.35">
      <c r="B298" s="15" t="s">
        <v>195</v>
      </c>
      <c r="C298" s="16">
        <v>8.2478135722071036E-2</v>
      </c>
      <c r="D298" s="16">
        <v>9.1305974049162103E-2</v>
      </c>
      <c r="E298" s="16">
        <v>7.3849144584402768E-2</v>
      </c>
      <c r="G298" s="16">
        <v>0.10014318085564609</v>
      </c>
      <c r="H298" s="16">
        <v>0.12961596182936291</v>
      </c>
      <c r="I298" s="16">
        <v>0.1148708081564825</v>
      </c>
      <c r="J298" s="16">
        <v>7.6806329105264998E-2</v>
      </c>
      <c r="K298" s="16">
        <v>6.3404105832791963E-2</v>
      </c>
      <c r="L298" s="16">
        <v>2.3793613239861591E-2</v>
      </c>
      <c r="N298" s="16">
        <v>0.10017055853864699</v>
      </c>
      <c r="O298" s="16">
        <v>0.1056585377898572</v>
      </c>
      <c r="P298" s="16">
        <v>0.1078798613634727</v>
      </c>
      <c r="Q298" s="16">
        <v>6.6111542634839177E-2</v>
      </c>
      <c r="R298" s="16">
        <v>6.0987224352166018E-2</v>
      </c>
      <c r="S298" s="16">
        <v>4.4425150616504941E-2</v>
      </c>
      <c r="T298" s="16">
        <v>8.4905788956986139E-2</v>
      </c>
      <c r="U298" s="16">
        <v>7.7886280729341117E-2</v>
      </c>
      <c r="V298" s="16">
        <v>0.1039043370653598</v>
      </c>
      <c r="W298" s="16">
        <v>0.10580155605221291</v>
      </c>
      <c r="X298" s="16">
        <v>5.4606741303722117E-2</v>
      </c>
      <c r="Y298" s="16">
        <v>7.0504856790419748E-2</v>
      </c>
      <c r="AA298" s="16">
        <v>0.112769309483135</v>
      </c>
      <c r="AB298" s="16">
        <v>9.0570916292991605E-2</v>
      </c>
      <c r="AC298" s="16">
        <v>7.4250111371123084E-2</v>
      </c>
      <c r="AD298" s="16">
        <v>4.8545340747024157E-2</v>
      </c>
    </row>
    <row r="299" spans="2:32" x14ac:dyDescent="0.35">
      <c r="B299" s="15" t="s">
        <v>155</v>
      </c>
      <c r="C299" s="16">
        <v>4.6208982715079408E-2</v>
      </c>
      <c r="D299" s="16">
        <v>5.7681236458390232E-2</v>
      </c>
      <c r="E299" s="16">
        <v>3.4995141657714807E-2</v>
      </c>
      <c r="G299" s="16">
        <v>4.6084430626228273E-2</v>
      </c>
      <c r="H299" s="16">
        <v>6.7540681343798079E-2</v>
      </c>
      <c r="I299" s="16">
        <v>5.5087644808022473E-2</v>
      </c>
      <c r="J299" s="16">
        <v>5.0565698345479637E-2</v>
      </c>
      <c r="K299" s="16">
        <v>3.1268181386204977E-2</v>
      </c>
      <c r="L299" s="16">
        <v>2.8288354848865448E-2</v>
      </c>
      <c r="N299" s="16">
        <v>2.7356473942178439E-2</v>
      </c>
      <c r="O299" s="16">
        <v>6.3670884971167199E-2</v>
      </c>
      <c r="P299" s="16">
        <v>4.6070881214438378E-2</v>
      </c>
      <c r="Q299" s="16">
        <v>8.576144177891229E-2</v>
      </c>
      <c r="R299" s="16">
        <v>4.3274367989989758E-2</v>
      </c>
      <c r="S299" s="16">
        <v>4.1124006523585263E-2</v>
      </c>
      <c r="T299" s="16">
        <v>5.2558485722812742E-2</v>
      </c>
      <c r="U299" s="16">
        <v>4.8241783879157958E-2</v>
      </c>
      <c r="V299" s="16">
        <v>4.428044251703761E-2</v>
      </c>
      <c r="W299" s="16">
        <v>3.6775612458757059E-2</v>
      </c>
      <c r="X299" s="16">
        <v>2.7376802042454049E-2</v>
      </c>
      <c r="Y299" s="16">
        <v>7.6154839764434656E-2</v>
      </c>
      <c r="AA299" s="16">
        <v>3.614771902298889E-2</v>
      </c>
      <c r="AB299" s="16">
        <v>4.1269633099839297E-2</v>
      </c>
      <c r="AC299" s="16">
        <v>5.5887296602146072E-2</v>
      </c>
      <c r="AD299" s="16">
        <v>5.3522974290877663E-2</v>
      </c>
    </row>
    <row r="300" spans="2:32" x14ac:dyDescent="0.35">
      <c r="B300" s="15" t="s">
        <v>196</v>
      </c>
      <c r="C300" s="16">
        <v>9.992418551562457E-2</v>
      </c>
      <c r="D300" s="16">
        <v>0.11439046665790541</v>
      </c>
      <c r="E300" s="16">
        <v>8.5783757570917038E-2</v>
      </c>
      <c r="G300" s="16">
        <v>0.17050306992681799</v>
      </c>
      <c r="H300" s="16">
        <v>0.12330015124367071</v>
      </c>
      <c r="I300" s="16">
        <v>0.1216847278341148</v>
      </c>
      <c r="J300" s="16">
        <v>8.5585193292600004E-2</v>
      </c>
      <c r="K300" s="16">
        <v>6.9604866126005749E-2</v>
      </c>
      <c r="L300" s="16">
        <v>4.9041349101800948E-2</v>
      </c>
      <c r="N300" s="16">
        <v>0.12171769546029711</v>
      </c>
      <c r="O300" s="16">
        <v>0.13138517875634409</v>
      </c>
      <c r="P300" s="16">
        <v>0.1119729622982852</v>
      </c>
      <c r="Q300" s="16">
        <v>9.9369487322407052E-2</v>
      </c>
      <c r="R300" s="16">
        <v>0.1156363919850249</v>
      </c>
      <c r="S300" s="16">
        <v>8.8301074318755363E-2</v>
      </c>
      <c r="T300" s="16">
        <v>0.1339863945007819</v>
      </c>
      <c r="U300" s="16">
        <v>8.1798763802612098E-2</v>
      </c>
      <c r="V300" s="16">
        <v>9.6653093092586476E-2</v>
      </c>
      <c r="W300" s="16">
        <v>8.64323295197095E-2</v>
      </c>
      <c r="X300" s="16">
        <v>0.1116400392366797</v>
      </c>
      <c r="Y300" s="16">
        <v>5.7610473657759863E-2</v>
      </c>
      <c r="AA300" s="16">
        <v>0.1045180049275387</v>
      </c>
      <c r="AB300" s="16">
        <v>0.11307533836691069</v>
      </c>
      <c r="AC300" s="16">
        <v>0.11499815686886811</v>
      </c>
      <c r="AD300" s="16">
        <v>6.8161470515100062E-2</v>
      </c>
    </row>
    <row r="301" spans="2:32" x14ac:dyDescent="0.35">
      <c r="B301" s="15" t="s">
        <v>157</v>
      </c>
      <c r="C301" s="16">
        <v>5.1688492481823597E-2</v>
      </c>
      <c r="D301" s="16">
        <v>5.522232422817841E-2</v>
      </c>
      <c r="E301" s="16">
        <v>4.823426034803751E-2</v>
      </c>
      <c r="G301" s="16">
        <v>8.363679192863667E-2</v>
      </c>
      <c r="H301" s="16">
        <v>3.5902948793671702E-2</v>
      </c>
      <c r="I301" s="16">
        <v>3.3394035489449872E-2</v>
      </c>
      <c r="J301" s="16">
        <v>7.0504106924641471E-2</v>
      </c>
      <c r="K301" s="16">
        <v>5.8257047046085711E-2</v>
      </c>
      <c r="L301" s="16">
        <v>3.8710309219802917E-2</v>
      </c>
      <c r="N301" s="16">
        <v>4.7352564471796102E-2</v>
      </c>
      <c r="O301" s="16">
        <v>6.1970917682327147E-2</v>
      </c>
      <c r="P301" s="16">
        <v>2.9094319760695111E-2</v>
      </c>
      <c r="Q301" s="16">
        <v>4.6051483673168081E-2</v>
      </c>
      <c r="R301" s="16">
        <v>5.5898165696540707E-2</v>
      </c>
      <c r="S301" s="16">
        <v>6.5004832053110834E-2</v>
      </c>
      <c r="T301" s="16">
        <v>4.0658068085829807E-2</v>
      </c>
      <c r="U301" s="16">
        <v>2.6263589526098429E-2</v>
      </c>
      <c r="V301" s="16">
        <v>3.9341191832982347E-2</v>
      </c>
      <c r="W301" s="16">
        <v>6.4915706295547992E-2</v>
      </c>
      <c r="X301" s="16">
        <v>6.0508934847938171E-2</v>
      </c>
      <c r="Y301" s="16">
        <v>7.7135814760832561E-2</v>
      </c>
      <c r="AA301" s="16">
        <v>6.0959661645039867E-2</v>
      </c>
      <c r="AB301" s="16">
        <v>5.7444113334945222E-2</v>
      </c>
      <c r="AC301" s="16">
        <v>4.0233753876894852E-2</v>
      </c>
      <c r="AD301" s="16">
        <v>4.5511758191119127E-2</v>
      </c>
    </row>
    <row r="302" spans="2:32" x14ac:dyDescent="0.35">
      <c r="B302" s="15" t="s">
        <v>197</v>
      </c>
      <c r="C302" s="16">
        <v>0.1232070440636157</v>
      </c>
      <c r="D302" s="16">
        <v>0.1237977267537569</v>
      </c>
      <c r="E302" s="16">
        <v>0.12262966650984231</v>
      </c>
      <c r="G302" s="16">
        <v>0.13304679674111461</v>
      </c>
      <c r="H302" s="16">
        <v>0.10372909485616789</v>
      </c>
      <c r="I302" s="16">
        <v>0.12822484330567149</v>
      </c>
      <c r="J302" s="16">
        <v>0.1190361777253546</v>
      </c>
      <c r="K302" s="16">
        <v>0.13287047050832529</v>
      </c>
      <c r="L302" s="16">
        <v>0.1253758146883831</v>
      </c>
      <c r="N302" s="16">
        <v>9.4622309205708729E-2</v>
      </c>
      <c r="O302" s="16">
        <v>0.15623409759197071</v>
      </c>
      <c r="P302" s="16">
        <v>0.13069585751061599</v>
      </c>
      <c r="Q302" s="16">
        <v>0.108576395797101</v>
      </c>
      <c r="R302" s="16">
        <v>0.1332385043185613</v>
      </c>
      <c r="S302" s="16">
        <v>0.11992717268404</v>
      </c>
      <c r="T302" s="16">
        <v>0.1091213414654788</v>
      </c>
      <c r="U302" s="16">
        <v>0.1037297942510893</v>
      </c>
      <c r="V302" s="16">
        <v>0.12811947560680001</v>
      </c>
      <c r="W302" s="16">
        <v>0.1679483620651975</v>
      </c>
      <c r="X302" s="16">
        <v>0.1114908631260397</v>
      </c>
      <c r="Y302" s="16">
        <v>0.10248001230114</v>
      </c>
      <c r="AA302" s="16">
        <v>0.13740428781038641</v>
      </c>
      <c r="AB302" s="16">
        <v>0.14848931957804229</v>
      </c>
      <c r="AC302" s="16">
        <v>9.0590535952503243E-2</v>
      </c>
      <c r="AD302" s="16">
        <v>0.10999463789763191</v>
      </c>
    </row>
    <row r="303" spans="2:32" x14ac:dyDescent="0.35">
      <c r="B303" s="15" t="s">
        <v>159</v>
      </c>
      <c r="C303" s="16">
        <v>4.147642374253159E-2</v>
      </c>
      <c r="D303" s="16">
        <v>4.0144801021953558E-2</v>
      </c>
      <c r="E303" s="16">
        <v>4.2778051641552232E-2</v>
      </c>
      <c r="G303" s="16">
        <v>4.029144158803126E-2</v>
      </c>
      <c r="H303" s="16">
        <v>3.4890615026218208E-2</v>
      </c>
      <c r="I303" s="16">
        <v>4.0104630962981329E-2</v>
      </c>
      <c r="J303" s="16">
        <v>4.9211928806720838E-2</v>
      </c>
      <c r="K303" s="16">
        <v>3.6404933407912607E-2</v>
      </c>
      <c r="L303" s="16">
        <v>4.5842472520332377E-2</v>
      </c>
      <c r="N303" s="16">
        <v>4.5348055087837548E-2</v>
      </c>
      <c r="O303" s="16">
        <v>2.9237792388531629E-2</v>
      </c>
      <c r="P303" s="16">
        <v>5.9406527367207383E-2</v>
      </c>
      <c r="Q303" s="16">
        <v>7.885817561536515E-2</v>
      </c>
      <c r="R303" s="16">
        <v>2.5696286311312651E-2</v>
      </c>
      <c r="S303" s="16">
        <v>4.7681083409917703E-2</v>
      </c>
      <c r="T303" s="16">
        <v>3.5202123006655581E-2</v>
      </c>
      <c r="U303" s="16">
        <v>6.314087254607037E-2</v>
      </c>
      <c r="V303" s="16">
        <v>2.936114137833153E-2</v>
      </c>
      <c r="W303" s="16">
        <v>3.4323871937275589E-2</v>
      </c>
      <c r="X303" s="16">
        <v>4.005292531047628E-2</v>
      </c>
      <c r="Y303" s="16">
        <v>4.2511965387746459E-2</v>
      </c>
      <c r="AA303" s="16">
        <v>3.6872761625492939E-2</v>
      </c>
      <c r="AB303" s="16">
        <v>4.4828309519154307E-2</v>
      </c>
      <c r="AC303" s="16">
        <v>5.9751142079402728E-2</v>
      </c>
      <c r="AD303" s="16">
        <v>2.5942123654883961E-2</v>
      </c>
    </row>
    <row r="304" spans="2:32" x14ac:dyDescent="0.35">
      <c r="B304" s="15" t="s">
        <v>160</v>
      </c>
      <c r="C304" s="16">
        <v>0.1372164317079155</v>
      </c>
      <c r="D304" s="16">
        <v>0.10216859601865701</v>
      </c>
      <c r="E304" s="16">
        <v>0.17147481437776671</v>
      </c>
      <c r="G304" s="16">
        <v>0.13171909891144329</v>
      </c>
      <c r="H304" s="16">
        <v>0.10264891571645909</v>
      </c>
      <c r="I304" s="16">
        <v>0.14964549903424501</v>
      </c>
      <c r="J304" s="16">
        <v>0.20007802944633901</v>
      </c>
      <c r="K304" s="16">
        <v>0.1330939059597385</v>
      </c>
      <c r="L304" s="16">
        <v>0.1105522436198112</v>
      </c>
      <c r="N304" s="16">
        <v>0.1264851583111711</v>
      </c>
      <c r="O304" s="16">
        <v>0.1048781646765239</v>
      </c>
      <c r="P304" s="16">
        <v>8.7983248303636935E-2</v>
      </c>
      <c r="Q304" s="16">
        <v>0.1181694086572353</v>
      </c>
      <c r="R304" s="16">
        <v>0.17094929219025781</v>
      </c>
      <c r="S304" s="16">
        <v>0.1019555729504303</v>
      </c>
      <c r="T304" s="16">
        <v>0.1875137302413393</v>
      </c>
      <c r="U304" s="16">
        <v>0.16017284741802151</v>
      </c>
      <c r="V304" s="16">
        <v>9.2249974300675233E-2</v>
      </c>
      <c r="W304" s="16">
        <v>0.14026840793584339</v>
      </c>
      <c r="X304" s="16">
        <v>0.17523545174745281</v>
      </c>
      <c r="Y304" s="16">
        <v>0.1543692206924388</v>
      </c>
      <c r="AA304" s="16">
        <v>0.12488105290757941</v>
      </c>
      <c r="AB304" s="16">
        <v>0.1318629258175561</v>
      </c>
      <c r="AC304" s="16">
        <v>0.13664925606845491</v>
      </c>
      <c r="AD304" s="16">
        <v>0.1568949192790218</v>
      </c>
    </row>
    <row r="305" spans="2:32" x14ac:dyDescent="0.35">
      <c r="B305" s="15" t="s">
        <v>198</v>
      </c>
      <c r="C305" s="16">
        <v>0.25865824626790129</v>
      </c>
      <c r="D305" s="16">
        <v>0.2311517537722696</v>
      </c>
      <c r="E305" s="16">
        <v>0.28554515461156121</v>
      </c>
      <c r="G305" s="16">
        <v>7.3584828154934181E-2</v>
      </c>
      <c r="H305" s="16">
        <v>8.6587512944829151E-2</v>
      </c>
      <c r="I305" s="16">
        <v>0.14497947646461579</v>
      </c>
      <c r="J305" s="16">
        <v>0.24722369387170451</v>
      </c>
      <c r="K305" s="16">
        <v>0.37691348183163342</v>
      </c>
      <c r="L305" s="16">
        <v>0.54162835069485948</v>
      </c>
      <c r="N305" s="16">
        <v>0.2881609244151665</v>
      </c>
      <c r="O305" s="16">
        <v>0.2112271714980716</v>
      </c>
      <c r="P305" s="16">
        <v>0.2386146201478348</v>
      </c>
      <c r="Q305" s="16">
        <v>0.29748430462183378</v>
      </c>
      <c r="R305" s="16">
        <v>0.23699330692237541</v>
      </c>
      <c r="S305" s="16">
        <v>0.38480468630572612</v>
      </c>
      <c r="T305" s="16">
        <v>0.23110316908113049</v>
      </c>
      <c r="U305" s="16">
        <v>0.26768793647109013</v>
      </c>
      <c r="V305" s="16">
        <v>0.1504206433359731</v>
      </c>
      <c r="W305" s="16">
        <v>0.25523255067915829</v>
      </c>
      <c r="X305" s="16">
        <v>0.32738399518460498</v>
      </c>
      <c r="Y305" s="16">
        <v>0.27868223670903758</v>
      </c>
      <c r="AA305" s="16">
        <v>0.17542890008871881</v>
      </c>
      <c r="AB305" s="16">
        <v>0.25626347013578971</v>
      </c>
      <c r="AC305" s="16">
        <v>0.24735758429629601</v>
      </c>
      <c r="AD305" s="16">
        <v>0.36133410613233302</v>
      </c>
    </row>
    <row r="307" spans="2:32" x14ac:dyDescent="0.35">
      <c r="B307" s="25" t="s">
        <v>203</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row>
    <row r="308" spans="2:32" x14ac:dyDescent="0.35">
      <c r="B308" s="24" t="s">
        <v>16</v>
      </c>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row>
    <row r="309" spans="2:32" x14ac:dyDescent="0.35">
      <c r="B309" s="15" t="s">
        <v>190</v>
      </c>
      <c r="C309" s="16">
        <v>1.1545736221393319E-2</v>
      </c>
      <c r="D309" s="16">
        <v>1.2195883465306799E-2</v>
      </c>
      <c r="E309" s="16">
        <v>1.0910233553804541E-2</v>
      </c>
      <c r="G309" s="16">
        <v>1.301575585301226E-2</v>
      </c>
      <c r="H309" s="16">
        <v>1.213547644539195E-2</v>
      </c>
      <c r="I309" s="16">
        <v>2.7237856014433081E-2</v>
      </c>
      <c r="J309" s="16">
        <v>6.1676821290512331E-3</v>
      </c>
      <c r="K309" s="16">
        <v>6.7125010936495109E-3</v>
      </c>
      <c r="L309" s="16">
        <v>4.9841896746277261E-3</v>
      </c>
      <c r="N309" s="16">
        <v>1.044834971162132E-2</v>
      </c>
      <c r="O309" s="16">
        <v>0</v>
      </c>
      <c r="P309" s="16">
        <v>9.1825329893407259E-3</v>
      </c>
      <c r="Q309" s="16">
        <v>2.114451251346804E-2</v>
      </c>
      <c r="R309" s="16">
        <v>4.3117475717888822E-3</v>
      </c>
      <c r="S309" s="16">
        <v>6.5089670033702347E-3</v>
      </c>
      <c r="T309" s="16">
        <v>0</v>
      </c>
      <c r="U309" s="16">
        <v>1.088025521982261E-2</v>
      </c>
      <c r="V309" s="16">
        <v>3.3866420353620773E-2</v>
      </c>
      <c r="W309" s="16">
        <v>7.6474399470581964E-3</v>
      </c>
      <c r="X309" s="16">
        <v>1.328107443462047E-2</v>
      </c>
      <c r="Y309" s="16">
        <v>5.8610282059926274E-3</v>
      </c>
      <c r="AA309" s="16">
        <v>1.1497199701306131E-2</v>
      </c>
      <c r="AB309" s="16">
        <v>9.4318964398471452E-3</v>
      </c>
      <c r="AC309" s="16">
        <v>1.1307010835041639E-2</v>
      </c>
      <c r="AD309" s="16">
        <v>1.4088765291832339E-2</v>
      </c>
    </row>
    <row r="310" spans="2:32" x14ac:dyDescent="0.35">
      <c r="B310" s="15" t="s">
        <v>191</v>
      </c>
      <c r="C310" s="16">
        <v>1.27674282207276E-2</v>
      </c>
      <c r="D310" s="16">
        <v>1.481453275400655E-2</v>
      </c>
      <c r="E310" s="16">
        <v>1.076643474746297E-2</v>
      </c>
      <c r="G310" s="16">
        <v>1.7232984955572021E-2</v>
      </c>
      <c r="H310" s="16">
        <v>2.7608621956916529E-2</v>
      </c>
      <c r="I310" s="16">
        <v>1.630082282814917E-2</v>
      </c>
      <c r="J310" s="16">
        <v>8.3963268009415292E-3</v>
      </c>
      <c r="K310" s="16">
        <v>1.050338534636816E-2</v>
      </c>
      <c r="L310" s="16">
        <v>0</v>
      </c>
      <c r="N310" s="16">
        <v>0</v>
      </c>
      <c r="O310" s="16">
        <v>5.9467802462516747E-2</v>
      </c>
      <c r="P310" s="16">
        <v>8.6480501698356152E-3</v>
      </c>
      <c r="Q310" s="16">
        <v>0</v>
      </c>
      <c r="R310" s="16">
        <v>1.3013097094481471E-2</v>
      </c>
      <c r="S310" s="16">
        <v>5.8016071259218696E-3</v>
      </c>
      <c r="T310" s="16">
        <v>2.6077407316072651E-2</v>
      </c>
      <c r="U310" s="16">
        <v>1.045538454400712E-2</v>
      </c>
      <c r="V310" s="16">
        <v>3.0993203643908701E-2</v>
      </c>
      <c r="W310" s="16">
        <v>3.9352811053539804E-3</v>
      </c>
      <c r="X310" s="16">
        <v>1.2788312910418711E-2</v>
      </c>
      <c r="Y310" s="16">
        <v>0</v>
      </c>
      <c r="AA310" s="16">
        <v>1.8097830041052448E-2</v>
      </c>
      <c r="AB310" s="16">
        <v>5.9729966267671117E-3</v>
      </c>
      <c r="AC310" s="16">
        <v>1.809477272141417E-2</v>
      </c>
      <c r="AD310" s="16">
        <v>9.4552172116981973E-3</v>
      </c>
    </row>
    <row r="311" spans="2:32" x14ac:dyDescent="0.35">
      <c r="B311" s="15" t="s">
        <v>192</v>
      </c>
      <c r="C311" s="16">
        <v>2.7398060480465999E-2</v>
      </c>
      <c r="D311" s="16">
        <v>3.436648162854062E-2</v>
      </c>
      <c r="E311" s="16">
        <v>2.0586603122242031E-2</v>
      </c>
      <c r="G311" s="16">
        <v>2.7717777646670941E-2</v>
      </c>
      <c r="H311" s="16">
        <v>6.4333594613555367E-2</v>
      </c>
      <c r="I311" s="16">
        <v>4.1360147504430692E-2</v>
      </c>
      <c r="J311" s="16">
        <v>1.265027127274353E-2</v>
      </c>
      <c r="K311" s="16">
        <v>1.3385646981185439E-2</v>
      </c>
      <c r="L311" s="16">
        <v>7.2779916951141556E-3</v>
      </c>
      <c r="N311" s="16">
        <v>2.054561570598927E-2</v>
      </c>
      <c r="O311" s="16">
        <v>2.9363244128272199E-2</v>
      </c>
      <c r="P311" s="16">
        <v>9.306653435233703E-3</v>
      </c>
      <c r="Q311" s="16">
        <v>1.182452135304665E-2</v>
      </c>
      <c r="R311" s="16">
        <v>5.1034300412441592E-2</v>
      </c>
      <c r="S311" s="16">
        <v>1.203255583539305E-2</v>
      </c>
      <c r="T311" s="16">
        <v>3.9900238612008088E-2</v>
      </c>
      <c r="U311" s="16">
        <v>1.6615768554844149E-2</v>
      </c>
      <c r="V311" s="16">
        <v>3.091360204536776E-2</v>
      </c>
      <c r="W311" s="16">
        <v>2.9098345864088011E-2</v>
      </c>
      <c r="X311" s="16">
        <v>2.0448164060387599E-2</v>
      </c>
      <c r="Y311" s="16">
        <v>3.4586686045837207E-2</v>
      </c>
      <c r="AA311" s="16">
        <v>4.8411277970852859E-2</v>
      </c>
      <c r="AB311" s="16">
        <v>1.288607233419654E-2</v>
      </c>
      <c r="AC311" s="16">
        <v>2.6583390075212831E-2</v>
      </c>
      <c r="AD311" s="16">
        <v>2.0627028572925431E-2</v>
      </c>
    </row>
    <row r="312" spans="2:32" x14ac:dyDescent="0.35">
      <c r="B312" s="15" t="s">
        <v>193</v>
      </c>
      <c r="C312" s="16">
        <v>7.1229688448446002E-2</v>
      </c>
      <c r="D312" s="16">
        <v>7.773505903306735E-2</v>
      </c>
      <c r="E312" s="16">
        <v>6.4870851432856563E-2</v>
      </c>
      <c r="G312" s="16">
        <v>7.1558743599482902E-2</v>
      </c>
      <c r="H312" s="16">
        <v>0.13931339598308101</v>
      </c>
      <c r="I312" s="16">
        <v>8.6679478666562518E-2</v>
      </c>
      <c r="J312" s="16">
        <v>4.6162781802880248E-2</v>
      </c>
      <c r="K312" s="16">
        <v>6.2758175505622488E-2</v>
      </c>
      <c r="L312" s="16">
        <v>2.9272940426762529E-2</v>
      </c>
      <c r="N312" s="16">
        <v>6.6838723328957517E-2</v>
      </c>
      <c r="O312" s="16">
        <v>4.5598365806411037E-2</v>
      </c>
      <c r="P312" s="16">
        <v>5.4536300441501463E-2</v>
      </c>
      <c r="Q312" s="16">
        <v>5.5827581507519763E-2</v>
      </c>
      <c r="R312" s="16">
        <v>8.8180861381278897E-2</v>
      </c>
      <c r="S312" s="16">
        <v>4.1410539784869992E-2</v>
      </c>
      <c r="T312" s="16">
        <v>4.562021264376085E-2</v>
      </c>
      <c r="U312" s="16">
        <v>0.1113556785992563</v>
      </c>
      <c r="V312" s="16">
        <v>0.115580591586604</v>
      </c>
      <c r="W312" s="16">
        <v>4.0815924307585662E-2</v>
      </c>
      <c r="X312" s="16">
        <v>6.7029075587296011E-2</v>
      </c>
      <c r="Y312" s="16">
        <v>6.4390790170845827E-2</v>
      </c>
      <c r="AA312" s="16">
        <v>9.2183737624055309E-2</v>
      </c>
      <c r="AB312" s="16">
        <v>6.3278751734514568E-2</v>
      </c>
      <c r="AC312" s="16">
        <v>6.5955302939016872E-2</v>
      </c>
      <c r="AD312" s="16">
        <v>6.1938778915842888E-2</v>
      </c>
    </row>
    <row r="313" spans="2:32" x14ac:dyDescent="0.35">
      <c r="B313" s="15" t="s">
        <v>194</v>
      </c>
      <c r="C313" s="16">
        <v>5.889004702069086E-2</v>
      </c>
      <c r="D313" s="16">
        <v>6.9512071952470833E-2</v>
      </c>
      <c r="E313" s="16">
        <v>4.8507283358250372E-2</v>
      </c>
      <c r="G313" s="16">
        <v>5.5280826288277962E-2</v>
      </c>
      <c r="H313" s="16">
        <v>0.1057109606064975</v>
      </c>
      <c r="I313" s="16">
        <v>7.3945389617953605E-2</v>
      </c>
      <c r="J313" s="16">
        <v>5.5175532689940153E-2</v>
      </c>
      <c r="K313" s="16">
        <v>2.935415113678241E-2</v>
      </c>
      <c r="L313" s="16">
        <v>3.3921690683144733E-2</v>
      </c>
      <c r="N313" s="16">
        <v>6.9248556224685634E-2</v>
      </c>
      <c r="O313" s="16">
        <v>1.522363569651604E-2</v>
      </c>
      <c r="P313" s="16">
        <v>7.4574989622866808E-2</v>
      </c>
      <c r="Q313" s="16">
        <v>3.5481702170625483E-2</v>
      </c>
      <c r="R313" s="16">
        <v>4.3350428137194877E-2</v>
      </c>
      <c r="S313" s="16">
        <v>5.5023066717067783E-2</v>
      </c>
      <c r="T313" s="16">
        <v>3.8986254170698793E-2</v>
      </c>
      <c r="U313" s="16">
        <v>7.4246787881232651E-2</v>
      </c>
      <c r="V313" s="16">
        <v>9.0023342257671585E-2</v>
      </c>
      <c r="W313" s="16">
        <v>6.2972527051496377E-2</v>
      </c>
      <c r="X313" s="16">
        <v>4.8507115695120027E-2</v>
      </c>
      <c r="Y313" s="16">
        <v>4.2391749808463532E-2</v>
      </c>
      <c r="AA313" s="16">
        <v>6.0107454568108627E-2</v>
      </c>
      <c r="AB313" s="16">
        <v>4.3480672032307099E-2</v>
      </c>
      <c r="AC313" s="16">
        <v>7.0789509473892384E-2</v>
      </c>
      <c r="AD313" s="16">
        <v>6.2802217841141497E-2</v>
      </c>
    </row>
    <row r="314" spans="2:32" x14ac:dyDescent="0.35">
      <c r="B314" s="15" t="s">
        <v>195</v>
      </c>
      <c r="C314" s="16">
        <v>0.1194561291445877</v>
      </c>
      <c r="D314" s="16">
        <v>0.118303029711159</v>
      </c>
      <c r="E314" s="16">
        <v>0.1205832549961534</v>
      </c>
      <c r="G314" s="16">
        <v>0.10703913499399829</v>
      </c>
      <c r="H314" s="16">
        <v>0.1250474650511611</v>
      </c>
      <c r="I314" s="16">
        <v>0.14121885778455759</v>
      </c>
      <c r="J314" s="16">
        <v>0.14062731826777339</v>
      </c>
      <c r="K314" s="16">
        <v>0.116276156852903</v>
      </c>
      <c r="L314" s="16">
        <v>9.0365333550677995E-2</v>
      </c>
      <c r="N314" s="16">
        <v>0.12695969788584291</v>
      </c>
      <c r="O314" s="16">
        <v>0.1065052840554177</v>
      </c>
      <c r="P314" s="16">
        <v>0.1424937123229994</v>
      </c>
      <c r="Q314" s="16">
        <v>0.15821607141050101</v>
      </c>
      <c r="R314" s="16">
        <v>9.1907509352476352E-2</v>
      </c>
      <c r="S314" s="16">
        <v>0.1048791055274845</v>
      </c>
      <c r="T314" s="16">
        <v>0.15897640238689309</v>
      </c>
      <c r="U314" s="16">
        <v>0.11823771658016539</v>
      </c>
      <c r="V314" s="16">
        <v>0.12516589403928419</v>
      </c>
      <c r="W314" s="16">
        <v>0.12560923337241239</v>
      </c>
      <c r="X314" s="16">
        <v>7.2775831535542276E-2</v>
      </c>
      <c r="Y314" s="16">
        <v>0.1269453363913402</v>
      </c>
      <c r="AA314" s="16">
        <v>0.13661464946245039</v>
      </c>
      <c r="AB314" s="16">
        <v>0.115066146899292</v>
      </c>
      <c r="AC314" s="16">
        <v>0.12794892070325539</v>
      </c>
      <c r="AD314" s="16">
        <v>9.7532803051095032E-2</v>
      </c>
    </row>
    <row r="315" spans="2:32" x14ac:dyDescent="0.35">
      <c r="B315" s="15" t="s">
        <v>155</v>
      </c>
      <c r="C315" s="16">
        <v>7.7597521291765059E-2</v>
      </c>
      <c r="D315" s="16">
        <v>8.1021365691583094E-2</v>
      </c>
      <c r="E315" s="16">
        <v>7.4250799037901563E-2</v>
      </c>
      <c r="G315" s="16">
        <v>8.5051848440846498E-2</v>
      </c>
      <c r="H315" s="16">
        <v>8.1850780733483453E-2</v>
      </c>
      <c r="I315" s="16">
        <v>7.0537003701845347E-2</v>
      </c>
      <c r="J315" s="16">
        <v>0.1107499629329842</v>
      </c>
      <c r="K315" s="16">
        <v>6.1626412247726872E-2</v>
      </c>
      <c r="L315" s="16">
        <v>5.882552903627964E-2</v>
      </c>
      <c r="N315" s="16">
        <v>8.5873875192909982E-2</v>
      </c>
      <c r="O315" s="16">
        <v>2.9286290898475821E-2</v>
      </c>
      <c r="P315" s="16">
        <v>8.2880278278217118E-2</v>
      </c>
      <c r="Q315" s="16">
        <v>5.4689326521994569E-2</v>
      </c>
      <c r="R315" s="16">
        <v>8.3083400028184151E-2</v>
      </c>
      <c r="S315" s="16">
        <v>7.3684256413657848E-2</v>
      </c>
      <c r="T315" s="16">
        <v>0.1000311876523596</v>
      </c>
      <c r="U315" s="16">
        <v>5.8911718134359928E-2</v>
      </c>
      <c r="V315" s="16">
        <v>8.5125785320072103E-2</v>
      </c>
      <c r="W315" s="16">
        <v>0.1012082509015364</v>
      </c>
      <c r="X315" s="16">
        <v>6.5743917953741501E-2</v>
      </c>
      <c r="Y315" s="16">
        <v>5.5560960855913832E-2</v>
      </c>
      <c r="AA315" s="16">
        <v>5.9096804927356479E-2</v>
      </c>
      <c r="AB315" s="16">
        <v>8.6484678573664278E-2</v>
      </c>
      <c r="AC315" s="16">
        <v>8.9675177921170413E-2</v>
      </c>
      <c r="AD315" s="16">
        <v>7.7738296481329544E-2</v>
      </c>
    </row>
    <row r="316" spans="2:32" x14ac:dyDescent="0.35">
      <c r="B316" s="15" t="s">
        <v>196</v>
      </c>
      <c r="C316" s="16">
        <v>0.1127711602429386</v>
      </c>
      <c r="D316" s="16">
        <v>0.1039976492316161</v>
      </c>
      <c r="E316" s="16">
        <v>0.1213470477884328</v>
      </c>
      <c r="G316" s="16">
        <v>0.14186925420937321</v>
      </c>
      <c r="H316" s="16">
        <v>0.12850772008501909</v>
      </c>
      <c r="I316" s="16">
        <v>0.1214250439704514</v>
      </c>
      <c r="J316" s="16">
        <v>0.1174615965300575</v>
      </c>
      <c r="K316" s="16">
        <v>0.1099104985308756</v>
      </c>
      <c r="L316" s="16">
        <v>7.2021498683751989E-2</v>
      </c>
      <c r="N316" s="16">
        <v>0.1028607868926292</v>
      </c>
      <c r="O316" s="16">
        <v>0.22554391741379631</v>
      </c>
      <c r="P316" s="16">
        <v>0.1097083253422183</v>
      </c>
      <c r="Q316" s="16">
        <v>0.11040386148324099</v>
      </c>
      <c r="R316" s="16">
        <v>0.13392837905715391</v>
      </c>
      <c r="S316" s="16">
        <v>0.12595952038922109</v>
      </c>
      <c r="T316" s="16">
        <v>0.1357244930879859</v>
      </c>
      <c r="U316" s="16">
        <v>9.273520501013674E-2</v>
      </c>
      <c r="V316" s="16">
        <v>0.1207292373603623</v>
      </c>
      <c r="W316" s="16">
        <v>9.5902244317543461E-2</v>
      </c>
      <c r="X316" s="16">
        <v>5.8108525087230002E-2</v>
      </c>
      <c r="Y316" s="16">
        <v>0.11260188100978299</v>
      </c>
      <c r="AA316" s="16">
        <v>0.1193729987451604</v>
      </c>
      <c r="AB316" s="16">
        <v>0.13657661204479141</v>
      </c>
      <c r="AC316" s="16">
        <v>0.11211760136656761</v>
      </c>
      <c r="AD316" s="16">
        <v>8.1694061491792494E-2</v>
      </c>
    </row>
    <row r="317" spans="2:32" x14ac:dyDescent="0.35">
      <c r="B317" s="15" t="s">
        <v>157</v>
      </c>
      <c r="C317" s="16">
        <v>6.4010748660844621E-2</v>
      </c>
      <c r="D317" s="16">
        <v>5.5085162455472382E-2</v>
      </c>
      <c r="E317" s="16">
        <v>7.2735285904384064E-2</v>
      </c>
      <c r="G317" s="16">
        <v>7.7284586203242286E-2</v>
      </c>
      <c r="H317" s="16">
        <v>4.1355895103847122E-2</v>
      </c>
      <c r="I317" s="16">
        <v>6.7590228276958347E-2</v>
      </c>
      <c r="J317" s="16">
        <v>6.0526228318047631E-2</v>
      </c>
      <c r="K317" s="16">
        <v>6.0649183231126093E-2</v>
      </c>
      <c r="L317" s="16">
        <v>7.5870537490846754E-2</v>
      </c>
      <c r="N317" s="16">
        <v>3.2256374289145372E-2</v>
      </c>
      <c r="O317" s="16">
        <v>0.15212752988682959</v>
      </c>
      <c r="P317" s="16">
        <v>4.92317630035434E-2</v>
      </c>
      <c r="Q317" s="16">
        <v>4.6074399471614E-2</v>
      </c>
      <c r="R317" s="16">
        <v>7.122336131882491E-2</v>
      </c>
      <c r="S317" s="16">
        <v>5.2693796342703797E-2</v>
      </c>
      <c r="T317" s="16">
        <v>7.8762275594612144E-2</v>
      </c>
      <c r="U317" s="16">
        <v>8.0077216713270866E-2</v>
      </c>
      <c r="V317" s="16">
        <v>3.6898862398966933E-2</v>
      </c>
      <c r="W317" s="16">
        <v>6.4293427117037213E-2</v>
      </c>
      <c r="X317" s="16">
        <v>7.4424951428241459E-2</v>
      </c>
      <c r="Y317" s="16">
        <v>8.8684097483418364E-2</v>
      </c>
      <c r="AA317" s="16">
        <v>5.7813022858013333E-2</v>
      </c>
      <c r="AB317" s="16">
        <v>6.2042616694246468E-2</v>
      </c>
      <c r="AC317" s="16">
        <v>8.2911775187261963E-2</v>
      </c>
      <c r="AD317" s="16">
        <v>5.5985510789077451E-2</v>
      </c>
    </row>
    <row r="318" spans="2:32" x14ac:dyDescent="0.35">
      <c r="B318" s="15" t="s">
        <v>197</v>
      </c>
      <c r="C318" s="16">
        <v>8.6990733486406749E-2</v>
      </c>
      <c r="D318" s="16">
        <v>7.6233700594449727E-2</v>
      </c>
      <c r="E318" s="16">
        <v>9.7505464052716304E-2</v>
      </c>
      <c r="G318" s="16">
        <v>0.1135535484560858</v>
      </c>
      <c r="H318" s="16">
        <v>8.2425275444960006E-2</v>
      </c>
      <c r="I318" s="16">
        <v>9.1082980244111988E-2</v>
      </c>
      <c r="J318" s="16">
        <v>7.5266497423473924E-2</v>
      </c>
      <c r="K318" s="16">
        <v>9.9933302088019774E-2</v>
      </c>
      <c r="L318" s="16">
        <v>7.0770961975596153E-2</v>
      </c>
      <c r="N318" s="16">
        <v>0.1054315615617174</v>
      </c>
      <c r="O318" s="16">
        <v>9.0335138497296574E-2</v>
      </c>
      <c r="P318" s="16">
        <v>6.5472018195355419E-2</v>
      </c>
      <c r="Q318" s="16">
        <v>6.3995346587104887E-2</v>
      </c>
      <c r="R318" s="16">
        <v>8.3527400048911141E-2</v>
      </c>
      <c r="S318" s="16">
        <v>0.1185424237588603</v>
      </c>
      <c r="T318" s="16">
        <v>5.5576395403064839E-2</v>
      </c>
      <c r="U318" s="16">
        <v>9.9012142769171543E-2</v>
      </c>
      <c r="V318" s="16">
        <v>6.1017361058371432E-2</v>
      </c>
      <c r="W318" s="16">
        <v>0.100494614460012</v>
      </c>
      <c r="X318" s="16">
        <v>0.14649023517512341</v>
      </c>
      <c r="Y318" s="16">
        <v>4.6445167607496667E-2</v>
      </c>
      <c r="AA318" s="16">
        <v>8.1681946734185329E-2</v>
      </c>
      <c r="AB318" s="16">
        <v>8.85137610251234E-2</v>
      </c>
      <c r="AC318" s="16">
        <v>8.8027737727043642E-2</v>
      </c>
      <c r="AD318" s="16">
        <v>8.9652853492197274E-2</v>
      </c>
    </row>
    <row r="319" spans="2:32" x14ac:dyDescent="0.35">
      <c r="B319" s="15" t="s">
        <v>159</v>
      </c>
      <c r="C319" s="16">
        <v>1.607511381105528E-2</v>
      </c>
      <c r="D319" s="16">
        <v>1.581654088034349E-2</v>
      </c>
      <c r="E319" s="16">
        <v>1.632786238266264E-2</v>
      </c>
      <c r="G319" s="16">
        <v>2.6321427579929321E-2</v>
      </c>
      <c r="H319" s="16">
        <v>9.3004165275864595E-3</v>
      </c>
      <c r="I319" s="16">
        <v>1.932481801060764E-2</v>
      </c>
      <c r="J319" s="16">
        <v>1.119913258157606E-2</v>
      </c>
      <c r="K319" s="16">
        <v>2.1487975765118138E-2</v>
      </c>
      <c r="L319" s="16">
        <v>1.253454141430293E-2</v>
      </c>
      <c r="N319" s="16">
        <v>5.2532504360161339E-3</v>
      </c>
      <c r="O319" s="16">
        <v>0</v>
      </c>
      <c r="P319" s="16">
        <v>0</v>
      </c>
      <c r="Q319" s="16">
        <v>4.6166216939546527E-2</v>
      </c>
      <c r="R319" s="16">
        <v>2.944902143266416E-2</v>
      </c>
      <c r="S319" s="16">
        <v>0</v>
      </c>
      <c r="T319" s="16">
        <v>2.1025427997564249E-2</v>
      </c>
      <c r="U319" s="16">
        <v>1.0316421415120409E-2</v>
      </c>
      <c r="V319" s="16">
        <v>7.5710760261826857E-3</v>
      </c>
      <c r="W319" s="16">
        <v>2.5744986338058259E-2</v>
      </c>
      <c r="X319" s="16">
        <v>1.3094189506057761E-2</v>
      </c>
      <c r="Y319" s="16">
        <v>2.954913351936269E-2</v>
      </c>
      <c r="AA319" s="16">
        <v>1.556999289496341E-2</v>
      </c>
      <c r="AB319" s="16">
        <v>1.5356147274263061E-2</v>
      </c>
      <c r="AC319" s="16">
        <v>1.5447916722644121E-2</v>
      </c>
      <c r="AD319" s="16">
        <v>1.803675322698952E-2</v>
      </c>
    </row>
    <row r="320" spans="2:32" x14ac:dyDescent="0.35">
      <c r="B320" s="15" t="s">
        <v>160</v>
      </c>
      <c r="C320" s="16">
        <v>0.11786085725452521</v>
      </c>
      <c r="D320" s="16">
        <v>0.1103539636058706</v>
      </c>
      <c r="E320" s="16">
        <v>0.12519865801225649</v>
      </c>
      <c r="G320" s="16">
        <v>0.115404169547836</v>
      </c>
      <c r="H320" s="16">
        <v>7.7876818958092717E-2</v>
      </c>
      <c r="I320" s="16">
        <v>0.12400327502917879</v>
      </c>
      <c r="J320" s="16">
        <v>0.1198453867494932</v>
      </c>
      <c r="K320" s="16">
        <v>0.1209594700909378</v>
      </c>
      <c r="L320" s="16">
        <v>0.14323525949694521</v>
      </c>
      <c r="N320" s="16">
        <v>9.0481414645590952E-2</v>
      </c>
      <c r="O320" s="16">
        <v>0.1215217641219502</v>
      </c>
      <c r="P320" s="16">
        <v>0.1108730521544774</v>
      </c>
      <c r="Q320" s="16">
        <v>0.15092705025168571</v>
      </c>
      <c r="R320" s="16">
        <v>0.12646128750350599</v>
      </c>
      <c r="S320" s="16">
        <v>0.1270696835134465</v>
      </c>
      <c r="T320" s="16">
        <v>9.5673353844197728E-2</v>
      </c>
      <c r="U320" s="16">
        <v>0.1572515199265726</v>
      </c>
      <c r="V320" s="16">
        <v>8.3568584919884614E-2</v>
      </c>
      <c r="W320" s="16">
        <v>0.13036026527861749</v>
      </c>
      <c r="X320" s="16">
        <v>0.1091661217816262</v>
      </c>
      <c r="Y320" s="16">
        <v>0.13559160711828069</v>
      </c>
      <c r="AA320" s="16">
        <v>0.1108630219999321</v>
      </c>
      <c r="AB320" s="16">
        <v>0.1097169474946293</v>
      </c>
      <c r="AC320" s="16">
        <v>0.10331660333777511</v>
      </c>
      <c r="AD320" s="16">
        <v>0.14643936067558169</v>
      </c>
    </row>
    <row r="321" spans="2:32" x14ac:dyDescent="0.35">
      <c r="B321" s="15" t="s">
        <v>198</v>
      </c>
      <c r="C321" s="16">
        <v>0.223406775716153</v>
      </c>
      <c r="D321" s="16">
        <v>0.23056455899611331</v>
      </c>
      <c r="E321" s="16">
        <v>0.21641022161087631</v>
      </c>
      <c r="G321" s="16">
        <v>0.14866994222567251</v>
      </c>
      <c r="H321" s="16">
        <v>0.10453357849040761</v>
      </c>
      <c r="I321" s="16">
        <v>0.1192940983507598</v>
      </c>
      <c r="J321" s="16">
        <v>0.23577128250103749</v>
      </c>
      <c r="K321" s="16">
        <v>0.28644314112968439</v>
      </c>
      <c r="L321" s="16">
        <v>0.40091952587195018</v>
      </c>
      <c r="N321" s="16">
        <v>0.28380179412489431</v>
      </c>
      <c r="O321" s="16">
        <v>0.12502702703251781</v>
      </c>
      <c r="P321" s="16">
        <v>0.28309232404441059</v>
      </c>
      <c r="Q321" s="16">
        <v>0.24524940978965251</v>
      </c>
      <c r="R321" s="16">
        <v>0.1805292066610939</v>
      </c>
      <c r="S321" s="16">
        <v>0.27639447758800301</v>
      </c>
      <c r="T321" s="16">
        <v>0.20364635129078179</v>
      </c>
      <c r="U321" s="16">
        <v>0.1599041846520397</v>
      </c>
      <c r="V321" s="16">
        <v>0.17854603898970289</v>
      </c>
      <c r="W321" s="16">
        <v>0.2119174599392005</v>
      </c>
      <c r="X321" s="16">
        <v>0.29814248484459438</v>
      </c>
      <c r="Y321" s="16">
        <v>0.25739156178326539</v>
      </c>
      <c r="AA321" s="16">
        <v>0.18869006247256309</v>
      </c>
      <c r="AB321" s="16">
        <v>0.25119270082635742</v>
      </c>
      <c r="AC321" s="16">
        <v>0.187824280989704</v>
      </c>
      <c r="AD321" s="16">
        <v>0.26400835295849678</v>
      </c>
    </row>
    <row r="323" spans="2:32" x14ac:dyDescent="0.35">
      <c r="B323" s="25" t="s">
        <v>204</v>
      </c>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row>
    <row r="324" spans="2:32" x14ac:dyDescent="0.35">
      <c r="B324" s="24" t="s">
        <v>16</v>
      </c>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row>
    <row r="325" spans="2:32" x14ac:dyDescent="0.35">
      <c r="B325" s="15" t="s">
        <v>190</v>
      </c>
      <c r="C325" s="16">
        <v>6.1212849442983712E-2</v>
      </c>
      <c r="D325" s="16">
        <v>7.3415514825774089E-2</v>
      </c>
      <c r="E325" s="16">
        <v>4.9285049279166437E-2</v>
      </c>
      <c r="G325" s="16">
        <v>0.1050054085423599</v>
      </c>
      <c r="H325" s="16">
        <v>8.7374543887922429E-2</v>
      </c>
      <c r="I325" s="16">
        <v>6.7331826309918005E-2</v>
      </c>
      <c r="J325" s="16">
        <v>4.5869537599303421E-2</v>
      </c>
      <c r="K325" s="16">
        <v>7.0722227764115297E-2</v>
      </c>
      <c r="L325" s="16">
        <v>1.2366111107978941E-2</v>
      </c>
      <c r="N325" s="16">
        <v>4.7273325763067878E-2</v>
      </c>
      <c r="O325" s="16">
        <v>7.6147374915269669E-2</v>
      </c>
      <c r="P325" s="16">
        <v>2.7310077260204079E-2</v>
      </c>
      <c r="Q325" s="16">
        <v>4.1581883367011678E-2</v>
      </c>
      <c r="R325" s="16">
        <v>5.6184329595480489E-2</v>
      </c>
      <c r="S325" s="16">
        <v>3.5255494361592622E-2</v>
      </c>
      <c r="T325" s="16">
        <v>5.1863391720588223E-2</v>
      </c>
      <c r="U325" s="16">
        <v>0.1044399603721234</v>
      </c>
      <c r="V325" s="16">
        <v>0.10037788427581459</v>
      </c>
      <c r="W325" s="16">
        <v>5.0849542331828812E-2</v>
      </c>
      <c r="X325" s="16">
        <v>4.6498208385929697E-2</v>
      </c>
      <c r="Y325" s="16">
        <v>5.8100044778211901E-2</v>
      </c>
      <c r="AA325" s="16">
        <v>4.5993117353391122E-2</v>
      </c>
      <c r="AB325" s="16">
        <v>5.6852747396666431E-2</v>
      </c>
      <c r="AC325" s="16">
        <v>6.8734433105082149E-2</v>
      </c>
      <c r="AD325" s="16">
        <v>7.5455266764106507E-2</v>
      </c>
    </row>
    <row r="326" spans="2:32" x14ac:dyDescent="0.35">
      <c r="B326" s="15" t="s">
        <v>191</v>
      </c>
      <c r="C326" s="16">
        <v>5.2134389883073971E-2</v>
      </c>
      <c r="D326" s="16">
        <v>5.8424531936123618E-2</v>
      </c>
      <c r="E326" s="16">
        <v>4.5985933373186197E-2</v>
      </c>
      <c r="G326" s="16">
        <v>8.9168716243784182E-2</v>
      </c>
      <c r="H326" s="16">
        <v>9.3232002507777745E-2</v>
      </c>
      <c r="I326" s="16">
        <v>5.1579499660408923E-2</v>
      </c>
      <c r="J326" s="16">
        <v>4.4238648656680382E-2</v>
      </c>
      <c r="K326" s="16">
        <v>2.7310130219681969E-2</v>
      </c>
      <c r="L326" s="16">
        <v>1.805125254277028E-2</v>
      </c>
      <c r="N326" s="16">
        <v>4.1563763614897192E-2</v>
      </c>
      <c r="O326" s="16">
        <v>3.0493627550939938E-2</v>
      </c>
      <c r="P326" s="16">
        <v>5.4458320075953547E-2</v>
      </c>
      <c r="Q326" s="16">
        <v>3.1746917175139021E-2</v>
      </c>
      <c r="R326" s="16">
        <v>5.8640954857139008E-2</v>
      </c>
      <c r="S326" s="16">
        <v>5.8428047882603619E-2</v>
      </c>
      <c r="T326" s="16">
        <v>4.196834420828674E-2</v>
      </c>
      <c r="U326" s="16">
        <v>5.4544306557566757E-2</v>
      </c>
      <c r="V326" s="16">
        <v>8.5158296359390276E-2</v>
      </c>
      <c r="W326" s="16">
        <v>3.3383853427552672E-2</v>
      </c>
      <c r="X326" s="16">
        <v>5.2235243997691909E-2</v>
      </c>
      <c r="Y326" s="16">
        <v>4.5363642784625902E-2</v>
      </c>
      <c r="AA326" s="16">
        <v>4.0001893109356583E-2</v>
      </c>
      <c r="AB326" s="16">
        <v>4.297454792879174E-2</v>
      </c>
      <c r="AC326" s="16">
        <v>6.9547857410121636E-2</v>
      </c>
      <c r="AD326" s="16">
        <v>5.9844641011346282E-2</v>
      </c>
    </row>
    <row r="327" spans="2:32" x14ac:dyDescent="0.35">
      <c r="B327" s="15" t="s">
        <v>192</v>
      </c>
      <c r="C327" s="16">
        <v>9.7791284772264495E-2</v>
      </c>
      <c r="D327" s="16">
        <v>0.13625454070257911</v>
      </c>
      <c r="E327" s="16">
        <v>6.0194414253010579E-2</v>
      </c>
      <c r="G327" s="16">
        <v>0.1355474938707118</v>
      </c>
      <c r="H327" s="16">
        <v>0.15950176210649231</v>
      </c>
      <c r="I327" s="16">
        <v>0.1221740324951245</v>
      </c>
      <c r="J327" s="16">
        <v>8.6904652068623675E-2</v>
      </c>
      <c r="K327" s="16">
        <v>6.8639245845026009E-2</v>
      </c>
      <c r="L327" s="16">
        <v>3.1614284184429013E-2</v>
      </c>
      <c r="N327" s="16">
        <v>7.4066059968726797E-2</v>
      </c>
      <c r="O327" s="16">
        <v>0.1056791317694413</v>
      </c>
      <c r="P327" s="16">
        <v>8.721504455366022E-2</v>
      </c>
      <c r="Q327" s="16">
        <v>6.4734242587963745E-2</v>
      </c>
      <c r="R327" s="16">
        <v>0.12622388493608519</v>
      </c>
      <c r="S327" s="16">
        <v>6.1546374267138881E-2</v>
      </c>
      <c r="T327" s="16">
        <v>9.308721102465975E-2</v>
      </c>
      <c r="U327" s="16">
        <v>9.3221046783312528E-2</v>
      </c>
      <c r="V327" s="16">
        <v>0.1574644311321472</v>
      </c>
      <c r="W327" s="16">
        <v>6.6776136947691009E-2</v>
      </c>
      <c r="X327" s="16">
        <v>0.1080286061650281</v>
      </c>
      <c r="Y327" s="16">
        <v>8.7757382957393895E-2</v>
      </c>
      <c r="AA327" s="16">
        <v>0.11432175970020129</v>
      </c>
      <c r="AB327" s="16">
        <v>7.4354184259687886E-2</v>
      </c>
      <c r="AC327" s="16">
        <v>0.1157077112465741</v>
      </c>
      <c r="AD327" s="16">
        <v>8.8061253472362183E-2</v>
      </c>
    </row>
    <row r="328" spans="2:32" x14ac:dyDescent="0.35">
      <c r="B328" s="15" t="s">
        <v>193</v>
      </c>
      <c r="C328" s="16">
        <v>0.19385532577388481</v>
      </c>
      <c r="D328" s="16">
        <v>0.21059071144938371</v>
      </c>
      <c r="E328" s="16">
        <v>0.17749690490926931</v>
      </c>
      <c r="G328" s="16">
        <v>0.24359042229037861</v>
      </c>
      <c r="H328" s="16">
        <v>0.28959903061738379</v>
      </c>
      <c r="I328" s="16">
        <v>0.21502186107642501</v>
      </c>
      <c r="J328" s="16">
        <v>0.1671296213019311</v>
      </c>
      <c r="K328" s="16">
        <v>0.15955671450941411</v>
      </c>
      <c r="L328" s="16">
        <v>0.11113162139013009</v>
      </c>
      <c r="N328" s="16">
        <v>0.20609807842996411</v>
      </c>
      <c r="O328" s="16">
        <v>0.25876092126213662</v>
      </c>
      <c r="P328" s="16">
        <v>0.20573040367048481</v>
      </c>
      <c r="Q328" s="16">
        <v>0.27741546321343569</v>
      </c>
      <c r="R328" s="16">
        <v>0.18564293328681281</v>
      </c>
      <c r="S328" s="16">
        <v>0.1470903061921302</v>
      </c>
      <c r="T328" s="16">
        <v>0.18573448821493829</v>
      </c>
      <c r="U328" s="16">
        <v>0.1755049727418817</v>
      </c>
      <c r="V328" s="16">
        <v>0.24874350444773841</v>
      </c>
      <c r="W328" s="16">
        <v>0.1684167913180375</v>
      </c>
      <c r="X328" s="16">
        <v>0.13284719717220539</v>
      </c>
      <c r="Y328" s="16">
        <v>0.19720589913053629</v>
      </c>
      <c r="AA328" s="16">
        <v>0.19117764769368109</v>
      </c>
      <c r="AB328" s="16">
        <v>0.20641147097562959</v>
      </c>
      <c r="AC328" s="16">
        <v>0.18857414981823939</v>
      </c>
      <c r="AD328" s="16">
        <v>0.18919639505562741</v>
      </c>
    </row>
    <row r="329" spans="2:32" x14ac:dyDescent="0.35">
      <c r="B329" s="15" t="s">
        <v>194</v>
      </c>
      <c r="C329" s="16">
        <v>0.1431027201234808</v>
      </c>
      <c r="D329" s="16">
        <v>0.15112124597917209</v>
      </c>
      <c r="E329" s="16">
        <v>0.13526481168177459</v>
      </c>
      <c r="G329" s="16">
        <v>0.16718151381940261</v>
      </c>
      <c r="H329" s="16">
        <v>0.1087468344643077</v>
      </c>
      <c r="I329" s="16">
        <v>0.17353372476984039</v>
      </c>
      <c r="J329" s="16">
        <v>0.18417957767570481</v>
      </c>
      <c r="K329" s="16">
        <v>0.13742432643177949</v>
      </c>
      <c r="L329" s="16">
        <v>0.10098981922659089</v>
      </c>
      <c r="N329" s="16">
        <v>0.1663236266756063</v>
      </c>
      <c r="O329" s="16">
        <v>0.115002256594583</v>
      </c>
      <c r="P329" s="16">
        <v>0.1491466079043986</v>
      </c>
      <c r="Q329" s="16">
        <v>0.15410186060703951</v>
      </c>
      <c r="R329" s="16">
        <v>0.1629776482391396</v>
      </c>
      <c r="S329" s="16">
        <v>0.15588346427088459</v>
      </c>
      <c r="T329" s="16">
        <v>0.15280104174806169</v>
      </c>
      <c r="U329" s="16">
        <v>9.5052524345190084E-2</v>
      </c>
      <c r="V329" s="16">
        <v>0.12574550747363111</v>
      </c>
      <c r="W329" s="16">
        <v>0.17902190591565109</v>
      </c>
      <c r="X329" s="16">
        <v>0.15154438859248789</v>
      </c>
      <c r="Y329" s="16">
        <v>9.3441349563755091E-2</v>
      </c>
      <c r="AA329" s="16">
        <v>0.15874216137344349</v>
      </c>
      <c r="AB329" s="16">
        <v>0.1459732253445031</v>
      </c>
      <c r="AC329" s="16">
        <v>0.122321608413082</v>
      </c>
      <c r="AD329" s="16">
        <v>0.14126403086095871</v>
      </c>
    </row>
    <row r="330" spans="2:32" x14ac:dyDescent="0.35">
      <c r="B330" s="15" t="s">
        <v>195</v>
      </c>
      <c r="C330" s="16">
        <v>0.16929643892056409</v>
      </c>
      <c r="D330" s="16">
        <v>0.15317001671694169</v>
      </c>
      <c r="E330" s="16">
        <v>0.18505961322455119</v>
      </c>
      <c r="G330" s="16">
        <v>0.1696480642640831</v>
      </c>
      <c r="H330" s="16">
        <v>0.1398352025325463</v>
      </c>
      <c r="I330" s="16">
        <v>0.20291173645137839</v>
      </c>
      <c r="J330" s="16">
        <v>0.18888290482942119</v>
      </c>
      <c r="K330" s="16">
        <v>0.19156965568400611</v>
      </c>
      <c r="L330" s="16">
        <v>0.13483331078297631</v>
      </c>
      <c r="N330" s="16">
        <v>0.18049157802216881</v>
      </c>
      <c r="O330" s="16">
        <v>0.20848976155476781</v>
      </c>
      <c r="P330" s="16">
        <v>0.17534696295471319</v>
      </c>
      <c r="Q330" s="16">
        <v>7.6466570335552542E-2</v>
      </c>
      <c r="R330" s="16">
        <v>0.14718361879829511</v>
      </c>
      <c r="S330" s="16">
        <v>0.1794089150424473</v>
      </c>
      <c r="T330" s="16">
        <v>0.18691509674691109</v>
      </c>
      <c r="U330" s="16">
        <v>0.18550507946274761</v>
      </c>
      <c r="V330" s="16">
        <v>0.1159642909172043</v>
      </c>
      <c r="W330" s="16">
        <v>0.1948510012007082</v>
      </c>
      <c r="X330" s="16">
        <v>0.21116395105494221</v>
      </c>
      <c r="Y330" s="16">
        <v>0.18022042555640169</v>
      </c>
      <c r="AA330" s="16">
        <v>0.1768022700556737</v>
      </c>
      <c r="AB330" s="16">
        <v>0.16113496249776191</v>
      </c>
      <c r="AC330" s="16">
        <v>0.18021641968029781</v>
      </c>
      <c r="AD330" s="16">
        <v>0.1612354314460602</v>
      </c>
    </row>
    <row r="331" spans="2:32" x14ac:dyDescent="0.35">
      <c r="B331" s="15" t="s">
        <v>155</v>
      </c>
      <c r="C331" s="16">
        <v>6.6474935537638433E-2</v>
      </c>
      <c r="D331" s="16">
        <v>5.1292866547456351E-2</v>
      </c>
      <c r="E331" s="16">
        <v>8.131502819834284E-2</v>
      </c>
      <c r="G331" s="16">
        <v>1.345485498344863E-2</v>
      </c>
      <c r="H331" s="16">
        <v>4.596579814445511E-2</v>
      </c>
      <c r="I331" s="16">
        <v>5.7688087577207191E-2</v>
      </c>
      <c r="J331" s="16">
        <v>7.0567481354510256E-2</v>
      </c>
      <c r="K331" s="16">
        <v>8.0687479828844944E-2</v>
      </c>
      <c r="L331" s="16">
        <v>0.1121330707734971</v>
      </c>
      <c r="N331" s="16">
        <v>5.6468398700522178E-2</v>
      </c>
      <c r="O331" s="16">
        <v>4.9587293954724158E-2</v>
      </c>
      <c r="P331" s="16">
        <v>9.5199485673983716E-2</v>
      </c>
      <c r="Q331" s="16">
        <v>0.102936329994592</v>
      </c>
      <c r="R331" s="16">
        <v>6.3040567499515421E-2</v>
      </c>
      <c r="S331" s="16">
        <v>8.8412225213214499E-2</v>
      </c>
      <c r="T331" s="16">
        <v>2.6026884078998381E-2</v>
      </c>
      <c r="U331" s="16">
        <v>7.0398293037142221E-2</v>
      </c>
      <c r="V331" s="16">
        <v>6.0492462558144271E-2</v>
      </c>
      <c r="W331" s="16">
        <v>8.3623109313444147E-2</v>
      </c>
      <c r="X331" s="16">
        <v>4.8495048136107811E-2</v>
      </c>
      <c r="Y331" s="16">
        <v>6.2874753826856936E-2</v>
      </c>
      <c r="AA331" s="16">
        <v>7.298275828215299E-2</v>
      </c>
      <c r="AB331" s="16">
        <v>7.5790362395854016E-2</v>
      </c>
      <c r="AC331" s="16">
        <v>6.0204756871976878E-2</v>
      </c>
      <c r="AD331" s="16">
        <v>5.4474864190261582E-2</v>
      </c>
    </row>
    <row r="332" spans="2:32" x14ac:dyDescent="0.35">
      <c r="B332" s="15" t="s">
        <v>196</v>
      </c>
      <c r="C332" s="16">
        <v>5.3968059600343621E-2</v>
      </c>
      <c r="D332" s="16">
        <v>3.9158680922273412E-2</v>
      </c>
      <c r="E332" s="16">
        <v>6.8443856803751438E-2</v>
      </c>
      <c r="G332" s="16">
        <v>4.0012384712106767E-2</v>
      </c>
      <c r="H332" s="16">
        <v>4.0985456451999469E-2</v>
      </c>
      <c r="I332" s="16">
        <v>4.5129281509372787E-2</v>
      </c>
      <c r="J332" s="16">
        <v>6.0242897592667148E-2</v>
      </c>
      <c r="K332" s="16">
        <v>5.7105111132226369E-2</v>
      </c>
      <c r="L332" s="16">
        <v>7.3622892559521841E-2</v>
      </c>
      <c r="N332" s="16">
        <v>5.3691439876120829E-2</v>
      </c>
      <c r="O332" s="16">
        <v>4.7938176917677801E-2</v>
      </c>
      <c r="P332" s="16">
        <v>4.6125959589656741E-2</v>
      </c>
      <c r="Q332" s="16">
        <v>8.066157283151279E-2</v>
      </c>
      <c r="R332" s="16">
        <v>4.4034552614415447E-2</v>
      </c>
      <c r="S332" s="16">
        <v>6.8149361803370265E-2</v>
      </c>
      <c r="T332" s="16">
        <v>6.4818630041862738E-2</v>
      </c>
      <c r="U332" s="16">
        <v>5.742390134960209E-2</v>
      </c>
      <c r="V332" s="16">
        <v>2.7253654436596091E-2</v>
      </c>
      <c r="W332" s="16">
        <v>7.7662477508273237E-2</v>
      </c>
      <c r="X332" s="16">
        <v>5.6571236156667523E-2</v>
      </c>
      <c r="Y332" s="16">
        <v>4.1560666555332818E-2</v>
      </c>
      <c r="AA332" s="16">
        <v>4.2827190849454688E-2</v>
      </c>
      <c r="AB332" s="16">
        <v>7.1581491870872718E-2</v>
      </c>
      <c r="AC332" s="16">
        <v>5.5695020659389721E-2</v>
      </c>
      <c r="AD332" s="16">
        <v>4.6045212188741212E-2</v>
      </c>
    </row>
    <row r="333" spans="2:32" x14ac:dyDescent="0.35">
      <c r="B333" s="15" t="s">
        <v>157</v>
      </c>
      <c r="C333" s="16">
        <v>3.7585200281579981E-2</v>
      </c>
      <c r="D333" s="16">
        <v>2.8150659312515799E-2</v>
      </c>
      <c r="E333" s="16">
        <v>4.6807228075200567E-2</v>
      </c>
      <c r="G333" s="16">
        <v>1.318947383250635E-2</v>
      </c>
      <c r="H333" s="16">
        <v>1.3811274005804369E-2</v>
      </c>
      <c r="I333" s="16">
        <v>2.839304142746199E-2</v>
      </c>
      <c r="J333" s="16">
        <v>3.5863881850021033E-2</v>
      </c>
      <c r="K333" s="16">
        <v>4.864262178476108E-2</v>
      </c>
      <c r="L333" s="16">
        <v>7.4290773706160787E-2</v>
      </c>
      <c r="N333" s="16">
        <v>3.1979462236599088E-2</v>
      </c>
      <c r="O333" s="16">
        <v>8.0038234776917169E-2</v>
      </c>
      <c r="P333" s="16">
        <v>1.8621134179629701E-2</v>
      </c>
      <c r="Q333" s="16">
        <v>3.4496142033226512E-2</v>
      </c>
      <c r="R333" s="16">
        <v>2.813971718449684E-2</v>
      </c>
      <c r="S333" s="16">
        <v>3.8702823027364101E-2</v>
      </c>
      <c r="T333" s="16">
        <v>4.229019970092484E-2</v>
      </c>
      <c r="U333" s="16">
        <v>4.2726885574144301E-2</v>
      </c>
      <c r="V333" s="16">
        <v>1.65282833983782E-2</v>
      </c>
      <c r="W333" s="16">
        <v>3.9034251191487832E-2</v>
      </c>
      <c r="X333" s="16">
        <v>6.628594144880369E-2</v>
      </c>
      <c r="Y333" s="16">
        <v>4.7849914565082557E-2</v>
      </c>
      <c r="AA333" s="16">
        <v>3.9215742381016688E-2</v>
      </c>
      <c r="AB333" s="16">
        <v>3.8016845697224043E-2</v>
      </c>
      <c r="AC333" s="16">
        <v>4.3024800389632301E-2</v>
      </c>
      <c r="AD333" s="16">
        <v>3.084606184618089E-2</v>
      </c>
    </row>
    <row r="334" spans="2:32" x14ac:dyDescent="0.35">
      <c r="B334" s="15" t="s">
        <v>197</v>
      </c>
      <c r="C334" s="16">
        <v>2.916477389920738E-2</v>
      </c>
      <c r="D334" s="16">
        <v>2.4383562126460721E-2</v>
      </c>
      <c r="E334" s="16">
        <v>3.3838288805765587E-2</v>
      </c>
      <c r="G334" s="16">
        <v>1.3518615232156811E-2</v>
      </c>
      <c r="H334" s="16">
        <v>3.231288220342778E-3</v>
      </c>
      <c r="I334" s="16">
        <v>8.2397534025962314E-3</v>
      </c>
      <c r="J334" s="16">
        <v>2.9975902461334379E-2</v>
      </c>
      <c r="K334" s="16">
        <v>6.7659334473138641E-2</v>
      </c>
      <c r="L334" s="16">
        <v>5.0907704763113702E-2</v>
      </c>
      <c r="N334" s="16">
        <v>3.6433397795470522E-2</v>
      </c>
      <c r="O334" s="16">
        <v>1.3656210698119529E-2</v>
      </c>
      <c r="P334" s="16">
        <v>1.168721655447808E-2</v>
      </c>
      <c r="Q334" s="16">
        <v>4.5039695262243558E-2</v>
      </c>
      <c r="R334" s="16">
        <v>3.6401418650489133E-2</v>
      </c>
      <c r="S334" s="16">
        <v>3.1516492895685602E-2</v>
      </c>
      <c r="T334" s="16">
        <v>2.6885834665737639E-2</v>
      </c>
      <c r="U334" s="16">
        <v>3.6632613655430767E-2</v>
      </c>
      <c r="V334" s="16">
        <v>2.0756176589829981E-2</v>
      </c>
      <c r="W334" s="16">
        <v>2.5801595991604559E-2</v>
      </c>
      <c r="X334" s="16">
        <v>2.8659616516942679E-2</v>
      </c>
      <c r="Y334" s="16">
        <v>3.1477775037095777E-2</v>
      </c>
      <c r="AA334" s="16">
        <v>3.1604864916027299E-2</v>
      </c>
      <c r="AB334" s="16">
        <v>3.7889580725594611E-2</v>
      </c>
      <c r="AC334" s="16">
        <v>1.3077921544547811E-2</v>
      </c>
      <c r="AD334" s="16">
        <v>3.0631658071007019E-2</v>
      </c>
    </row>
    <row r="335" spans="2:32" x14ac:dyDescent="0.35">
      <c r="B335" s="15" t="s">
        <v>159</v>
      </c>
      <c r="C335" s="16">
        <v>3.5679226547692222E-3</v>
      </c>
      <c r="D335" s="16">
        <v>3.8965837646999109E-3</v>
      </c>
      <c r="E335" s="16">
        <v>3.2466646412207751E-3</v>
      </c>
      <c r="G335" s="16">
        <v>0</v>
      </c>
      <c r="H335" s="16">
        <v>0</v>
      </c>
      <c r="I335" s="16">
        <v>2.7104183458983508E-3</v>
      </c>
      <c r="J335" s="16">
        <v>5.4768854956659006E-3</v>
      </c>
      <c r="K335" s="16">
        <v>0</v>
      </c>
      <c r="L335" s="16">
        <v>1.034719710771671E-2</v>
      </c>
      <c r="N335" s="16">
        <v>0</v>
      </c>
      <c r="O335" s="16">
        <v>0</v>
      </c>
      <c r="P335" s="16">
        <v>1.9507309086333611E-2</v>
      </c>
      <c r="Q335" s="16">
        <v>0</v>
      </c>
      <c r="R335" s="16">
        <v>0</v>
      </c>
      <c r="S335" s="16">
        <v>0</v>
      </c>
      <c r="T335" s="16">
        <v>1.43874764237797E-2</v>
      </c>
      <c r="U335" s="16">
        <v>0</v>
      </c>
      <c r="V335" s="16">
        <v>0</v>
      </c>
      <c r="W335" s="16">
        <v>7.3122080726327711E-3</v>
      </c>
      <c r="X335" s="16">
        <v>0</v>
      </c>
      <c r="Y335" s="16">
        <v>7.0639218641652011E-3</v>
      </c>
      <c r="AA335" s="16">
        <v>2.0925119802838689E-3</v>
      </c>
      <c r="AB335" s="16">
        <v>4.3272378393294821E-3</v>
      </c>
      <c r="AC335" s="16">
        <v>4.3404902325329814E-3</v>
      </c>
      <c r="AD335" s="16">
        <v>3.7223795291610302E-3</v>
      </c>
    </row>
    <row r="336" spans="2:32" x14ac:dyDescent="0.35">
      <c r="B336" s="15" t="s">
        <v>160</v>
      </c>
      <c r="C336" s="16">
        <v>2.7876352911599869E-2</v>
      </c>
      <c r="D336" s="16">
        <v>2.136117455488008E-2</v>
      </c>
      <c r="E336" s="16">
        <v>3.4244776779075538E-2</v>
      </c>
      <c r="G336" s="16">
        <v>6.3093548039985809E-3</v>
      </c>
      <c r="H336" s="16">
        <v>9.0685608555840687E-3</v>
      </c>
      <c r="I336" s="16">
        <v>1.9892207379706869E-2</v>
      </c>
      <c r="J336" s="16">
        <v>4.0015759193872312E-2</v>
      </c>
      <c r="K336" s="16">
        <v>1.9371802176487408E-2</v>
      </c>
      <c r="L336" s="16">
        <v>5.9621468263469958E-2</v>
      </c>
      <c r="N336" s="16">
        <v>3.1994540661119168E-2</v>
      </c>
      <c r="O336" s="16">
        <v>0</v>
      </c>
      <c r="P336" s="16">
        <v>2.8052037103227779E-2</v>
      </c>
      <c r="Q336" s="16">
        <v>2.1077409471120339E-2</v>
      </c>
      <c r="R336" s="16">
        <v>2.2660033135490878E-2</v>
      </c>
      <c r="S336" s="16">
        <v>4.5954809296570642E-2</v>
      </c>
      <c r="T336" s="16">
        <v>3.9984481504908978E-2</v>
      </c>
      <c r="U336" s="16">
        <v>3.9534511404053771E-2</v>
      </c>
      <c r="V336" s="16">
        <v>1.643158920604508E-2</v>
      </c>
      <c r="W336" s="16">
        <v>7.6489031363673032E-3</v>
      </c>
      <c r="X336" s="16">
        <v>3.7736069702629979E-2</v>
      </c>
      <c r="Y336" s="16">
        <v>4.3633538832075137E-2</v>
      </c>
      <c r="AA336" s="16">
        <v>2.420723537650565E-2</v>
      </c>
      <c r="AB336" s="16">
        <v>2.3984796971735601E-2</v>
      </c>
      <c r="AC336" s="16">
        <v>2.4823590005385331E-2</v>
      </c>
      <c r="AD336" s="16">
        <v>3.8786093063441517E-2</v>
      </c>
    </row>
    <row r="337" spans="2:32" x14ac:dyDescent="0.35">
      <c r="B337" s="15" t="s">
        <v>198</v>
      </c>
      <c r="C337" s="16">
        <v>6.3969746198609456E-2</v>
      </c>
      <c r="D337" s="16">
        <v>4.8779911161739332E-2</v>
      </c>
      <c r="E337" s="16">
        <v>7.881742997568493E-2</v>
      </c>
      <c r="G337" s="16">
        <v>3.3736974050624429E-3</v>
      </c>
      <c r="H337" s="16">
        <v>8.6482462053837812E-3</v>
      </c>
      <c r="I337" s="16">
        <v>5.3945295946614671E-3</v>
      </c>
      <c r="J337" s="16">
        <v>4.0652249920264533E-2</v>
      </c>
      <c r="K337" s="16">
        <v>7.1311350150518413E-2</v>
      </c>
      <c r="L337" s="16">
        <v>0.21009049359164439</v>
      </c>
      <c r="N337" s="16">
        <v>7.3616328255736926E-2</v>
      </c>
      <c r="O337" s="16">
        <v>1.4207010005423111E-2</v>
      </c>
      <c r="P337" s="16">
        <v>8.1599441393275893E-2</v>
      </c>
      <c r="Q337" s="16">
        <v>6.974191312116268E-2</v>
      </c>
      <c r="R337" s="16">
        <v>6.8870341202640184E-2</v>
      </c>
      <c r="S337" s="16">
        <v>8.9651685746997681E-2</v>
      </c>
      <c r="T337" s="16">
        <v>7.3236919920341759E-2</v>
      </c>
      <c r="U337" s="16">
        <v>4.501590471680475E-2</v>
      </c>
      <c r="V337" s="16">
        <v>2.5083919205080549E-2</v>
      </c>
      <c r="W337" s="16">
        <v>6.5618223644720974E-2</v>
      </c>
      <c r="X337" s="16">
        <v>5.9934492670563007E-2</v>
      </c>
      <c r="Y337" s="16">
        <v>0.10345068454846661</v>
      </c>
      <c r="AA337" s="16">
        <v>6.003084692881145E-2</v>
      </c>
      <c r="AB337" s="16">
        <v>6.0708546096348757E-2</v>
      </c>
      <c r="AC337" s="16">
        <v>5.3731240623137902E-2</v>
      </c>
      <c r="AD337" s="16">
        <v>8.0436712500745466E-2</v>
      </c>
    </row>
    <row r="339" spans="2:32" x14ac:dyDescent="0.35">
      <c r="B339" s="25" t="s">
        <v>205</v>
      </c>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row>
    <row r="340" spans="2:32" x14ac:dyDescent="0.35">
      <c r="B340" s="24" t="s">
        <v>16</v>
      </c>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row>
    <row r="341" spans="2:32" x14ac:dyDescent="0.35">
      <c r="B341" s="15" t="s">
        <v>206</v>
      </c>
      <c r="C341" s="16">
        <v>0.1940804047590966</v>
      </c>
      <c r="D341" s="16">
        <v>0.23074411376846221</v>
      </c>
      <c r="E341" s="16">
        <v>0.1582425463396715</v>
      </c>
      <c r="G341" s="16">
        <v>0.29862007455477868</v>
      </c>
      <c r="H341" s="16">
        <v>0.37367816340701121</v>
      </c>
      <c r="I341" s="16">
        <v>0.26158933214566837</v>
      </c>
      <c r="J341" s="16">
        <v>0.1371640228833309</v>
      </c>
      <c r="K341" s="16">
        <v>9.8647958319440052E-2</v>
      </c>
      <c r="L341" s="16">
        <v>3.5378879123276898E-2</v>
      </c>
      <c r="N341" s="16">
        <v>0.15831817336477599</v>
      </c>
      <c r="O341" s="16">
        <v>0.25728543896501549</v>
      </c>
      <c r="P341" s="16">
        <v>0.15199211653523489</v>
      </c>
      <c r="Q341" s="16">
        <v>0.1397247717378719</v>
      </c>
      <c r="R341" s="16">
        <v>0.2076376465150645</v>
      </c>
      <c r="S341" s="16">
        <v>0.1720383028057057</v>
      </c>
      <c r="T341" s="16">
        <v>0.18594748819192031</v>
      </c>
      <c r="U341" s="16">
        <v>0.20176244996195999</v>
      </c>
      <c r="V341" s="16">
        <v>0.33536816360132238</v>
      </c>
      <c r="W341" s="16">
        <v>0.12846458521848361</v>
      </c>
      <c r="X341" s="16">
        <v>0.1619423863786954</v>
      </c>
      <c r="Y341" s="16">
        <v>0.16120195395730391</v>
      </c>
      <c r="AA341" s="16">
        <v>0.30418291540707731</v>
      </c>
      <c r="AB341" s="16">
        <v>0.14711199327338781</v>
      </c>
      <c r="AC341" s="16">
        <v>0.1884590318495909</v>
      </c>
      <c r="AD341" s="16">
        <v>0.1293253681059868</v>
      </c>
    </row>
    <row r="342" spans="2:32" ht="29" x14ac:dyDescent="0.35">
      <c r="B342" s="15" t="s">
        <v>207</v>
      </c>
      <c r="C342" s="16">
        <v>0.30321730145743758</v>
      </c>
      <c r="D342" s="16">
        <v>0.32427300031353529</v>
      </c>
      <c r="E342" s="16">
        <v>0.28263588253077848</v>
      </c>
      <c r="G342" s="16">
        <v>0.44248997805530182</v>
      </c>
      <c r="H342" s="16">
        <v>0.38299783025665263</v>
      </c>
      <c r="I342" s="16">
        <v>0.31801999112989671</v>
      </c>
      <c r="J342" s="16">
        <v>0.30740488655919829</v>
      </c>
      <c r="K342" s="16">
        <v>0.2601658107947708</v>
      </c>
      <c r="L342" s="16">
        <v>0.16070434874639061</v>
      </c>
      <c r="N342" s="16">
        <v>0.31114772600074342</v>
      </c>
      <c r="O342" s="16">
        <v>0.29529450873573387</v>
      </c>
      <c r="P342" s="16">
        <v>0.26983854002435609</v>
      </c>
      <c r="Q342" s="16">
        <v>0.34247054841019009</v>
      </c>
      <c r="R342" s="16">
        <v>0.32188676249750608</v>
      </c>
      <c r="S342" s="16">
        <v>0.28959815859190619</v>
      </c>
      <c r="T342" s="16">
        <v>0.27211785135669347</v>
      </c>
      <c r="U342" s="16">
        <v>0.27810279999692722</v>
      </c>
      <c r="V342" s="16">
        <v>0.37716062568628372</v>
      </c>
      <c r="W342" s="16">
        <v>0.32466679664013193</v>
      </c>
      <c r="X342" s="16">
        <v>0.26109884721197052</v>
      </c>
      <c r="Y342" s="16">
        <v>0.22877885899535261</v>
      </c>
      <c r="AA342" s="16">
        <v>0.30534858437788948</v>
      </c>
      <c r="AB342" s="16">
        <v>0.32685393215874758</v>
      </c>
      <c r="AC342" s="16">
        <v>0.32740057737258249</v>
      </c>
      <c r="AD342" s="16">
        <v>0.25581383579311923</v>
      </c>
    </row>
    <row r="343" spans="2:32" x14ac:dyDescent="0.35">
      <c r="B343" s="15" t="s">
        <v>208</v>
      </c>
      <c r="C343" s="16">
        <v>0.4631531626478762</v>
      </c>
      <c r="D343" s="16">
        <v>0.41081387962185228</v>
      </c>
      <c r="E343" s="16">
        <v>0.51431350254643138</v>
      </c>
      <c r="G343" s="16">
        <v>0.21441812919049541</v>
      </c>
      <c r="H343" s="16">
        <v>0.21529089432242629</v>
      </c>
      <c r="I343" s="16">
        <v>0.37852634441335642</v>
      </c>
      <c r="J343" s="16">
        <v>0.52157505576330032</v>
      </c>
      <c r="K343" s="16">
        <v>0.61043108732373441</v>
      </c>
      <c r="L343" s="16">
        <v>0.749600395391253</v>
      </c>
      <c r="N343" s="16">
        <v>0.46137803105557001</v>
      </c>
      <c r="O343" s="16">
        <v>0.40385682552066088</v>
      </c>
      <c r="P343" s="16">
        <v>0.52046609573791991</v>
      </c>
      <c r="Q343" s="16">
        <v>0.50690404283921597</v>
      </c>
      <c r="R343" s="16">
        <v>0.43559349621076898</v>
      </c>
      <c r="S343" s="16">
        <v>0.50554858315965578</v>
      </c>
      <c r="T343" s="16">
        <v>0.48279460155126941</v>
      </c>
      <c r="U343" s="16">
        <v>0.46071431926139439</v>
      </c>
      <c r="V343" s="16">
        <v>0.26343146229093373</v>
      </c>
      <c r="W343" s="16">
        <v>0.53067735038593211</v>
      </c>
      <c r="X343" s="16">
        <v>0.54824914166730043</v>
      </c>
      <c r="Y343" s="16">
        <v>0.55487728105449585</v>
      </c>
      <c r="AA343" s="16">
        <v>0.36555787290158348</v>
      </c>
      <c r="AB343" s="16">
        <v>0.48258389289624731</v>
      </c>
      <c r="AC343" s="16">
        <v>0.45080409134538568</v>
      </c>
      <c r="AD343" s="16">
        <v>0.55829975154519418</v>
      </c>
    </row>
    <row r="344" spans="2:32" x14ac:dyDescent="0.35">
      <c r="B344" s="15" t="s">
        <v>125</v>
      </c>
      <c r="C344" s="16">
        <v>3.9549131135589527E-2</v>
      </c>
      <c r="D344" s="16">
        <v>3.4169006296150058E-2</v>
      </c>
      <c r="E344" s="16">
        <v>4.4808068583118643E-2</v>
      </c>
      <c r="G344" s="16">
        <v>4.4471818199423967E-2</v>
      </c>
      <c r="H344" s="16">
        <v>2.8033112013909799E-2</v>
      </c>
      <c r="I344" s="16">
        <v>4.1864332311078521E-2</v>
      </c>
      <c r="J344" s="16">
        <v>3.3856034794170563E-2</v>
      </c>
      <c r="K344" s="16">
        <v>3.075514356205445E-2</v>
      </c>
      <c r="L344" s="16">
        <v>5.431637673907963E-2</v>
      </c>
      <c r="N344" s="16">
        <v>6.9156069578910434E-2</v>
      </c>
      <c r="O344" s="16">
        <v>4.356322677858971E-2</v>
      </c>
      <c r="P344" s="16">
        <v>5.770324770248917E-2</v>
      </c>
      <c r="Q344" s="16">
        <v>1.0900637012721939E-2</v>
      </c>
      <c r="R344" s="16">
        <v>3.4882094776660447E-2</v>
      </c>
      <c r="S344" s="16">
        <v>3.2814955442732129E-2</v>
      </c>
      <c r="T344" s="16">
        <v>5.9140058900116733E-2</v>
      </c>
      <c r="U344" s="16">
        <v>5.9420430779718453E-2</v>
      </c>
      <c r="V344" s="16">
        <v>2.4039748421460321E-2</v>
      </c>
      <c r="W344" s="16">
        <v>1.6191267755452491E-2</v>
      </c>
      <c r="X344" s="16">
        <v>2.8709624742033521E-2</v>
      </c>
      <c r="Y344" s="16">
        <v>5.514190599284776E-2</v>
      </c>
      <c r="AA344" s="16">
        <v>2.4910627313449691E-2</v>
      </c>
      <c r="AB344" s="16">
        <v>4.3450181671617329E-2</v>
      </c>
      <c r="AC344" s="16">
        <v>3.3336299432440951E-2</v>
      </c>
      <c r="AD344" s="16">
        <v>5.6561044555699831E-2</v>
      </c>
    </row>
    <row r="346" spans="2:32" x14ac:dyDescent="0.35">
      <c r="B346" s="25" t="s">
        <v>209</v>
      </c>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row>
    <row r="347" spans="2:32" x14ac:dyDescent="0.35">
      <c r="B347" s="24" t="s">
        <v>16</v>
      </c>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row>
    <row r="348" spans="2:32" x14ac:dyDescent="0.35">
      <c r="B348" s="15" t="s">
        <v>206</v>
      </c>
      <c r="C348" s="16">
        <v>4.9504335846625433E-2</v>
      </c>
      <c r="D348" s="16">
        <v>6.3556203777079573E-2</v>
      </c>
      <c r="E348" s="16">
        <v>3.5768986449993559E-2</v>
      </c>
      <c r="G348" s="16">
        <v>6.1069488490854348E-2</v>
      </c>
      <c r="H348" s="16">
        <v>0.12669390169888189</v>
      </c>
      <c r="I348" s="16">
        <v>8.5197301193893335E-2</v>
      </c>
      <c r="J348" s="16">
        <v>2.0203132138131762E-2</v>
      </c>
      <c r="K348" s="16">
        <v>3.3028435967620718E-3</v>
      </c>
      <c r="L348" s="16">
        <v>5.1653918967157642E-3</v>
      </c>
      <c r="N348" s="16">
        <v>5.2288097161415727E-2</v>
      </c>
      <c r="O348" s="16">
        <v>2.9835343352708769E-2</v>
      </c>
      <c r="P348" s="16">
        <v>6.1628938085023448E-2</v>
      </c>
      <c r="Q348" s="16">
        <v>8.6552680036061744E-2</v>
      </c>
      <c r="R348" s="16">
        <v>3.4306531253777382E-2</v>
      </c>
      <c r="S348" s="16">
        <v>1.7701106032434091E-2</v>
      </c>
      <c r="T348" s="16">
        <v>5.120095066332029E-2</v>
      </c>
      <c r="U348" s="16">
        <v>8.3685199519610287E-2</v>
      </c>
      <c r="V348" s="16">
        <v>0.10008592038735729</v>
      </c>
      <c r="W348" s="16">
        <v>2.2101831521403058E-2</v>
      </c>
      <c r="X348" s="16">
        <v>6.3142775083140264E-3</v>
      </c>
      <c r="Y348" s="16">
        <v>4.0382722852209563E-2</v>
      </c>
      <c r="AA348" s="16">
        <v>9.5450205415435904E-2</v>
      </c>
      <c r="AB348" s="16">
        <v>3.7282974852370428E-2</v>
      </c>
      <c r="AC348" s="16">
        <v>3.053056630267224E-2</v>
      </c>
      <c r="AD348" s="16">
        <v>2.947771853112701E-2</v>
      </c>
    </row>
    <row r="349" spans="2:32" ht="29" x14ac:dyDescent="0.35">
      <c r="B349" s="15" t="s">
        <v>207</v>
      </c>
      <c r="C349" s="16">
        <v>8.0755715556984728E-2</v>
      </c>
      <c r="D349" s="16">
        <v>0.1002670993591461</v>
      </c>
      <c r="E349" s="16">
        <v>6.1683825964736899E-2</v>
      </c>
      <c r="G349" s="16">
        <v>0.1185240454127085</v>
      </c>
      <c r="H349" s="16">
        <v>0.1757505486198149</v>
      </c>
      <c r="I349" s="16">
        <v>0.1073683811458551</v>
      </c>
      <c r="J349" s="16">
        <v>4.3731974383676958E-2</v>
      </c>
      <c r="K349" s="16">
        <v>3.2112685473850169E-2</v>
      </c>
      <c r="L349" s="16">
        <v>2.0064142334395949E-2</v>
      </c>
      <c r="N349" s="16">
        <v>4.7840435785757862E-2</v>
      </c>
      <c r="O349" s="16">
        <v>0.13627777489499571</v>
      </c>
      <c r="P349" s="16">
        <v>6.372028810842785E-2</v>
      </c>
      <c r="Q349" s="16">
        <v>6.3652662258799925E-2</v>
      </c>
      <c r="R349" s="16">
        <v>5.5534153607872269E-2</v>
      </c>
      <c r="S349" s="16">
        <v>6.5141778955786447E-2</v>
      </c>
      <c r="T349" s="16">
        <v>3.8801530218656392E-2</v>
      </c>
      <c r="U349" s="16">
        <v>0.1141052371908135</v>
      </c>
      <c r="V349" s="16">
        <v>0.1607136249741106</v>
      </c>
      <c r="W349" s="16">
        <v>7.6193090237034689E-2</v>
      </c>
      <c r="X349" s="16">
        <v>6.5441488118129484E-2</v>
      </c>
      <c r="Y349" s="16">
        <v>5.202895441598062E-2</v>
      </c>
      <c r="AA349" s="16">
        <v>0.1323986280125338</v>
      </c>
      <c r="AB349" s="16">
        <v>6.0274457289876418E-2</v>
      </c>
      <c r="AC349" s="16">
        <v>8.4454414821035315E-2</v>
      </c>
      <c r="AD349" s="16">
        <v>4.3400436650246309E-2</v>
      </c>
    </row>
    <row r="350" spans="2:32" x14ac:dyDescent="0.35">
      <c r="B350" s="15" t="s">
        <v>208</v>
      </c>
      <c r="C350" s="16">
        <v>0.83358033906899376</v>
      </c>
      <c r="D350" s="16">
        <v>0.80262022540221933</v>
      </c>
      <c r="E350" s="16">
        <v>0.86384307571562524</v>
      </c>
      <c r="G350" s="16">
        <v>0.76511078754879536</v>
      </c>
      <c r="H350" s="16">
        <v>0.66791990521570299</v>
      </c>
      <c r="I350" s="16">
        <v>0.76473488520818345</v>
      </c>
      <c r="J350" s="16">
        <v>0.89269450108424953</v>
      </c>
      <c r="K350" s="16">
        <v>0.93537358491239653</v>
      </c>
      <c r="L350" s="16">
        <v>0.95235004941468149</v>
      </c>
      <c r="N350" s="16">
        <v>0.86395799486139924</v>
      </c>
      <c r="O350" s="16">
        <v>0.7604602003203359</v>
      </c>
      <c r="P350" s="16">
        <v>0.87465077380654865</v>
      </c>
      <c r="Q350" s="16">
        <v>0.81815883856095684</v>
      </c>
      <c r="R350" s="16">
        <v>0.87112974669202781</v>
      </c>
      <c r="S350" s="16">
        <v>0.88646389467325815</v>
      </c>
      <c r="T350" s="16">
        <v>0.88355981868969091</v>
      </c>
      <c r="U350" s="16">
        <v>0.77757859655968775</v>
      </c>
      <c r="V350" s="16">
        <v>0.68045675371198677</v>
      </c>
      <c r="W350" s="16">
        <v>0.86047114430848626</v>
      </c>
      <c r="X350" s="16">
        <v>0.89197159361258527</v>
      </c>
      <c r="Y350" s="16">
        <v>0.8837206769300564</v>
      </c>
      <c r="AA350" s="16">
        <v>0.74679232531256379</v>
      </c>
      <c r="AB350" s="16">
        <v>0.88137494937865501</v>
      </c>
      <c r="AC350" s="16">
        <v>0.8310571191633942</v>
      </c>
      <c r="AD350" s="16">
        <v>0.87897892869391769</v>
      </c>
    </row>
    <row r="351" spans="2:32" x14ac:dyDescent="0.35">
      <c r="B351" s="15" t="s">
        <v>125</v>
      </c>
      <c r="C351" s="16">
        <v>3.6159609527396143E-2</v>
      </c>
      <c r="D351" s="16">
        <v>3.3556471461554757E-2</v>
      </c>
      <c r="E351" s="16">
        <v>3.8704111869644411E-2</v>
      </c>
      <c r="G351" s="16">
        <v>5.5295678547641697E-2</v>
      </c>
      <c r="H351" s="16">
        <v>2.963564446560012E-2</v>
      </c>
      <c r="I351" s="16">
        <v>4.2699432452068087E-2</v>
      </c>
      <c r="J351" s="16">
        <v>4.3370392393941963E-2</v>
      </c>
      <c r="K351" s="16">
        <v>2.9210886016991171E-2</v>
      </c>
      <c r="L351" s="16">
        <v>2.242041635420676E-2</v>
      </c>
      <c r="N351" s="16">
        <v>3.5913472191427091E-2</v>
      </c>
      <c r="O351" s="16">
        <v>7.3426681431959753E-2</v>
      </c>
      <c r="P351" s="16">
        <v>0</v>
      </c>
      <c r="Q351" s="16">
        <v>3.1635819144181607E-2</v>
      </c>
      <c r="R351" s="16">
        <v>3.9029568446322591E-2</v>
      </c>
      <c r="S351" s="16">
        <v>3.0693220338521138E-2</v>
      </c>
      <c r="T351" s="16">
        <v>2.6437700428332239E-2</v>
      </c>
      <c r="U351" s="16">
        <v>2.4630966729888511E-2</v>
      </c>
      <c r="V351" s="16">
        <v>5.8743700926545413E-2</v>
      </c>
      <c r="W351" s="16">
        <v>4.1233933933076193E-2</v>
      </c>
      <c r="X351" s="16">
        <v>3.6272640760971142E-2</v>
      </c>
      <c r="Y351" s="16">
        <v>2.386764580175332E-2</v>
      </c>
      <c r="AA351" s="16">
        <v>2.5358841259466441E-2</v>
      </c>
      <c r="AB351" s="16">
        <v>2.1067618479097969E-2</v>
      </c>
      <c r="AC351" s="16">
        <v>5.3957899712898362E-2</v>
      </c>
      <c r="AD351" s="16">
        <v>4.8142916124709001E-2</v>
      </c>
    </row>
    <row r="353" spans="2:32" x14ac:dyDescent="0.35">
      <c r="B353" s="25" t="s">
        <v>210</v>
      </c>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row>
    <row r="354" spans="2:32" x14ac:dyDescent="0.35">
      <c r="B354" s="24" t="s">
        <v>16</v>
      </c>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2:32" x14ac:dyDescent="0.35">
      <c r="B355" s="15" t="s">
        <v>206</v>
      </c>
      <c r="C355" s="16">
        <v>0.38593057803292152</v>
      </c>
      <c r="D355" s="16">
        <v>0.37466409460504102</v>
      </c>
      <c r="E355" s="16">
        <v>0.39694328375426668</v>
      </c>
      <c r="G355" s="16">
        <v>0.65144956540420496</v>
      </c>
      <c r="H355" s="16">
        <v>0.58141795495352822</v>
      </c>
      <c r="I355" s="16">
        <v>0.48455601303707951</v>
      </c>
      <c r="J355" s="16">
        <v>0.32894341074213151</v>
      </c>
      <c r="K355" s="16">
        <v>0.20570275792371409</v>
      </c>
      <c r="L355" s="16">
        <v>0.1405983323784632</v>
      </c>
      <c r="N355" s="16">
        <v>0.31832656537645287</v>
      </c>
      <c r="O355" s="16">
        <v>0.40525583586804342</v>
      </c>
      <c r="P355" s="16">
        <v>0.38101119099800451</v>
      </c>
      <c r="Q355" s="16">
        <v>0.37558132679907957</v>
      </c>
      <c r="R355" s="16">
        <v>0.42947062880326919</v>
      </c>
      <c r="S355" s="16">
        <v>0.36016291478878998</v>
      </c>
      <c r="T355" s="16">
        <v>0.37015786234051867</v>
      </c>
      <c r="U355" s="16">
        <v>0.32251190310298161</v>
      </c>
      <c r="V355" s="16">
        <v>0.52342700773668049</v>
      </c>
      <c r="W355" s="16">
        <v>0.35094727633719441</v>
      </c>
      <c r="X355" s="16">
        <v>0.40444386059042747</v>
      </c>
      <c r="Y355" s="16">
        <v>0.3196524312703603</v>
      </c>
      <c r="AA355" s="16">
        <v>0.5152363766480077</v>
      </c>
      <c r="AB355" s="16">
        <v>0.37882566525165218</v>
      </c>
      <c r="AC355" s="16">
        <v>0.3622859717481311</v>
      </c>
      <c r="AD355" s="16">
        <v>0.2738361527186785</v>
      </c>
    </row>
    <row r="356" spans="2:32" ht="29" x14ac:dyDescent="0.35">
      <c r="B356" s="15" t="s">
        <v>207</v>
      </c>
      <c r="C356" s="16">
        <v>0.25178897866116839</v>
      </c>
      <c r="D356" s="16">
        <v>0.25922980639948667</v>
      </c>
      <c r="E356" s="16">
        <v>0.24451575567816181</v>
      </c>
      <c r="G356" s="16">
        <v>0.2397860064421036</v>
      </c>
      <c r="H356" s="16">
        <v>0.25623366435594841</v>
      </c>
      <c r="I356" s="16">
        <v>0.27883063198918479</v>
      </c>
      <c r="J356" s="16">
        <v>0.29010480133824179</v>
      </c>
      <c r="K356" s="16">
        <v>0.27074696202841969</v>
      </c>
      <c r="L356" s="16">
        <v>0.1902837696712498</v>
      </c>
      <c r="N356" s="16">
        <v>0.28272153073490369</v>
      </c>
      <c r="O356" s="16">
        <v>0.30333179009994171</v>
      </c>
      <c r="P356" s="16">
        <v>0.19177404337551471</v>
      </c>
      <c r="Q356" s="16">
        <v>0.239857013372755</v>
      </c>
      <c r="R356" s="16">
        <v>0.2807340467342308</v>
      </c>
      <c r="S356" s="16">
        <v>0.25495594340756278</v>
      </c>
      <c r="T356" s="16">
        <v>0.25459409119166898</v>
      </c>
      <c r="U356" s="16">
        <v>0.2242353741405898</v>
      </c>
      <c r="V356" s="16">
        <v>0.24530975750439091</v>
      </c>
      <c r="W356" s="16">
        <v>0.26251362539297141</v>
      </c>
      <c r="X356" s="16">
        <v>0.21055559038259641</v>
      </c>
      <c r="Y356" s="16">
        <v>0.26052599004293331</v>
      </c>
      <c r="AA356" s="16">
        <v>0.23497461462942071</v>
      </c>
      <c r="AB356" s="16">
        <v>0.29388906941267923</v>
      </c>
      <c r="AC356" s="16">
        <v>0.25661812126660988</v>
      </c>
      <c r="AD356" s="16">
        <v>0.2225155781404963</v>
      </c>
    </row>
    <row r="357" spans="2:32" x14ac:dyDescent="0.35">
      <c r="B357" s="15" t="s">
        <v>208</v>
      </c>
      <c r="C357" s="16">
        <v>0.31921769863168109</v>
      </c>
      <c r="D357" s="16">
        <v>0.32573234073715751</v>
      </c>
      <c r="E357" s="16">
        <v>0.31284979893638171</v>
      </c>
      <c r="G357" s="16">
        <v>8.4537923836437406E-2</v>
      </c>
      <c r="H357" s="16">
        <v>0.14995391904601191</v>
      </c>
      <c r="I357" s="16">
        <v>0.2081175787782997</v>
      </c>
      <c r="J357" s="16">
        <v>0.32659184902633198</v>
      </c>
      <c r="K357" s="16">
        <v>0.46972537248633389</v>
      </c>
      <c r="L357" s="16">
        <v>0.59340423889583371</v>
      </c>
      <c r="N357" s="16">
        <v>0.33705880120952292</v>
      </c>
      <c r="O357" s="16">
        <v>0.2572287576154666</v>
      </c>
      <c r="P357" s="16">
        <v>0.38085936710295021</v>
      </c>
      <c r="Q357" s="16">
        <v>0.34065949951819491</v>
      </c>
      <c r="R357" s="16">
        <v>0.25580176964084028</v>
      </c>
      <c r="S357" s="16">
        <v>0.36591790568988181</v>
      </c>
      <c r="T357" s="16">
        <v>0.34692086755023382</v>
      </c>
      <c r="U357" s="16">
        <v>0.41080321009727078</v>
      </c>
      <c r="V357" s="16">
        <v>0.19902338790495011</v>
      </c>
      <c r="W357" s="16">
        <v>0.32475181245361751</v>
      </c>
      <c r="X357" s="16">
        <v>0.34235232342280891</v>
      </c>
      <c r="Y357" s="16">
        <v>0.3601583151956777</v>
      </c>
      <c r="AA357" s="16">
        <v>0.22704913408054681</v>
      </c>
      <c r="AB357" s="16">
        <v>0.29083887828630572</v>
      </c>
      <c r="AC357" s="16">
        <v>0.33252411759099892</v>
      </c>
      <c r="AD357" s="16">
        <v>0.43675701850281362</v>
      </c>
    </row>
    <row r="358" spans="2:32" x14ac:dyDescent="0.35">
      <c r="B358" s="15" t="s">
        <v>125</v>
      </c>
      <c r="C358" s="16">
        <v>4.3062744674228971E-2</v>
      </c>
      <c r="D358" s="16">
        <v>4.037375825831474E-2</v>
      </c>
      <c r="E358" s="16">
        <v>4.569116163118972E-2</v>
      </c>
      <c r="G358" s="16">
        <v>2.4226504317253841E-2</v>
      </c>
      <c r="H358" s="16">
        <v>1.2394461644511299E-2</v>
      </c>
      <c r="I358" s="16">
        <v>2.8495776195436039E-2</v>
      </c>
      <c r="J358" s="16">
        <v>5.4359938893294671E-2</v>
      </c>
      <c r="K358" s="16">
        <v>5.3824907561531923E-2</v>
      </c>
      <c r="L358" s="16">
        <v>7.5713659054453292E-2</v>
      </c>
      <c r="N358" s="16">
        <v>6.1893102679120397E-2</v>
      </c>
      <c r="O358" s="16">
        <v>3.4183616416548331E-2</v>
      </c>
      <c r="P358" s="16">
        <v>4.6355398523530572E-2</v>
      </c>
      <c r="Q358" s="16">
        <v>4.3902160309970607E-2</v>
      </c>
      <c r="R358" s="16">
        <v>3.3993554821659673E-2</v>
      </c>
      <c r="S358" s="16">
        <v>1.8963236113765301E-2</v>
      </c>
      <c r="T358" s="16">
        <v>2.8327178917578251E-2</v>
      </c>
      <c r="U358" s="16">
        <v>4.2449512659157758E-2</v>
      </c>
      <c r="V358" s="16">
        <v>3.2239846853978661E-2</v>
      </c>
      <c r="W358" s="16">
        <v>6.1787285816216793E-2</v>
      </c>
      <c r="X358" s="16">
        <v>4.2648225604167103E-2</v>
      </c>
      <c r="Y358" s="16">
        <v>5.9663263491028691E-2</v>
      </c>
      <c r="AA358" s="16">
        <v>2.273987464202493E-2</v>
      </c>
      <c r="AB358" s="16">
        <v>3.6446387049362858E-2</v>
      </c>
      <c r="AC358" s="16">
        <v>4.8571789394260247E-2</v>
      </c>
      <c r="AD358" s="16">
        <v>6.6891250638011795E-2</v>
      </c>
    </row>
    <row r="360" spans="2:32" x14ac:dyDescent="0.35">
      <c r="B360" s="25" t="s">
        <v>211</v>
      </c>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row>
    <row r="361" spans="2:32" x14ac:dyDescent="0.35">
      <c r="B361" s="24" t="s">
        <v>16</v>
      </c>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row>
    <row r="362" spans="2:32" x14ac:dyDescent="0.35">
      <c r="B362" s="15" t="s">
        <v>206</v>
      </c>
      <c r="C362" s="16">
        <v>0.1033578087214229</v>
      </c>
      <c r="D362" s="16">
        <v>0.13468828895116081</v>
      </c>
      <c r="E362" s="16">
        <v>7.273304802415903E-2</v>
      </c>
      <c r="G362" s="16">
        <v>0.17286241424695201</v>
      </c>
      <c r="H362" s="16">
        <v>0.23908696631905621</v>
      </c>
      <c r="I362" s="16">
        <v>0.13050030725327921</v>
      </c>
      <c r="J362" s="16">
        <v>4.9761974132604532E-2</v>
      </c>
      <c r="K362" s="16">
        <v>3.9129290972570327E-2</v>
      </c>
      <c r="L362" s="16">
        <v>1.230080887378434E-2</v>
      </c>
      <c r="N362" s="16">
        <v>8.9260598113436715E-2</v>
      </c>
      <c r="O362" s="16">
        <v>0.10453311142330431</v>
      </c>
      <c r="P362" s="16">
        <v>0.13544767357287429</v>
      </c>
      <c r="Q362" s="16">
        <v>7.5148166333905378E-2</v>
      </c>
      <c r="R362" s="16">
        <v>0.1041267819407255</v>
      </c>
      <c r="S362" s="16">
        <v>6.425737811544717E-2</v>
      </c>
      <c r="T362" s="16">
        <v>9.7006076492508836E-2</v>
      </c>
      <c r="U362" s="16">
        <v>0.123366748582057</v>
      </c>
      <c r="V362" s="16">
        <v>0.20394813358293451</v>
      </c>
      <c r="W362" s="16">
        <v>6.5586357156334707E-2</v>
      </c>
      <c r="X362" s="16">
        <v>4.5475499178015057E-2</v>
      </c>
      <c r="Y362" s="16">
        <v>7.968868728075823E-2</v>
      </c>
      <c r="AA362" s="16">
        <v>0.16854500586252311</v>
      </c>
      <c r="AB362" s="16">
        <v>8.1604147249880535E-2</v>
      </c>
      <c r="AC362" s="16">
        <v>9.6505643031812152E-2</v>
      </c>
      <c r="AD362" s="16">
        <v>6.2098335397885937E-2</v>
      </c>
    </row>
    <row r="363" spans="2:32" ht="29" x14ac:dyDescent="0.35">
      <c r="B363" s="15" t="s">
        <v>207</v>
      </c>
      <c r="C363" s="16">
        <v>0.1698869343775336</v>
      </c>
      <c r="D363" s="16">
        <v>0.18609929315712381</v>
      </c>
      <c r="E363" s="16">
        <v>0.15403975922022861</v>
      </c>
      <c r="G363" s="16">
        <v>0.23141067070405491</v>
      </c>
      <c r="H363" s="16">
        <v>0.27635264605041221</v>
      </c>
      <c r="I363" s="16">
        <v>0.20485502614290171</v>
      </c>
      <c r="J363" s="16">
        <v>0.16967918965954609</v>
      </c>
      <c r="K363" s="16">
        <v>0.11532055719724291</v>
      </c>
      <c r="L363" s="16">
        <v>5.1646106528092747E-2</v>
      </c>
      <c r="N363" s="16">
        <v>0.1650924128437285</v>
      </c>
      <c r="O363" s="16">
        <v>0.1808121612396254</v>
      </c>
      <c r="P363" s="16">
        <v>0.13054148156578421</v>
      </c>
      <c r="Q363" s="16">
        <v>0.19640035079366031</v>
      </c>
      <c r="R363" s="16">
        <v>0.16992307421145131</v>
      </c>
      <c r="S363" s="16">
        <v>0.1027451083809824</v>
      </c>
      <c r="T363" s="16">
        <v>0.13914426060883789</v>
      </c>
      <c r="U363" s="16">
        <v>0.14483014311407261</v>
      </c>
      <c r="V363" s="16">
        <v>0.26245716890262383</v>
      </c>
      <c r="W363" s="16">
        <v>0.18717424012277711</v>
      </c>
      <c r="X363" s="16">
        <v>0.16038794455714711</v>
      </c>
      <c r="Y363" s="16">
        <v>0.1287542178325318</v>
      </c>
      <c r="AA363" s="16">
        <v>0.2023608056376188</v>
      </c>
      <c r="AB363" s="16">
        <v>0.15436480557808899</v>
      </c>
      <c r="AC363" s="16">
        <v>0.2103735911167941</v>
      </c>
      <c r="AD363" s="16">
        <v>0.1151487548009462</v>
      </c>
    </row>
    <row r="364" spans="2:32" x14ac:dyDescent="0.35">
      <c r="B364" s="15" t="s">
        <v>208</v>
      </c>
      <c r="C364" s="16">
        <v>0.69996292530308968</v>
      </c>
      <c r="D364" s="16">
        <v>0.66057651437061571</v>
      </c>
      <c r="E364" s="16">
        <v>0.73846215674436921</v>
      </c>
      <c r="G364" s="16">
        <v>0.5623655901886121</v>
      </c>
      <c r="H364" s="16">
        <v>0.46453593615925459</v>
      </c>
      <c r="I364" s="16">
        <v>0.63026653347183814</v>
      </c>
      <c r="J364" s="16">
        <v>0.75763570900536537</v>
      </c>
      <c r="K364" s="16">
        <v>0.8252207208033101</v>
      </c>
      <c r="L364" s="16">
        <v>0.90674801467652211</v>
      </c>
      <c r="N364" s="16">
        <v>0.71311842199160702</v>
      </c>
      <c r="O364" s="16">
        <v>0.67070239029004786</v>
      </c>
      <c r="P364" s="16">
        <v>0.71692778966861803</v>
      </c>
      <c r="Q364" s="16">
        <v>0.7070037447062929</v>
      </c>
      <c r="R364" s="16">
        <v>0.69702491521743637</v>
      </c>
      <c r="S364" s="16">
        <v>0.79475239371801476</v>
      </c>
      <c r="T364" s="16">
        <v>0.75764624816228332</v>
      </c>
      <c r="U364" s="16">
        <v>0.7000415687585122</v>
      </c>
      <c r="V364" s="16">
        <v>0.51059040074114848</v>
      </c>
      <c r="W364" s="16">
        <v>0.70983919440914678</v>
      </c>
      <c r="X364" s="16">
        <v>0.78078060858201526</v>
      </c>
      <c r="Y364" s="16">
        <v>0.76762099588092181</v>
      </c>
      <c r="AA364" s="16">
        <v>0.60824839819937859</v>
      </c>
      <c r="AB364" s="16">
        <v>0.74271133812153334</v>
      </c>
      <c r="AC364" s="16">
        <v>0.66448195592654224</v>
      </c>
      <c r="AD364" s="16">
        <v>0.78526049262929409</v>
      </c>
    </row>
    <row r="365" spans="2:32" x14ac:dyDescent="0.35">
      <c r="B365" s="15" t="s">
        <v>125</v>
      </c>
      <c r="C365" s="16">
        <v>2.679233159795379E-2</v>
      </c>
      <c r="D365" s="16">
        <v>1.8635903521099478E-2</v>
      </c>
      <c r="E365" s="16">
        <v>3.47650360112432E-2</v>
      </c>
      <c r="G365" s="16">
        <v>3.3361324860380959E-2</v>
      </c>
      <c r="H365" s="16">
        <v>2.0024451471276811E-2</v>
      </c>
      <c r="I365" s="16">
        <v>3.4378133131980883E-2</v>
      </c>
      <c r="J365" s="16">
        <v>2.2923127202484229E-2</v>
      </c>
      <c r="K365" s="16">
        <v>2.0329431026876409E-2</v>
      </c>
      <c r="L365" s="16">
        <v>2.9305069921600781E-2</v>
      </c>
      <c r="N365" s="16">
        <v>3.2528567051227648E-2</v>
      </c>
      <c r="O365" s="16">
        <v>4.3952337047022387E-2</v>
      </c>
      <c r="P365" s="16">
        <v>1.7083055192723361E-2</v>
      </c>
      <c r="Q365" s="16">
        <v>2.144773816614132E-2</v>
      </c>
      <c r="R365" s="16">
        <v>2.892522863038683E-2</v>
      </c>
      <c r="S365" s="16">
        <v>3.8245119785555538E-2</v>
      </c>
      <c r="T365" s="16">
        <v>6.2034147363698123E-3</v>
      </c>
      <c r="U365" s="16">
        <v>3.1761539545358333E-2</v>
      </c>
      <c r="V365" s="16">
        <v>2.3004296773293121E-2</v>
      </c>
      <c r="W365" s="16">
        <v>3.7400208311741533E-2</v>
      </c>
      <c r="X365" s="16">
        <v>1.3355947682822359E-2</v>
      </c>
      <c r="Y365" s="16">
        <v>2.3936099005788081E-2</v>
      </c>
      <c r="AA365" s="16">
        <v>2.0845790300479429E-2</v>
      </c>
      <c r="AB365" s="16">
        <v>2.1319709050497071E-2</v>
      </c>
      <c r="AC365" s="16">
        <v>2.8638809924851662E-2</v>
      </c>
      <c r="AD365" s="16">
        <v>3.7492417171873862E-2</v>
      </c>
    </row>
    <row r="367" spans="2:32" x14ac:dyDescent="0.35">
      <c r="B367" s="25" t="s">
        <v>212</v>
      </c>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row>
    <row r="368" spans="2:32" x14ac:dyDescent="0.35">
      <c r="B368" s="24" t="s">
        <v>16</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row>
    <row r="369" spans="2:32" x14ac:dyDescent="0.35">
      <c r="B369" s="15" t="s">
        <v>206</v>
      </c>
      <c r="C369" s="16">
        <v>6.3840129897215755E-2</v>
      </c>
      <c r="D369" s="16">
        <v>7.5349132816976305E-2</v>
      </c>
      <c r="E369" s="16">
        <v>5.2590367439146739E-2</v>
      </c>
      <c r="G369" s="16">
        <v>8.2052474807548709E-2</v>
      </c>
      <c r="H369" s="16">
        <v>0.1577447626099015</v>
      </c>
      <c r="I369" s="16">
        <v>9.2359833792111351E-2</v>
      </c>
      <c r="J369" s="16">
        <v>2.3346872597092689E-2</v>
      </c>
      <c r="K369" s="16">
        <v>1.6075305706372021E-2</v>
      </c>
      <c r="L369" s="16">
        <v>1.7532562442392881E-2</v>
      </c>
      <c r="N369" s="16">
        <v>4.7356733389054037E-2</v>
      </c>
      <c r="O369" s="16">
        <v>0.103520725092975</v>
      </c>
      <c r="P369" s="16">
        <v>6.405846685556342E-2</v>
      </c>
      <c r="Q369" s="16">
        <v>2.1333678024776381E-2</v>
      </c>
      <c r="R369" s="16">
        <v>6.4390342809261883E-2</v>
      </c>
      <c r="S369" s="16">
        <v>3.4893652911367763E-2</v>
      </c>
      <c r="T369" s="16">
        <v>6.4761186496092263E-2</v>
      </c>
      <c r="U369" s="16">
        <v>8.3145042793341659E-2</v>
      </c>
      <c r="V369" s="16">
        <v>0.12580861026313281</v>
      </c>
      <c r="W369" s="16">
        <v>5.9624729682917092E-2</v>
      </c>
      <c r="X369" s="16">
        <v>0</v>
      </c>
      <c r="Y369" s="16">
        <v>5.7186153082762592E-2</v>
      </c>
      <c r="AA369" s="16">
        <v>0.1272767489579601</v>
      </c>
      <c r="AB369" s="16">
        <v>4.3809633649068987E-2</v>
      </c>
      <c r="AC369" s="16">
        <v>5.5224815839499973E-2</v>
      </c>
      <c r="AD369" s="16">
        <v>2.3957861349144689E-2</v>
      </c>
    </row>
    <row r="370" spans="2:32" ht="29" x14ac:dyDescent="0.35">
      <c r="B370" s="15" t="s">
        <v>207</v>
      </c>
      <c r="C370" s="16">
        <v>0.1355514070903486</v>
      </c>
      <c r="D370" s="16">
        <v>0.1635445184169535</v>
      </c>
      <c r="E370" s="16">
        <v>0.1081888410121102</v>
      </c>
      <c r="G370" s="16">
        <v>0.17827230737814789</v>
      </c>
      <c r="H370" s="16">
        <v>0.22840743814864439</v>
      </c>
      <c r="I370" s="16">
        <v>0.180473403339137</v>
      </c>
      <c r="J370" s="16">
        <v>0.14706710748568799</v>
      </c>
      <c r="K370" s="16">
        <v>6.9344705122148798E-2</v>
      </c>
      <c r="L370" s="16">
        <v>3.0917724456999598E-2</v>
      </c>
      <c r="N370" s="16">
        <v>0.111777088600331</v>
      </c>
      <c r="O370" s="16">
        <v>0.1053674399415576</v>
      </c>
      <c r="P370" s="16">
        <v>0.11744854011617389</v>
      </c>
      <c r="Q370" s="16">
        <v>0.1691615572964992</v>
      </c>
      <c r="R370" s="16">
        <v>0.13485447214873281</v>
      </c>
      <c r="S370" s="16">
        <v>0.1125142602224419</v>
      </c>
      <c r="T370" s="16">
        <v>0.1062866318869235</v>
      </c>
      <c r="U370" s="16">
        <v>0.1257302396462438</v>
      </c>
      <c r="V370" s="16">
        <v>0.19975217728182351</v>
      </c>
      <c r="W370" s="16">
        <v>0.13031525328482299</v>
      </c>
      <c r="X370" s="16">
        <v>0.15214305373046461</v>
      </c>
      <c r="Y370" s="16">
        <v>0.11131914546719079</v>
      </c>
      <c r="AA370" s="16">
        <v>0.16710692031119359</v>
      </c>
      <c r="AB370" s="16">
        <v>9.97276621251066E-2</v>
      </c>
      <c r="AC370" s="16">
        <v>0.17812616573633669</v>
      </c>
      <c r="AD370" s="16">
        <v>0.1020757611863503</v>
      </c>
    </row>
    <row r="371" spans="2:32" x14ac:dyDescent="0.35">
      <c r="B371" s="15" t="s">
        <v>208</v>
      </c>
      <c r="C371" s="16">
        <v>0.77729703365295855</v>
      </c>
      <c r="D371" s="16">
        <v>0.74194106628644096</v>
      </c>
      <c r="E371" s="16">
        <v>0.8118566073294623</v>
      </c>
      <c r="G371" s="16">
        <v>0.68778112368277577</v>
      </c>
      <c r="H371" s="16">
        <v>0.60157312406005292</v>
      </c>
      <c r="I371" s="16">
        <v>0.70410885835046089</v>
      </c>
      <c r="J371" s="16">
        <v>0.80973006327853236</v>
      </c>
      <c r="K371" s="16">
        <v>0.89144077890492457</v>
      </c>
      <c r="L371" s="16">
        <v>0.93489951872329835</v>
      </c>
      <c r="N371" s="16">
        <v>0.81009590606814652</v>
      </c>
      <c r="O371" s="16">
        <v>0.7761997891049397</v>
      </c>
      <c r="P371" s="16">
        <v>0.79194667448531708</v>
      </c>
      <c r="Q371" s="16">
        <v>0.79923092121517059</v>
      </c>
      <c r="R371" s="16">
        <v>0.78311123387244386</v>
      </c>
      <c r="S371" s="16">
        <v>0.85259208686619026</v>
      </c>
      <c r="T371" s="16">
        <v>0.80313492291766897</v>
      </c>
      <c r="U371" s="16">
        <v>0.7489692006023938</v>
      </c>
      <c r="V371" s="16">
        <v>0.64340015568050468</v>
      </c>
      <c r="W371" s="16">
        <v>0.79135617864269958</v>
      </c>
      <c r="X371" s="16">
        <v>0.81309612058184433</v>
      </c>
      <c r="Y371" s="16">
        <v>0.81765102660013356</v>
      </c>
      <c r="AA371" s="16">
        <v>0.69529234549396368</v>
      </c>
      <c r="AB371" s="16">
        <v>0.83169808452867511</v>
      </c>
      <c r="AC371" s="16">
        <v>0.72893712524642462</v>
      </c>
      <c r="AD371" s="16">
        <v>0.85060599946656545</v>
      </c>
    </row>
    <row r="372" spans="2:32" x14ac:dyDescent="0.35">
      <c r="B372" s="15" t="s">
        <v>125</v>
      </c>
      <c r="C372" s="16">
        <v>2.3311429359477109E-2</v>
      </c>
      <c r="D372" s="16">
        <v>1.9165282479629071E-2</v>
      </c>
      <c r="E372" s="16">
        <v>2.7364184219280802E-2</v>
      </c>
      <c r="G372" s="16">
        <v>5.1894094131527457E-2</v>
      </c>
      <c r="H372" s="16">
        <v>1.227467518140108E-2</v>
      </c>
      <c r="I372" s="16">
        <v>2.30579045182908E-2</v>
      </c>
      <c r="J372" s="16">
        <v>1.9855956638686969E-2</v>
      </c>
      <c r="K372" s="16">
        <v>2.3139210266554459E-2</v>
      </c>
      <c r="L372" s="16">
        <v>1.6650194377309021E-2</v>
      </c>
      <c r="N372" s="16">
        <v>3.07702719424683E-2</v>
      </c>
      <c r="O372" s="16">
        <v>1.491204586052784E-2</v>
      </c>
      <c r="P372" s="16">
        <v>2.6546318542945469E-2</v>
      </c>
      <c r="Q372" s="16">
        <v>1.027384346355395E-2</v>
      </c>
      <c r="R372" s="16">
        <v>1.7643951169561418E-2</v>
      </c>
      <c r="S372" s="16">
        <v>0</v>
      </c>
      <c r="T372" s="16">
        <v>2.5817258699315188E-2</v>
      </c>
      <c r="U372" s="16">
        <v>4.2155516958020667E-2</v>
      </c>
      <c r="V372" s="16">
        <v>3.1039056774539161E-2</v>
      </c>
      <c r="W372" s="16">
        <v>1.8703838389560391E-2</v>
      </c>
      <c r="X372" s="16">
        <v>3.4760825687691149E-2</v>
      </c>
      <c r="Y372" s="16">
        <v>1.384367484991313E-2</v>
      </c>
      <c r="AA372" s="16">
        <v>1.0323985236882591E-2</v>
      </c>
      <c r="AB372" s="16">
        <v>2.4764619697149239E-2</v>
      </c>
      <c r="AC372" s="16">
        <v>3.7711893177738667E-2</v>
      </c>
      <c r="AD372" s="16">
        <v>2.336037799793958E-2</v>
      </c>
    </row>
    <row r="374" spans="2:32" x14ac:dyDescent="0.35">
      <c r="B374" s="25" t="s">
        <v>213</v>
      </c>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row>
    <row r="375" spans="2:32" x14ac:dyDescent="0.35">
      <c r="B375" s="24" t="s">
        <v>30</v>
      </c>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row>
    <row r="376" spans="2:32" x14ac:dyDescent="0.35">
      <c r="B376" s="15" t="s">
        <v>214</v>
      </c>
      <c r="C376" s="16">
        <v>0.44649389338225731</v>
      </c>
      <c r="D376" s="16">
        <v>0.45656661226023149</v>
      </c>
      <c r="E376" s="16">
        <v>0.43409908292477262</v>
      </c>
      <c r="G376" s="16">
        <v>0.360491352072356</v>
      </c>
      <c r="H376" s="16">
        <v>0.56517996497854261</v>
      </c>
      <c r="I376" s="16">
        <v>0.49803360136965452</v>
      </c>
      <c r="J376" s="16">
        <v>0.40637562212938938</v>
      </c>
      <c r="K376" s="16">
        <v>0.31620596003387952</v>
      </c>
      <c r="L376" s="16">
        <v>0.39847768320832122</v>
      </c>
      <c r="N376" s="16">
        <v>0.46958921277772381</v>
      </c>
      <c r="O376" s="16">
        <v>0.46108292216068569</v>
      </c>
      <c r="P376" s="16">
        <v>0.36525363935393118</v>
      </c>
      <c r="Q376" s="16">
        <v>0.36573474268570932</v>
      </c>
      <c r="R376" s="16">
        <v>0.41299556196855841</v>
      </c>
      <c r="S376" s="16">
        <v>0.33516553069405841</v>
      </c>
      <c r="T376" s="16">
        <v>0.44949222865644151</v>
      </c>
      <c r="U376" s="16">
        <v>0.50776426681480935</v>
      </c>
      <c r="V376" s="16">
        <v>0.56221592583807189</v>
      </c>
      <c r="W376" s="16">
        <v>0.33478669884272522</v>
      </c>
      <c r="X376" s="16">
        <v>0.41852737713783938</v>
      </c>
      <c r="Y376" s="16">
        <v>0.48432029829892898</v>
      </c>
      <c r="AA376" s="16">
        <v>0.56670016735984763</v>
      </c>
      <c r="AB376" s="16">
        <v>0.40017059489957463</v>
      </c>
      <c r="AC376" s="16">
        <v>0.38683714409778958</v>
      </c>
      <c r="AD376" s="16">
        <v>0.37068964740574772</v>
      </c>
    </row>
    <row r="377" spans="2:32" x14ac:dyDescent="0.35">
      <c r="B377" s="15" t="s">
        <v>215</v>
      </c>
      <c r="C377" s="16">
        <v>0.45248414580280261</v>
      </c>
      <c r="D377" s="16">
        <v>0.44521037079570791</v>
      </c>
      <c r="E377" s="16">
        <v>0.46143476416270479</v>
      </c>
      <c r="G377" s="16">
        <v>0.52212229216260941</v>
      </c>
      <c r="H377" s="16">
        <v>0.3541301323958686</v>
      </c>
      <c r="I377" s="16">
        <v>0.4301356796480264</v>
      </c>
      <c r="J377" s="16">
        <v>0.46385238229099662</v>
      </c>
      <c r="K377" s="16">
        <v>0.55466143729770556</v>
      </c>
      <c r="L377" s="16">
        <v>0.49485088602805782</v>
      </c>
      <c r="N377" s="16">
        <v>0.41431735033874939</v>
      </c>
      <c r="O377" s="16">
        <v>0.40746845200502219</v>
      </c>
      <c r="P377" s="16">
        <v>0.46555098690143171</v>
      </c>
      <c r="Q377" s="16">
        <v>0.4795742902754338</v>
      </c>
      <c r="R377" s="16">
        <v>0.51166726628530135</v>
      </c>
      <c r="S377" s="16">
        <v>0.54988118185912505</v>
      </c>
      <c r="T377" s="16">
        <v>0.45128630085408111</v>
      </c>
      <c r="U377" s="16">
        <v>0.37575365131215072</v>
      </c>
      <c r="V377" s="16">
        <v>0.36249096096266342</v>
      </c>
      <c r="W377" s="16">
        <v>0.53892546693435794</v>
      </c>
      <c r="X377" s="16">
        <v>0.50109752986181344</v>
      </c>
      <c r="Y377" s="16">
        <v>0.45669415421366888</v>
      </c>
      <c r="AA377" s="16">
        <v>0.36542796653696219</v>
      </c>
      <c r="AB377" s="16">
        <v>0.46767505121469632</v>
      </c>
      <c r="AC377" s="16">
        <v>0.50921229005610524</v>
      </c>
      <c r="AD377" s="16">
        <v>0.51420627190664214</v>
      </c>
    </row>
    <row r="378" spans="2:32" x14ac:dyDescent="0.35">
      <c r="B378" s="15" t="s">
        <v>216</v>
      </c>
      <c r="C378" s="16">
        <v>7.1629202191478086E-2</v>
      </c>
      <c r="D378" s="16">
        <v>7.1331675195534266E-2</v>
      </c>
      <c r="E378" s="16">
        <v>7.1995318903895517E-2</v>
      </c>
      <c r="G378" s="16">
        <v>8.2067979020169587E-2</v>
      </c>
      <c r="H378" s="16">
        <v>6.492802896310311E-2</v>
      </c>
      <c r="I378" s="16">
        <v>4.7833085090422493E-2</v>
      </c>
      <c r="J378" s="16">
        <v>8.2301549098423743E-2</v>
      </c>
      <c r="K378" s="16">
        <v>9.1441139460995385E-2</v>
      </c>
      <c r="L378" s="16">
        <v>7.9808877415768906E-2</v>
      </c>
      <c r="N378" s="16">
        <v>7.0066866847651704E-2</v>
      </c>
      <c r="O378" s="16">
        <v>0.13144862583429209</v>
      </c>
      <c r="P378" s="16">
        <v>0.12840504522500479</v>
      </c>
      <c r="Q378" s="16">
        <v>8.8093409166220091E-2</v>
      </c>
      <c r="R378" s="16">
        <v>5.9825276988247862E-2</v>
      </c>
      <c r="S378" s="16">
        <v>6.4577603473717868E-2</v>
      </c>
      <c r="T378" s="16">
        <v>8.5339341272119479E-2</v>
      </c>
      <c r="U378" s="16">
        <v>9.3858781765265395E-2</v>
      </c>
      <c r="V378" s="16">
        <v>4.7915364617057761E-2</v>
      </c>
      <c r="W378" s="16">
        <v>8.3571320747815189E-2</v>
      </c>
      <c r="X378" s="16">
        <v>6.3442007759540051E-2</v>
      </c>
      <c r="Y378" s="16">
        <v>4.4047935463256437E-2</v>
      </c>
      <c r="AA378" s="16">
        <v>5.6125589420464479E-2</v>
      </c>
      <c r="AB378" s="16">
        <v>8.0825062427382771E-2</v>
      </c>
      <c r="AC378" s="16">
        <v>8.2669060894411062E-2</v>
      </c>
      <c r="AD378" s="16">
        <v>7.3798416630122626E-2</v>
      </c>
    </row>
    <row r="379" spans="2:32" x14ac:dyDescent="0.35">
      <c r="B379" s="15" t="s">
        <v>217</v>
      </c>
      <c r="C379" s="16">
        <v>2.9392758623461961E-2</v>
      </c>
      <c r="D379" s="16">
        <v>2.689134174852633E-2</v>
      </c>
      <c r="E379" s="16">
        <v>3.2470834008627103E-2</v>
      </c>
      <c r="G379" s="16">
        <v>3.5318376744864877E-2</v>
      </c>
      <c r="H379" s="16">
        <v>1.5761873662485749E-2</v>
      </c>
      <c r="I379" s="16">
        <v>2.3997633891896492E-2</v>
      </c>
      <c r="J379" s="16">
        <v>4.7470446481190247E-2</v>
      </c>
      <c r="K379" s="16">
        <v>3.7691463207419493E-2</v>
      </c>
      <c r="L379" s="16">
        <v>2.6862553347852001E-2</v>
      </c>
      <c r="N379" s="16">
        <v>4.6026570035875097E-2</v>
      </c>
      <c r="O379" s="16">
        <v>0</v>
      </c>
      <c r="P379" s="16">
        <v>4.0790328519632227E-2</v>
      </c>
      <c r="Q379" s="16">
        <v>6.6597557872636867E-2</v>
      </c>
      <c r="R379" s="16">
        <v>1.551189475789236E-2</v>
      </c>
      <c r="S379" s="16">
        <v>5.0375683973098502E-2</v>
      </c>
      <c r="T379" s="16">
        <v>1.388212921735802E-2</v>
      </c>
      <c r="U379" s="16">
        <v>2.2623300107774521E-2</v>
      </c>
      <c r="V379" s="16">
        <v>2.7377748582206981E-2</v>
      </c>
      <c r="W379" s="16">
        <v>4.2716513475101608E-2</v>
      </c>
      <c r="X379" s="16">
        <v>1.6933085240807111E-2</v>
      </c>
      <c r="Y379" s="16">
        <v>1.4937612024145629E-2</v>
      </c>
      <c r="AA379" s="16">
        <v>1.174627668272568E-2</v>
      </c>
      <c r="AB379" s="16">
        <v>5.1329291458346429E-2</v>
      </c>
      <c r="AC379" s="16">
        <v>2.1281504951693991E-2</v>
      </c>
      <c r="AD379" s="16">
        <v>4.1305664057487472E-2</v>
      </c>
    </row>
    <row r="380" spans="2:32" x14ac:dyDescent="0.35">
      <c r="W380" s="20">
        <f>SUM(W376:W377)</f>
        <v>0.87371216577708322</v>
      </c>
    </row>
    <row r="381" spans="2:32" x14ac:dyDescent="0.35">
      <c r="B381" s="25" t="s">
        <v>218</v>
      </c>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row>
    <row r="382" spans="2:32" x14ac:dyDescent="0.35">
      <c r="B382" s="24" t="s">
        <v>31</v>
      </c>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row>
    <row r="383" spans="2:32" x14ac:dyDescent="0.35">
      <c r="B383" s="15" t="s">
        <v>214</v>
      </c>
      <c r="C383" s="16">
        <v>0.47117160663206159</v>
      </c>
      <c r="D383" s="16">
        <v>0.46056171549102032</v>
      </c>
      <c r="E383" s="16">
        <v>0.48860564033780179</v>
      </c>
      <c r="G383" s="16">
        <v>0.3040809902942555</v>
      </c>
      <c r="H383" s="16">
        <v>0.56297524850971981</v>
      </c>
      <c r="I383" s="16">
        <v>0.51132803443613106</v>
      </c>
      <c r="J383" s="16">
        <v>0.40757548402377869</v>
      </c>
      <c r="K383" s="16">
        <v>0.39648728475562189</v>
      </c>
      <c r="L383" s="16">
        <v>0.3107072564355236</v>
      </c>
      <c r="N383" s="16">
        <v>0.68871525896203944</v>
      </c>
      <c r="O383" s="16">
        <v>0.44359670237076948</v>
      </c>
      <c r="P383" s="16">
        <v>0.42287188195170261</v>
      </c>
      <c r="Q383" s="16">
        <v>0.21395118650871031</v>
      </c>
      <c r="R383" s="16">
        <v>0.5227247653634054</v>
      </c>
      <c r="S383" s="16">
        <v>0.42853862779385182</v>
      </c>
      <c r="T383" s="16">
        <v>0.42839393492630712</v>
      </c>
      <c r="U383" s="16">
        <v>0.39003926944396622</v>
      </c>
      <c r="V383" s="16">
        <v>0.51590282761813233</v>
      </c>
      <c r="W383" s="16">
        <v>0.45027583015462708</v>
      </c>
      <c r="X383" s="16">
        <v>0.44838666304374142</v>
      </c>
      <c r="Y383" s="16">
        <v>0.5041804723476514</v>
      </c>
      <c r="AA383" s="16">
        <v>0.61020717539873615</v>
      </c>
      <c r="AB383" s="16">
        <v>0.38659208097149128</v>
      </c>
      <c r="AC383" s="16">
        <v>0.35235876766129159</v>
      </c>
      <c r="AD383" s="16">
        <v>0.28287913538206322</v>
      </c>
    </row>
    <row r="384" spans="2:32" x14ac:dyDescent="0.35">
      <c r="B384" s="15" t="s">
        <v>215</v>
      </c>
      <c r="C384" s="16">
        <v>0.37905205506598061</v>
      </c>
      <c r="D384" s="16">
        <v>0.4042736869311308</v>
      </c>
      <c r="E384" s="16">
        <v>0.33760820100513089</v>
      </c>
      <c r="G384" s="16">
        <v>0.37847670665743671</v>
      </c>
      <c r="H384" s="16">
        <v>0.3025189073577168</v>
      </c>
      <c r="I384" s="16">
        <v>0.43289202121737991</v>
      </c>
      <c r="J384" s="16">
        <v>0.50822802249566945</v>
      </c>
      <c r="K384" s="16">
        <v>0.40488914566028772</v>
      </c>
      <c r="L384" s="16">
        <v>0.50272632207716794</v>
      </c>
      <c r="N384" s="16">
        <v>0.15320636553149661</v>
      </c>
      <c r="O384" s="16">
        <v>0.37054893773808423</v>
      </c>
      <c r="P384" s="16">
        <v>0.28535854871327188</v>
      </c>
      <c r="Q384" s="16">
        <v>0.42886287841677062</v>
      </c>
      <c r="R384" s="16">
        <v>0.38040917508474709</v>
      </c>
      <c r="S384" s="16">
        <v>0.3574242363641506</v>
      </c>
      <c r="T384" s="16">
        <v>0.42963366827310462</v>
      </c>
      <c r="U384" s="16">
        <v>0.45277554051463142</v>
      </c>
      <c r="V384" s="16">
        <v>0.35436790343167102</v>
      </c>
      <c r="W384" s="16">
        <v>0.40509149637799352</v>
      </c>
      <c r="X384" s="16">
        <v>0.46174529260231151</v>
      </c>
      <c r="Y384" s="16">
        <v>0.49581952765234882</v>
      </c>
      <c r="AA384" s="16">
        <v>0.33451314037797891</v>
      </c>
      <c r="AB384" s="16">
        <v>0.38871334039117711</v>
      </c>
      <c r="AC384" s="16">
        <v>0.46190106670045311</v>
      </c>
      <c r="AD384" s="16">
        <v>0.40140832284045741</v>
      </c>
    </row>
    <row r="385" spans="2:32" x14ac:dyDescent="0.35">
      <c r="B385" s="15" t="s">
        <v>216</v>
      </c>
      <c r="C385" s="16">
        <v>0.12053682615304551</v>
      </c>
      <c r="D385" s="16">
        <v>0.10630292198413401</v>
      </c>
      <c r="E385" s="16">
        <v>0.1439257904455416</v>
      </c>
      <c r="G385" s="16">
        <v>0.24354854356015229</v>
      </c>
      <c r="H385" s="16">
        <v>0.13450584413256339</v>
      </c>
      <c r="I385" s="16">
        <v>5.5779944346488843E-2</v>
      </c>
      <c r="J385" s="16">
        <v>8.4196493480551943E-2</v>
      </c>
      <c r="K385" s="16">
        <v>0</v>
      </c>
      <c r="L385" s="16">
        <v>0</v>
      </c>
      <c r="N385" s="16">
        <v>0.1027096554959433</v>
      </c>
      <c r="O385" s="16">
        <v>0.18585435989114599</v>
      </c>
      <c r="P385" s="16">
        <v>7.4245798860144194E-2</v>
      </c>
      <c r="Q385" s="16">
        <v>0.28482452368519068</v>
      </c>
      <c r="R385" s="16">
        <v>9.6866059551847253E-2</v>
      </c>
      <c r="S385" s="16">
        <v>0.2140371358419976</v>
      </c>
      <c r="T385" s="16">
        <v>0.14197239680058821</v>
      </c>
      <c r="U385" s="16">
        <v>0.13087686013699831</v>
      </c>
      <c r="V385" s="16">
        <v>0.1013762508715642</v>
      </c>
      <c r="W385" s="16">
        <v>0.14463267346737951</v>
      </c>
      <c r="X385" s="16">
        <v>8.9868044353947213E-2</v>
      </c>
      <c r="Y385" s="16">
        <v>0</v>
      </c>
      <c r="AA385" s="16">
        <v>4.7139794539474728E-2</v>
      </c>
      <c r="AB385" s="16">
        <v>0.18526304674329669</v>
      </c>
      <c r="AC385" s="16">
        <v>0.15086874388025431</v>
      </c>
      <c r="AD385" s="16">
        <v>0.23699153528654329</v>
      </c>
    </row>
    <row r="386" spans="2:32" x14ac:dyDescent="0.35">
      <c r="B386" s="15" t="s">
        <v>217</v>
      </c>
      <c r="C386" s="16">
        <v>2.923951214891252E-2</v>
      </c>
      <c r="D386" s="16">
        <v>2.8861675593714751E-2</v>
      </c>
      <c r="E386" s="16">
        <v>2.9860368211525459E-2</v>
      </c>
      <c r="G386" s="16">
        <v>7.3893759488155353E-2</v>
      </c>
      <c r="H386" s="16">
        <v>0</v>
      </c>
      <c r="I386" s="16">
        <v>0</v>
      </c>
      <c r="J386" s="16">
        <v>0</v>
      </c>
      <c r="K386" s="16">
        <v>0.19862356958409039</v>
      </c>
      <c r="L386" s="16">
        <v>0.18656642148730851</v>
      </c>
      <c r="N386" s="16">
        <v>5.5368720010520768E-2</v>
      </c>
      <c r="O386" s="16">
        <v>0</v>
      </c>
      <c r="P386" s="16">
        <v>0.21752377047488139</v>
      </c>
      <c r="Q386" s="16">
        <v>7.2361411389328556E-2</v>
      </c>
      <c r="R386" s="16">
        <v>0</v>
      </c>
      <c r="S386" s="16">
        <v>0</v>
      </c>
      <c r="T386" s="16">
        <v>0</v>
      </c>
      <c r="U386" s="16">
        <v>2.6308329904403939E-2</v>
      </c>
      <c r="V386" s="16">
        <v>2.8353018078632209E-2</v>
      </c>
      <c r="W386" s="16">
        <v>0</v>
      </c>
      <c r="X386" s="16">
        <v>0</v>
      </c>
      <c r="Y386" s="16">
        <v>0</v>
      </c>
      <c r="AA386" s="16">
        <v>8.1398896838102575E-3</v>
      </c>
      <c r="AB386" s="16">
        <v>3.9431531894035067E-2</v>
      </c>
      <c r="AC386" s="16">
        <v>3.4871421758000981E-2</v>
      </c>
      <c r="AD386" s="16">
        <v>7.8721006490936329E-2</v>
      </c>
    </row>
    <row r="387" spans="2:32" x14ac:dyDescent="0.35">
      <c r="W387" s="20">
        <f>SUM(W383:W384)</f>
        <v>0.8553673265326206</v>
      </c>
    </row>
    <row r="388" spans="2:32" x14ac:dyDescent="0.35">
      <c r="B388" s="25" t="s">
        <v>219</v>
      </c>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row>
    <row r="389" spans="2:32" x14ac:dyDescent="0.35">
      <c r="B389" s="24" t="s">
        <v>32</v>
      </c>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row>
    <row r="390" spans="2:32" x14ac:dyDescent="0.35">
      <c r="B390" s="15" t="s">
        <v>214</v>
      </c>
      <c r="C390" s="16">
        <v>0.39186624778497448</v>
      </c>
      <c r="D390" s="16">
        <v>0.40181651178138611</v>
      </c>
      <c r="E390" s="16">
        <v>0.38225482017950402</v>
      </c>
      <c r="G390" s="16">
        <v>0.43081638102606468</v>
      </c>
      <c r="H390" s="16">
        <v>0.53492958368208998</v>
      </c>
      <c r="I390" s="16">
        <v>0.4049425634651862</v>
      </c>
      <c r="J390" s="16">
        <v>0.34447294728752709</v>
      </c>
      <c r="K390" s="16">
        <v>0.24565046449031289</v>
      </c>
      <c r="L390" s="16">
        <v>0.21821989338850381</v>
      </c>
      <c r="N390" s="16">
        <v>0.3979901366418605</v>
      </c>
      <c r="O390" s="16">
        <v>0.3388437953158201</v>
      </c>
      <c r="P390" s="16">
        <v>0.4117788064826336</v>
      </c>
      <c r="Q390" s="16">
        <v>0.31875414304949101</v>
      </c>
      <c r="R390" s="16">
        <v>0.38124151265468881</v>
      </c>
      <c r="S390" s="16">
        <v>0.29866668300699412</v>
      </c>
      <c r="T390" s="16">
        <v>0.39545250193856962</v>
      </c>
      <c r="U390" s="16">
        <v>0.37533288343066201</v>
      </c>
      <c r="V390" s="16">
        <v>0.50328818850061485</v>
      </c>
      <c r="W390" s="16">
        <v>0.3074054895744151</v>
      </c>
      <c r="X390" s="16">
        <v>0.38493909106095309</v>
      </c>
      <c r="Y390" s="16">
        <v>0.45235446351310771</v>
      </c>
      <c r="AA390" s="16">
        <v>0.46520428342281522</v>
      </c>
      <c r="AB390" s="16">
        <v>0.3621517113137292</v>
      </c>
      <c r="AC390" s="16">
        <v>0.34800941074979802</v>
      </c>
      <c r="AD390" s="16">
        <v>0.3626392562930007</v>
      </c>
    </row>
    <row r="391" spans="2:32" x14ac:dyDescent="0.35">
      <c r="B391" s="15" t="s">
        <v>215</v>
      </c>
      <c r="C391" s="16">
        <v>0.46971899355986169</v>
      </c>
      <c r="D391" s="16">
        <v>0.4736839450720825</v>
      </c>
      <c r="E391" s="16">
        <v>0.46588906056183732</v>
      </c>
      <c r="G391" s="16">
        <v>0.41363171551154282</v>
      </c>
      <c r="H391" s="16">
        <v>0.35050984305735922</v>
      </c>
      <c r="I391" s="16">
        <v>0.5023985328633026</v>
      </c>
      <c r="J391" s="16">
        <v>0.48694073375394192</v>
      </c>
      <c r="K391" s="16">
        <v>0.6548939435098482</v>
      </c>
      <c r="L391" s="16">
        <v>0.54707839439115535</v>
      </c>
      <c r="N391" s="16">
        <v>0.44411434730777188</v>
      </c>
      <c r="O391" s="16">
        <v>0.51298054986331532</v>
      </c>
      <c r="P391" s="16">
        <v>0.43725592883512437</v>
      </c>
      <c r="Q391" s="16">
        <v>0.51933521414341233</v>
      </c>
      <c r="R391" s="16">
        <v>0.44579848373963699</v>
      </c>
      <c r="S391" s="16">
        <v>0.58858649912400973</v>
      </c>
      <c r="T391" s="16">
        <v>0.41355414193975648</v>
      </c>
      <c r="U391" s="16">
        <v>0.49038732328654377</v>
      </c>
      <c r="V391" s="16">
        <v>0.41004968057198338</v>
      </c>
      <c r="W391" s="16">
        <v>0.56722474135388246</v>
      </c>
      <c r="X391" s="16">
        <v>0.40315345547627601</v>
      </c>
      <c r="Y391" s="16">
        <v>0.46231182778367308</v>
      </c>
      <c r="AA391" s="16">
        <v>0.42673876458051629</v>
      </c>
      <c r="AB391" s="16">
        <v>0.47602543170791028</v>
      </c>
      <c r="AC391" s="16">
        <v>0.51189677587244098</v>
      </c>
      <c r="AD391" s="16">
        <v>0.48541320870433641</v>
      </c>
    </row>
    <row r="392" spans="2:32" x14ac:dyDescent="0.35">
      <c r="B392" s="15" t="s">
        <v>216</v>
      </c>
      <c r="C392" s="16">
        <v>0.1077168868123094</v>
      </c>
      <c r="D392" s="16">
        <v>9.5364062297422253E-2</v>
      </c>
      <c r="E392" s="16">
        <v>0.1196490605305881</v>
      </c>
      <c r="G392" s="16">
        <v>0.1207368586036924</v>
      </c>
      <c r="H392" s="16">
        <v>0.1006034960795764</v>
      </c>
      <c r="I392" s="16">
        <v>7.2587577769385569E-2</v>
      </c>
      <c r="J392" s="16">
        <v>0.13404257192774</v>
      </c>
      <c r="K392" s="16">
        <v>4.1904740974207079E-2</v>
      </c>
      <c r="L392" s="16">
        <v>0.18882789730213359</v>
      </c>
      <c r="N392" s="16">
        <v>0.1036995154240177</v>
      </c>
      <c r="O392" s="16">
        <v>0.1056912351315405</v>
      </c>
      <c r="P392" s="16">
        <v>0.13500457420370021</v>
      </c>
      <c r="Q392" s="16">
        <v>0.16191064280709649</v>
      </c>
      <c r="R392" s="16">
        <v>0.13698622382992889</v>
      </c>
      <c r="S392" s="16">
        <v>7.9667310143040432E-2</v>
      </c>
      <c r="T392" s="16">
        <v>0.14797492275073429</v>
      </c>
      <c r="U392" s="16">
        <v>0.11459078364794111</v>
      </c>
      <c r="V392" s="16">
        <v>5.712237675735355E-2</v>
      </c>
      <c r="W392" s="16">
        <v>0.1117537488891496</v>
      </c>
      <c r="X392" s="16">
        <v>0.15665162906101099</v>
      </c>
      <c r="Y392" s="16">
        <v>6.6122095363561034E-2</v>
      </c>
      <c r="AA392" s="16">
        <v>8.3766944273403351E-2</v>
      </c>
      <c r="AB392" s="16">
        <v>0.13117722857797401</v>
      </c>
      <c r="AC392" s="16">
        <v>0.1129461395177305</v>
      </c>
      <c r="AD392" s="16">
        <v>0.1075707029182415</v>
      </c>
    </row>
    <row r="393" spans="2:32" x14ac:dyDescent="0.35">
      <c r="B393" s="15" t="s">
        <v>217</v>
      </c>
      <c r="C393" s="16">
        <v>3.069787184285452E-2</v>
      </c>
      <c r="D393" s="16">
        <v>2.913548084910934E-2</v>
      </c>
      <c r="E393" s="16">
        <v>3.2207058728070462E-2</v>
      </c>
      <c r="G393" s="16">
        <v>3.4815044858700281E-2</v>
      </c>
      <c r="H393" s="16">
        <v>1.395707718097451E-2</v>
      </c>
      <c r="I393" s="16">
        <v>2.0071325902125819E-2</v>
      </c>
      <c r="J393" s="16">
        <v>3.4543747030791112E-2</v>
      </c>
      <c r="K393" s="16">
        <v>5.7550851025632059E-2</v>
      </c>
      <c r="L393" s="16">
        <v>4.5873814918207023E-2</v>
      </c>
      <c r="N393" s="16">
        <v>5.4196000626349917E-2</v>
      </c>
      <c r="O393" s="16">
        <v>4.2484419689324301E-2</v>
      </c>
      <c r="P393" s="16">
        <v>1.59606904785418E-2</v>
      </c>
      <c r="Q393" s="16">
        <v>0</v>
      </c>
      <c r="R393" s="16">
        <v>3.5973779775745347E-2</v>
      </c>
      <c r="S393" s="16">
        <v>3.3079507725955859E-2</v>
      </c>
      <c r="T393" s="16">
        <v>4.3018433370939552E-2</v>
      </c>
      <c r="U393" s="16">
        <v>1.9689009634853139E-2</v>
      </c>
      <c r="V393" s="16">
        <v>2.9539754170048289E-2</v>
      </c>
      <c r="W393" s="16">
        <v>1.361602018255274E-2</v>
      </c>
      <c r="X393" s="16">
        <v>5.5255824401759981E-2</v>
      </c>
      <c r="Y393" s="16">
        <v>1.9211613339658391E-2</v>
      </c>
      <c r="AA393" s="16">
        <v>2.4290007723264999E-2</v>
      </c>
      <c r="AB393" s="16">
        <v>3.064562840038661E-2</v>
      </c>
      <c r="AC393" s="16">
        <v>2.7147673860030419E-2</v>
      </c>
      <c r="AD393" s="16">
        <v>4.4376832084421523E-2</v>
      </c>
    </row>
    <row r="394" spans="2:32" x14ac:dyDescent="0.35">
      <c r="W394" s="20">
        <f>SUM(W390:W391)</f>
        <v>0.87463023092829761</v>
      </c>
    </row>
    <row r="395" spans="2:32" x14ac:dyDescent="0.35">
      <c r="B395" s="25" t="s">
        <v>220</v>
      </c>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row>
    <row r="396" spans="2:32" x14ac:dyDescent="0.35">
      <c r="B396" s="24" t="s">
        <v>33</v>
      </c>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row>
    <row r="397" spans="2:32" x14ac:dyDescent="0.35">
      <c r="B397" s="15" t="s">
        <v>214</v>
      </c>
      <c r="C397" s="16">
        <v>0.35829663404971718</v>
      </c>
      <c r="D397" s="16">
        <v>0.33261042268654889</v>
      </c>
      <c r="E397" s="16">
        <v>0.39560278352211209</v>
      </c>
      <c r="G397" s="16">
        <v>0.24101410735455331</v>
      </c>
      <c r="H397" s="16">
        <v>0.47675072422022008</v>
      </c>
      <c r="I397" s="16">
        <v>0.37073843135644879</v>
      </c>
      <c r="J397" s="16">
        <v>0.24652646305018189</v>
      </c>
      <c r="K397" s="16">
        <v>0.2313991494707579</v>
      </c>
      <c r="L397" s="16">
        <v>0.41800351176379541</v>
      </c>
      <c r="N397" s="16">
        <v>0.40247517942567612</v>
      </c>
      <c r="O397" s="16">
        <v>0.34897075265374689</v>
      </c>
      <c r="P397" s="16">
        <v>0.15024462435378169</v>
      </c>
      <c r="Q397" s="16">
        <v>0.23777191861747149</v>
      </c>
      <c r="R397" s="16">
        <v>0.41453467093109708</v>
      </c>
      <c r="S397" s="16">
        <v>0.44707206628154161</v>
      </c>
      <c r="T397" s="16">
        <v>0.26433376885654059</v>
      </c>
      <c r="U397" s="16">
        <v>0.22700292364209801</v>
      </c>
      <c r="V397" s="16">
        <v>0.49719059371865759</v>
      </c>
      <c r="W397" s="16">
        <v>0.39067782619158259</v>
      </c>
      <c r="X397" s="16">
        <v>0.21502151332095271</v>
      </c>
      <c r="Y397" s="16">
        <v>0.23759604125898759</v>
      </c>
      <c r="AA397" s="16">
        <v>0.51949153280319882</v>
      </c>
      <c r="AB397" s="16">
        <v>0.2961448456986463</v>
      </c>
      <c r="AC397" s="16">
        <v>0.18492139956415651</v>
      </c>
      <c r="AD397" s="16">
        <v>0.30652316964272658</v>
      </c>
    </row>
    <row r="398" spans="2:32" x14ac:dyDescent="0.35">
      <c r="B398" s="15" t="s">
        <v>215</v>
      </c>
      <c r="C398" s="16">
        <v>0.47591151064122528</v>
      </c>
      <c r="D398" s="16">
        <v>0.49916293979165938</v>
      </c>
      <c r="E398" s="16">
        <v>0.44214159108910739</v>
      </c>
      <c r="G398" s="16">
        <v>0.50829085298340038</v>
      </c>
      <c r="H398" s="16">
        <v>0.34625693768582511</v>
      </c>
      <c r="I398" s="16">
        <v>0.5282766943378463</v>
      </c>
      <c r="J398" s="16">
        <v>0.54451831329229161</v>
      </c>
      <c r="K398" s="16">
        <v>0.67876608268349559</v>
      </c>
      <c r="L398" s="16">
        <v>0.52481039585943789</v>
      </c>
      <c r="N398" s="16">
        <v>0.36503626840739772</v>
      </c>
      <c r="O398" s="16">
        <v>0.50769468637656101</v>
      </c>
      <c r="P398" s="16">
        <v>0.54943713011933493</v>
      </c>
      <c r="Q398" s="16">
        <v>0.47468586688174341</v>
      </c>
      <c r="R398" s="16">
        <v>0.58546532906890292</v>
      </c>
      <c r="S398" s="16">
        <v>0.47167534511223269</v>
      </c>
      <c r="T398" s="16">
        <v>0.27120771221024359</v>
      </c>
      <c r="U398" s="16">
        <v>0.57396215267596951</v>
      </c>
      <c r="V398" s="16">
        <v>0.37474536484083282</v>
      </c>
      <c r="W398" s="16">
        <v>0.53459856235976133</v>
      </c>
      <c r="X398" s="16">
        <v>0.60351760038220081</v>
      </c>
      <c r="Y398" s="16">
        <v>0.51560197110601835</v>
      </c>
      <c r="AA398" s="16">
        <v>0.41573153217504327</v>
      </c>
      <c r="AB398" s="16">
        <v>0.50768140857644017</v>
      </c>
      <c r="AC398" s="16">
        <v>0.53613045338632748</v>
      </c>
      <c r="AD398" s="16">
        <v>0.49244598819635971</v>
      </c>
    </row>
    <row r="399" spans="2:32" x14ac:dyDescent="0.35">
      <c r="B399" s="15" t="s">
        <v>216</v>
      </c>
      <c r="C399" s="16">
        <v>0.14370559880479761</v>
      </c>
      <c r="D399" s="16">
        <v>0.1437433826434778</v>
      </c>
      <c r="E399" s="16">
        <v>0.14365072229874101</v>
      </c>
      <c r="G399" s="16">
        <v>0.21195688447239089</v>
      </c>
      <c r="H399" s="16">
        <v>0.162045272322793</v>
      </c>
      <c r="I399" s="16">
        <v>0.10098487430570489</v>
      </c>
      <c r="J399" s="16">
        <v>0.1389772183842459</v>
      </c>
      <c r="K399" s="16">
        <v>8.9834767845746497E-2</v>
      </c>
      <c r="L399" s="16">
        <v>5.718609237676666E-2</v>
      </c>
      <c r="N399" s="16">
        <v>0.16492101444574889</v>
      </c>
      <c r="O399" s="16">
        <v>0.14333456096969199</v>
      </c>
      <c r="P399" s="16">
        <v>0.3003182455268833</v>
      </c>
      <c r="Q399" s="16">
        <v>0.2304852988863742</v>
      </c>
      <c r="R399" s="16">
        <v>0</v>
      </c>
      <c r="S399" s="16">
        <v>8.1252588606225529E-2</v>
      </c>
      <c r="T399" s="16">
        <v>0.38691584281067098</v>
      </c>
      <c r="U399" s="16">
        <v>0.1741203117924551</v>
      </c>
      <c r="V399" s="16">
        <v>0.1168760947981516</v>
      </c>
      <c r="W399" s="16">
        <v>7.4723611448656149E-2</v>
      </c>
      <c r="X399" s="16">
        <v>9.1992828025514492E-2</v>
      </c>
      <c r="Y399" s="16">
        <v>0.24680198763499389</v>
      </c>
      <c r="AA399" s="16">
        <v>4.7336287542191657E-2</v>
      </c>
      <c r="AB399" s="16">
        <v>0.16919602008704479</v>
      </c>
      <c r="AC399" s="16">
        <v>0.26776745177348049</v>
      </c>
      <c r="AD399" s="16">
        <v>0.15519633257319179</v>
      </c>
    </row>
    <row r="400" spans="2:32" x14ac:dyDescent="0.35">
      <c r="B400" s="15" t="s">
        <v>217</v>
      </c>
      <c r="C400" s="16">
        <v>2.2086256504259719E-2</v>
      </c>
      <c r="D400" s="16">
        <v>2.448325487831389E-2</v>
      </c>
      <c r="E400" s="16">
        <v>1.860490309003936E-2</v>
      </c>
      <c r="G400" s="16">
        <v>3.8738155189655357E-2</v>
      </c>
      <c r="H400" s="16">
        <v>1.4947065771161529E-2</v>
      </c>
      <c r="I400" s="16">
        <v>0</v>
      </c>
      <c r="J400" s="16">
        <v>6.9978005273280755E-2</v>
      </c>
      <c r="K400" s="16">
        <v>0</v>
      </c>
      <c r="L400" s="16">
        <v>0</v>
      </c>
      <c r="N400" s="16">
        <v>6.7567537721177393E-2</v>
      </c>
      <c r="O400" s="16">
        <v>0</v>
      </c>
      <c r="P400" s="16">
        <v>0</v>
      </c>
      <c r="Q400" s="16">
        <v>5.7056915614411063E-2</v>
      </c>
      <c r="R400" s="16">
        <v>0</v>
      </c>
      <c r="S400" s="16">
        <v>0</v>
      </c>
      <c r="T400" s="16">
        <v>7.7542676122544743E-2</v>
      </c>
      <c r="U400" s="16">
        <v>2.4914611889477589E-2</v>
      </c>
      <c r="V400" s="16">
        <v>1.118794664235794E-2</v>
      </c>
      <c r="W400" s="16">
        <v>0</v>
      </c>
      <c r="X400" s="16">
        <v>8.9468058271332002E-2</v>
      </c>
      <c r="Y400" s="16">
        <v>0</v>
      </c>
      <c r="AA400" s="16">
        <v>1.7440647479566241E-2</v>
      </c>
      <c r="AB400" s="16">
        <v>2.6977725637868651E-2</v>
      </c>
      <c r="AC400" s="16">
        <v>1.118069527603534E-2</v>
      </c>
      <c r="AD400" s="16">
        <v>4.583450958772179E-2</v>
      </c>
    </row>
    <row r="401" spans="2:32" x14ac:dyDescent="0.35">
      <c r="W401" s="20">
        <f>SUM(W397:W398)</f>
        <v>0.92527638855134398</v>
      </c>
    </row>
    <row r="402" spans="2:32" x14ac:dyDescent="0.35">
      <c r="B402" s="25" t="s">
        <v>221</v>
      </c>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row>
    <row r="403" spans="2:32" x14ac:dyDescent="0.35">
      <c r="B403" s="24" t="s">
        <v>34</v>
      </c>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row>
    <row r="404" spans="2:32" x14ac:dyDescent="0.35">
      <c r="B404" s="15" t="s">
        <v>214</v>
      </c>
      <c r="C404" s="16">
        <v>0.51380548509227775</v>
      </c>
      <c r="D404" s="16">
        <v>0.52095029746727539</v>
      </c>
      <c r="E404" s="16">
        <v>0.50392625609230846</v>
      </c>
      <c r="G404" s="16">
        <v>0.40498273019080527</v>
      </c>
      <c r="H404" s="16">
        <v>0.63063721883596124</v>
      </c>
      <c r="I404" s="16">
        <v>0.54388637875517709</v>
      </c>
      <c r="J404" s="16">
        <v>0.41423834919539448</v>
      </c>
      <c r="K404" s="16">
        <v>0.4925273852486679</v>
      </c>
      <c r="L404" s="16">
        <v>0.38461862454111873</v>
      </c>
      <c r="N404" s="16">
        <v>0.49839538295119767</v>
      </c>
      <c r="O404" s="16">
        <v>0.5828426574037171</v>
      </c>
      <c r="P404" s="16">
        <v>0.51902923490696395</v>
      </c>
      <c r="Q404" s="16">
        <v>0.47519729298908159</v>
      </c>
      <c r="R404" s="16">
        <v>0.48771218620207513</v>
      </c>
      <c r="S404" s="16">
        <v>0.45244022026299691</v>
      </c>
      <c r="T404" s="16">
        <v>0.52643773296818297</v>
      </c>
      <c r="U404" s="16">
        <v>0.55687627491513592</v>
      </c>
      <c r="V404" s="16">
        <v>0.573461777242119</v>
      </c>
      <c r="W404" s="16">
        <v>0.42080753534052218</v>
      </c>
      <c r="X404" s="16">
        <v>0.38519117041640588</v>
      </c>
      <c r="Y404" s="16">
        <v>0.60641130995683912</v>
      </c>
      <c r="AA404" s="16">
        <v>0.63303067649838851</v>
      </c>
      <c r="AB404" s="16">
        <v>0.52486292909583432</v>
      </c>
      <c r="AC404" s="16">
        <v>0.40119525466965428</v>
      </c>
      <c r="AD404" s="16">
        <v>0.39639750699770099</v>
      </c>
    </row>
    <row r="405" spans="2:32" x14ac:dyDescent="0.35">
      <c r="B405" s="15" t="s">
        <v>215</v>
      </c>
      <c r="C405" s="16">
        <v>0.42234066703965889</v>
      </c>
      <c r="D405" s="16">
        <v>0.40957979050830268</v>
      </c>
      <c r="E405" s="16">
        <v>0.43998530413814341</v>
      </c>
      <c r="G405" s="16">
        <v>0.49781054295902022</v>
      </c>
      <c r="H405" s="16">
        <v>0.3174929270096844</v>
      </c>
      <c r="I405" s="16">
        <v>0.42951365496661192</v>
      </c>
      <c r="J405" s="16">
        <v>0.49452734474856719</v>
      </c>
      <c r="K405" s="16">
        <v>0.46590370959358779</v>
      </c>
      <c r="L405" s="16">
        <v>0.4929524844662424</v>
      </c>
      <c r="N405" s="16">
        <v>0.46164472390475808</v>
      </c>
      <c r="O405" s="16">
        <v>0.30896263877892349</v>
      </c>
      <c r="P405" s="16">
        <v>0.41099307423280368</v>
      </c>
      <c r="Q405" s="16">
        <v>0.48696842394345607</v>
      </c>
      <c r="R405" s="16">
        <v>0.51228781379792476</v>
      </c>
      <c r="S405" s="16">
        <v>0.47021893892854072</v>
      </c>
      <c r="T405" s="16">
        <v>0.41900776614278451</v>
      </c>
      <c r="U405" s="16">
        <v>0.40441795055727592</v>
      </c>
      <c r="V405" s="16">
        <v>0.34492569248856197</v>
      </c>
      <c r="W405" s="16">
        <v>0.4945998166583378</v>
      </c>
      <c r="X405" s="16">
        <v>0.47938339944456659</v>
      </c>
      <c r="Y405" s="16">
        <v>0.3370962939599097</v>
      </c>
      <c r="AA405" s="16">
        <v>0.32578852998821101</v>
      </c>
      <c r="AB405" s="16">
        <v>0.4374074034383178</v>
      </c>
      <c r="AC405" s="16">
        <v>0.47139060690467649</v>
      </c>
      <c r="AD405" s="16">
        <v>0.5486230385368831</v>
      </c>
    </row>
    <row r="406" spans="2:32" x14ac:dyDescent="0.35">
      <c r="B406" s="15" t="s">
        <v>216</v>
      </c>
      <c r="C406" s="16">
        <v>5.2423000818860192E-2</v>
      </c>
      <c r="D406" s="16">
        <v>5.7249115053006658E-2</v>
      </c>
      <c r="E406" s="16">
        <v>4.5749867194527852E-2</v>
      </c>
      <c r="G406" s="16">
        <v>8.8123323124774888E-2</v>
      </c>
      <c r="H406" s="16">
        <v>4.1033951402109373E-2</v>
      </c>
      <c r="I406" s="16">
        <v>2.6599966278210881E-2</v>
      </c>
      <c r="J406" s="16">
        <v>7.6814848761472085E-2</v>
      </c>
      <c r="K406" s="16">
        <v>4.1568905157744529E-2</v>
      </c>
      <c r="L406" s="16">
        <v>3.8504000604911472E-2</v>
      </c>
      <c r="N406" s="16">
        <v>3.9959893144044058E-2</v>
      </c>
      <c r="O406" s="16">
        <v>0.1081947038173595</v>
      </c>
      <c r="P406" s="16">
        <v>3.4988845430116107E-2</v>
      </c>
      <c r="Q406" s="16">
        <v>3.7834283067462261E-2</v>
      </c>
      <c r="R406" s="16">
        <v>0</v>
      </c>
      <c r="S406" s="16">
        <v>7.734084080846243E-2</v>
      </c>
      <c r="T406" s="16">
        <v>5.4554500889032791E-2</v>
      </c>
      <c r="U406" s="16">
        <v>1.877353636233127E-2</v>
      </c>
      <c r="V406" s="16">
        <v>8.1612530269319028E-2</v>
      </c>
      <c r="W406" s="16">
        <v>6.9792272064067878E-2</v>
      </c>
      <c r="X406" s="16">
        <v>3.2676843752749193E-2</v>
      </c>
      <c r="Y406" s="16">
        <v>5.6492396083251163E-2</v>
      </c>
      <c r="AA406" s="16">
        <v>3.4729573647224607E-2</v>
      </c>
      <c r="AB406" s="16">
        <v>2.9463829271722069E-2</v>
      </c>
      <c r="AC406" s="16">
        <v>0.10528583964264999</v>
      </c>
      <c r="AD406" s="16">
        <v>4.4103614812089187E-2</v>
      </c>
    </row>
    <row r="407" spans="2:32" x14ac:dyDescent="0.35">
      <c r="B407" s="15" t="s">
        <v>217</v>
      </c>
      <c r="C407" s="16">
        <v>1.143084704920328E-2</v>
      </c>
      <c r="D407" s="16">
        <v>1.222079697141505E-2</v>
      </c>
      <c r="E407" s="16">
        <v>1.033857257502015E-2</v>
      </c>
      <c r="G407" s="16">
        <v>9.0834037253993746E-3</v>
      </c>
      <c r="H407" s="16">
        <v>1.083590275224481E-2</v>
      </c>
      <c r="I407" s="16">
        <v>0</v>
      </c>
      <c r="J407" s="16">
        <v>1.441945729456629E-2</v>
      </c>
      <c r="K407" s="16">
        <v>0</v>
      </c>
      <c r="L407" s="16">
        <v>8.3924890387727422E-2</v>
      </c>
      <c r="N407" s="16">
        <v>0</v>
      </c>
      <c r="O407" s="16">
        <v>0</v>
      </c>
      <c r="P407" s="16">
        <v>3.4988845430116107E-2</v>
      </c>
      <c r="Q407" s="16">
        <v>0</v>
      </c>
      <c r="R407" s="16">
        <v>0</v>
      </c>
      <c r="S407" s="16">
        <v>0</v>
      </c>
      <c r="T407" s="16">
        <v>0</v>
      </c>
      <c r="U407" s="16">
        <v>1.9932238165256889E-2</v>
      </c>
      <c r="V407" s="16">
        <v>0</v>
      </c>
      <c r="W407" s="16">
        <v>1.4800375937072211E-2</v>
      </c>
      <c r="X407" s="16">
        <v>0.10274858638627821</v>
      </c>
      <c r="Y407" s="16">
        <v>0</v>
      </c>
      <c r="AA407" s="16">
        <v>6.4512198661759524E-3</v>
      </c>
      <c r="AB407" s="16">
        <v>8.265838194126001E-3</v>
      </c>
      <c r="AC407" s="16">
        <v>2.2128298783019369E-2</v>
      </c>
      <c r="AD407" s="16">
        <v>1.087583965332652E-2</v>
      </c>
    </row>
    <row r="408" spans="2:32" x14ac:dyDescent="0.35">
      <c r="W408" s="20">
        <f>SUM(W404:W405)</f>
        <v>0.91540735199885992</v>
      </c>
    </row>
    <row r="409" spans="2:32" x14ac:dyDescent="0.35">
      <c r="B409" s="25" t="s">
        <v>222</v>
      </c>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row>
    <row r="410" spans="2:32" x14ac:dyDescent="0.35">
      <c r="B410" s="24" t="s">
        <v>16</v>
      </c>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row>
    <row r="411" spans="2:32" x14ac:dyDescent="0.35">
      <c r="B411" s="15" t="s">
        <v>223</v>
      </c>
      <c r="C411" s="16">
        <v>0.24840923432762371</v>
      </c>
      <c r="D411" s="16">
        <v>0.24802218899907691</v>
      </c>
      <c r="E411" s="16">
        <v>0.2487875614543969</v>
      </c>
      <c r="G411" s="16">
        <v>0.33434232140398928</v>
      </c>
      <c r="H411" s="16">
        <v>0.42286518217384622</v>
      </c>
      <c r="I411" s="16">
        <v>0.26743111124182628</v>
      </c>
      <c r="J411" s="16">
        <v>0.2244933125568532</v>
      </c>
      <c r="K411" s="16">
        <v>0.17854187628629881</v>
      </c>
      <c r="L411" s="16">
        <v>0.1014593941080897</v>
      </c>
      <c r="N411" s="16">
        <v>0.19417078071146829</v>
      </c>
      <c r="O411" s="16">
        <v>0.34114421339223788</v>
      </c>
      <c r="P411" s="16">
        <v>0.21215556408213679</v>
      </c>
      <c r="Q411" s="16">
        <v>0.20980295358424531</v>
      </c>
      <c r="R411" s="16">
        <v>0.26395250969601741</v>
      </c>
      <c r="S411" s="16">
        <v>0.2143569349269149</v>
      </c>
      <c r="T411" s="16">
        <v>0.17385168778342339</v>
      </c>
      <c r="U411" s="16">
        <v>0.28070721508546148</v>
      </c>
      <c r="V411" s="16">
        <v>0.38014941404620251</v>
      </c>
      <c r="W411" s="16">
        <v>0.2090113336607537</v>
      </c>
      <c r="X411" s="16">
        <v>0.200059240115639</v>
      </c>
      <c r="Y411" s="16">
        <v>0.24067026589299401</v>
      </c>
      <c r="AA411" s="16">
        <v>0.33456803472891689</v>
      </c>
      <c r="AB411" s="16">
        <v>0.25542898070585351</v>
      </c>
      <c r="AC411" s="16">
        <v>0.21492534803172739</v>
      </c>
      <c r="AD411" s="16">
        <v>0.17639055736452289</v>
      </c>
    </row>
    <row r="412" spans="2:32" x14ac:dyDescent="0.35">
      <c r="B412" s="15" t="s">
        <v>224</v>
      </c>
      <c r="C412" s="16">
        <v>0.30960244510837981</v>
      </c>
      <c r="D412" s="16">
        <v>0.31348842057387372</v>
      </c>
      <c r="E412" s="16">
        <v>0.30580400129795787</v>
      </c>
      <c r="G412" s="16">
        <v>0.3976330060087932</v>
      </c>
      <c r="H412" s="16">
        <v>0.34989094716419178</v>
      </c>
      <c r="I412" s="16">
        <v>0.37253875477513521</v>
      </c>
      <c r="J412" s="16">
        <v>0.26527528078874751</v>
      </c>
      <c r="K412" s="16">
        <v>0.30590738434202303</v>
      </c>
      <c r="L412" s="16">
        <v>0.20658293901054001</v>
      </c>
      <c r="N412" s="16">
        <v>0.28642353977164819</v>
      </c>
      <c r="O412" s="16">
        <v>0.34798026863848908</v>
      </c>
      <c r="P412" s="16">
        <v>0.35022218444316361</v>
      </c>
      <c r="Q412" s="16">
        <v>0.2913994917468205</v>
      </c>
      <c r="R412" s="16">
        <v>0.33483277734047467</v>
      </c>
      <c r="S412" s="16">
        <v>0.26204652049520522</v>
      </c>
      <c r="T412" s="16">
        <v>0.32984601908246819</v>
      </c>
      <c r="U412" s="16">
        <v>0.30498346041849478</v>
      </c>
      <c r="V412" s="16">
        <v>0.31539496629043712</v>
      </c>
      <c r="W412" s="16">
        <v>0.2868528512841213</v>
      </c>
      <c r="X412" s="16">
        <v>0.34688064185615203</v>
      </c>
      <c r="Y412" s="16">
        <v>0.29599594782330968</v>
      </c>
      <c r="AA412" s="16">
        <v>0.33751630536818128</v>
      </c>
      <c r="AB412" s="16">
        <v>0.32669148406683451</v>
      </c>
      <c r="AC412" s="16">
        <v>0.33282162494724959</v>
      </c>
      <c r="AD412" s="16">
        <v>0.2422279933162122</v>
      </c>
    </row>
    <row r="413" spans="2:32" x14ac:dyDescent="0.35">
      <c r="B413" s="15" t="s">
        <v>225</v>
      </c>
      <c r="C413" s="16">
        <v>0.2345402678590289</v>
      </c>
      <c r="D413" s="16">
        <v>0.25476745031317649</v>
      </c>
      <c r="E413" s="16">
        <v>0.21476870299006151</v>
      </c>
      <c r="G413" s="16">
        <v>0.183391565312194</v>
      </c>
      <c r="H413" s="16">
        <v>0.14526672277577121</v>
      </c>
      <c r="I413" s="16">
        <v>0.22647471098689459</v>
      </c>
      <c r="J413" s="16">
        <v>0.28233354547842532</v>
      </c>
      <c r="K413" s="16">
        <v>0.25363057223637908</v>
      </c>
      <c r="L413" s="16">
        <v>0.29544228912085613</v>
      </c>
      <c r="N413" s="16">
        <v>0.30236910635544267</v>
      </c>
      <c r="O413" s="16">
        <v>0.16536616106611529</v>
      </c>
      <c r="P413" s="16">
        <v>0.18890073491743831</v>
      </c>
      <c r="Q413" s="16">
        <v>0.31866100007880549</v>
      </c>
      <c r="R413" s="16">
        <v>0.23487576828185369</v>
      </c>
      <c r="S413" s="16">
        <v>0.2744361921801316</v>
      </c>
      <c r="T413" s="16">
        <v>0.25467881082339783</v>
      </c>
      <c r="U413" s="16">
        <v>0.2323967763465388</v>
      </c>
      <c r="V413" s="16">
        <v>0.1635843535849496</v>
      </c>
      <c r="W413" s="16">
        <v>0.27487173782120022</v>
      </c>
      <c r="X413" s="16">
        <v>0.19375124940238481</v>
      </c>
      <c r="Y413" s="16">
        <v>0.216864958410839</v>
      </c>
      <c r="AA413" s="16">
        <v>0.1630978728862269</v>
      </c>
      <c r="AB413" s="16">
        <v>0.2097338345817937</v>
      </c>
      <c r="AC413" s="16">
        <v>0.2611835128836304</v>
      </c>
      <c r="AD413" s="16">
        <v>0.31542049476737372</v>
      </c>
    </row>
    <row r="414" spans="2:32" x14ac:dyDescent="0.35">
      <c r="B414" s="15" t="s">
        <v>226</v>
      </c>
      <c r="C414" s="16">
        <v>2.1240041397038591E-2</v>
      </c>
      <c r="D414" s="16">
        <v>2.299276517348664E-2</v>
      </c>
      <c r="E414" s="16">
        <v>1.9526797749685292E-2</v>
      </c>
      <c r="G414" s="16">
        <v>2.4317474361799919E-2</v>
      </c>
      <c r="H414" s="16">
        <v>3.5000078286116711E-2</v>
      </c>
      <c r="I414" s="16">
        <v>1.6981829618473401E-2</v>
      </c>
      <c r="J414" s="16">
        <v>1.7066428490135011E-2</v>
      </c>
      <c r="K414" s="16">
        <v>1.7543341708576899E-2</v>
      </c>
      <c r="L414" s="16">
        <v>1.7384180597727839E-2</v>
      </c>
      <c r="N414" s="16">
        <v>2.0834706590243699E-2</v>
      </c>
      <c r="O414" s="16">
        <v>3.0857913960078569E-2</v>
      </c>
      <c r="P414" s="16">
        <v>4.7002196821454713E-2</v>
      </c>
      <c r="Q414" s="16">
        <v>2.1095917021700331E-2</v>
      </c>
      <c r="R414" s="16">
        <v>8.7466381956656028E-3</v>
      </c>
      <c r="S414" s="16">
        <v>1.913588865090312E-2</v>
      </c>
      <c r="T414" s="16">
        <v>2.0101785947070488E-2</v>
      </c>
      <c r="U414" s="16">
        <v>2.2423647396746321E-2</v>
      </c>
      <c r="V414" s="16">
        <v>3.4323619284588998E-2</v>
      </c>
      <c r="W414" s="16">
        <v>2.2697707724603441E-2</v>
      </c>
      <c r="X414" s="16">
        <v>6.5724331390859623E-3</v>
      </c>
      <c r="Y414" s="16">
        <v>1.154383057213099E-2</v>
      </c>
      <c r="AA414" s="16">
        <v>1.8123665224802181E-2</v>
      </c>
      <c r="AB414" s="16">
        <v>1.5471383184132961E-2</v>
      </c>
      <c r="AC414" s="16">
        <v>2.245631214572958E-2</v>
      </c>
      <c r="AD414" s="16">
        <v>2.9696173024706309E-2</v>
      </c>
    </row>
    <row r="415" spans="2:32" x14ac:dyDescent="0.35">
      <c r="B415" s="15" t="s">
        <v>227</v>
      </c>
      <c r="C415" s="16">
        <v>1.1875851825293181E-2</v>
      </c>
      <c r="D415" s="16">
        <v>1.3357199524242341E-2</v>
      </c>
      <c r="E415" s="16">
        <v>1.0427871505262819E-2</v>
      </c>
      <c r="G415" s="16">
        <v>7.222154787717816E-3</v>
      </c>
      <c r="H415" s="16">
        <v>3.0261345744880411E-3</v>
      </c>
      <c r="I415" s="16">
        <v>5.8658812621559461E-3</v>
      </c>
      <c r="J415" s="16">
        <v>2.3684921424002879E-2</v>
      </c>
      <c r="K415" s="16">
        <v>3.706033891588717E-3</v>
      </c>
      <c r="L415" s="16">
        <v>2.289364845115191E-2</v>
      </c>
      <c r="N415" s="16">
        <v>5.5940657265142798E-3</v>
      </c>
      <c r="O415" s="16">
        <v>1.522011359576036E-2</v>
      </c>
      <c r="P415" s="16">
        <v>9.7024620897620435E-3</v>
      </c>
      <c r="Q415" s="16">
        <v>0</v>
      </c>
      <c r="R415" s="16">
        <v>5.3124314052660614E-3</v>
      </c>
      <c r="S415" s="16">
        <v>2.8161893009012801E-2</v>
      </c>
      <c r="T415" s="16">
        <v>2.8114393505941051E-2</v>
      </c>
      <c r="U415" s="16">
        <v>4.9531828035906294E-3</v>
      </c>
      <c r="V415" s="16">
        <v>7.4992739310261666E-3</v>
      </c>
      <c r="W415" s="16">
        <v>1.501368736807026E-2</v>
      </c>
      <c r="X415" s="16">
        <v>2.0850550216933359E-2</v>
      </c>
      <c r="Y415" s="16">
        <v>5.8253820807476877E-3</v>
      </c>
      <c r="AA415" s="16">
        <v>1.344929954857779E-2</v>
      </c>
      <c r="AB415" s="16">
        <v>7.9806743428695766E-3</v>
      </c>
      <c r="AC415" s="16">
        <v>1.0089547330606361E-2</v>
      </c>
      <c r="AD415" s="16">
        <v>1.5878542862387591E-2</v>
      </c>
    </row>
    <row r="416" spans="2:32" x14ac:dyDescent="0.35">
      <c r="B416" s="15" t="s">
        <v>228</v>
      </c>
      <c r="C416" s="16">
        <v>0.17433215948263581</v>
      </c>
      <c r="D416" s="16">
        <v>0.14737197541614391</v>
      </c>
      <c r="E416" s="16">
        <v>0.20068506500263561</v>
      </c>
      <c r="G416" s="16">
        <v>5.3093478125505619E-2</v>
      </c>
      <c r="H416" s="16">
        <v>4.3950935025585877E-2</v>
      </c>
      <c r="I416" s="16">
        <v>0.1107077121155146</v>
      </c>
      <c r="J416" s="16">
        <v>0.18714651126183621</v>
      </c>
      <c r="K416" s="16">
        <v>0.24067079153513321</v>
      </c>
      <c r="L416" s="16">
        <v>0.35623754871163438</v>
      </c>
      <c r="N416" s="16">
        <v>0.19060780084468271</v>
      </c>
      <c r="O416" s="16">
        <v>9.9431329347318728E-2</v>
      </c>
      <c r="P416" s="16">
        <v>0.19201685764604451</v>
      </c>
      <c r="Q416" s="16">
        <v>0.1590406375684284</v>
      </c>
      <c r="R416" s="16">
        <v>0.1522798750807228</v>
      </c>
      <c r="S416" s="16">
        <v>0.20186257073783229</v>
      </c>
      <c r="T416" s="16">
        <v>0.1934073028576988</v>
      </c>
      <c r="U416" s="16">
        <v>0.1545357179491679</v>
      </c>
      <c r="V416" s="16">
        <v>9.9048372862795622E-2</v>
      </c>
      <c r="W416" s="16">
        <v>0.19155268214125121</v>
      </c>
      <c r="X416" s="16">
        <v>0.23188588526980469</v>
      </c>
      <c r="Y416" s="16">
        <v>0.2290996152199786</v>
      </c>
      <c r="AA416" s="16">
        <v>0.1332448222432949</v>
      </c>
      <c r="AB416" s="16">
        <v>0.1846936431185158</v>
      </c>
      <c r="AC416" s="16">
        <v>0.1585236546610567</v>
      </c>
      <c r="AD416" s="16">
        <v>0.22038623866479751</v>
      </c>
    </row>
    <row r="417" spans="2:32" x14ac:dyDescent="0.35">
      <c r="W417" s="20">
        <f>SUM(W411:W412)</f>
        <v>0.495864184944875</v>
      </c>
    </row>
    <row r="418" spans="2:32" x14ac:dyDescent="0.35">
      <c r="B418" s="25" t="s">
        <v>229</v>
      </c>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row>
    <row r="419" spans="2:32" x14ac:dyDescent="0.35">
      <c r="B419" s="24" t="s">
        <v>16</v>
      </c>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row>
    <row r="420" spans="2:32" x14ac:dyDescent="0.35">
      <c r="B420" s="15" t="s">
        <v>223</v>
      </c>
      <c r="C420" s="16">
        <v>0.53961090316136318</v>
      </c>
      <c r="D420" s="16">
        <v>0.52477518738866746</v>
      </c>
      <c r="E420" s="16">
        <v>0.55411244421594907</v>
      </c>
      <c r="G420" s="16">
        <v>0.55454571090813976</v>
      </c>
      <c r="H420" s="16">
        <v>0.61253886691319825</v>
      </c>
      <c r="I420" s="16">
        <v>0.52600003532980943</v>
      </c>
      <c r="J420" s="16">
        <v>0.56372218114093398</v>
      </c>
      <c r="K420" s="16">
        <v>0.51337208629243025</v>
      </c>
      <c r="L420" s="16">
        <v>0.47976821096951222</v>
      </c>
      <c r="N420" s="16">
        <v>0.50604307431493489</v>
      </c>
      <c r="O420" s="16">
        <v>0.51488746586697554</v>
      </c>
      <c r="P420" s="16">
        <v>0.53272559996531188</v>
      </c>
      <c r="Q420" s="16">
        <v>0.53038574951413009</v>
      </c>
      <c r="R420" s="16">
        <v>0.57858272444243553</v>
      </c>
      <c r="S420" s="16">
        <v>0.50772286042120995</v>
      </c>
      <c r="T420" s="16">
        <v>0.5111669738636373</v>
      </c>
      <c r="U420" s="16">
        <v>0.52083217413336957</v>
      </c>
      <c r="V420" s="16">
        <v>0.58261878623720198</v>
      </c>
      <c r="W420" s="16">
        <v>0.52888887344351532</v>
      </c>
      <c r="X420" s="16">
        <v>0.52911413903336024</v>
      </c>
      <c r="Y420" s="16">
        <v>0.56883853830840791</v>
      </c>
      <c r="AA420" s="16">
        <v>0.57780205260952555</v>
      </c>
      <c r="AB420" s="16">
        <v>0.57431271335008605</v>
      </c>
      <c r="AC420" s="16">
        <v>0.50950576551823534</v>
      </c>
      <c r="AD420" s="16">
        <v>0.48876576677162298</v>
      </c>
    </row>
    <row r="421" spans="2:32" x14ac:dyDescent="0.35">
      <c r="B421" s="15" t="s">
        <v>224</v>
      </c>
      <c r="C421" s="16">
        <v>0.33133653765721399</v>
      </c>
      <c r="D421" s="16">
        <v>0.33000727212032183</v>
      </c>
      <c r="E421" s="16">
        <v>0.33263586146814639</v>
      </c>
      <c r="G421" s="16">
        <v>0.30956462311863941</v>
      </c>
      <c r="H421" s="16">
        <v>0.28467679837480669</v>
      </c>
      <c r="I421" s="16">
        <v>0.35248224316447763</v>
      </c>
      <c r="J421" s="16">
        <v>0.29466665263871439</v>
      </c>
      <c r="K421" s="16">
        <v>0.37264244629756299</v>
      </c>
      <c r="L421" s="16">
        <v>0.36829827607963589</v>
      </c>
      <c r="N421" s="16">
        <v>0.3333265195669573</v>
      </c>
      <c r="O421" s="16">
        <v>0.39462289149850371</v>
      </c>
      <c r="P421" s="16">
        <v>0.34554302495348688</v>
      </c>
      <c r="Q421" s="16">
        <v>0.32725583926905788</v>
      </c>
      <c r="R421" s="16">
        <v>0.33917366856977971</v>
      </c>
      <c r="S421" s="16">
        <v>0.3932817651172022</v>
      </c>
      <c r="T421" s="16">
        <v>0.33196505022791728</v>
      </c>
      <c r="U421" s="16">
        <v>0.33620956584346168</v>
      </c>
      <c r="V421" s="16">
        <v>0.29234219649939419</v>
      </c>
      <c r="W421" s="16">
        <v>0.31708212929493412</v>
      </c>
      <c r="X421" s="16">
        <v>0.31569467381965038</v>
      </c>
      <c r="Y421" s="16">
        <v>0.32736823204824739</v>
      </c>
      <c r="AA421" s="16">
        <v>0.32061413645996772</v>
      </c>
      <c r="AB421" s="16">
        <v>0.31764462573543789</v>
      </c>
      <c r="AC421" s="16">
        <v>0.35651375777202721</v>
      </c>
      <c r="AD421" s="16">
        <v>0.33457002345906151</v>
      </c>
    </row>
    <row r="422" spans="2:32" x14ac:dyDescent="0.35">
      <c r="B422" s="15" t="s">
        <v>225</v>
      </c>
      <c r="C422" s="16">
        <v>9.5896152703768653E-2</v>
      </c>
      <c r="D422" s="16">
        <v>0.103273286769686</v>
      </c>
      <c r="E422" s="16">
        <v>8.86851886922463E-2</v>
      </c>
      <c r="G422" s="16">
        <v>0.1059802617735138</v>
      </c>
      <c r="H422" s="16">
        <v>7.338632688095241E-2</v>
      </c>
      <c r="I422" s="16">
        <v>9.581491438356661E-2</v>
      </c>
      <c r="J422" s="16">
        <v>9.7141100861227264E-2</v>
      </c>
      <c r="K422" s="16">
        <v>9.1108586816373474E-2</v>
      </c>
      <c r="L422" s="16">
        <v>0.10982106533050261</v>
      </c>
      <c r="N422" s="16">
        <v>0.12379478339305409</v>
      </c>
      <c r="O422" s="16">
        <v>3.1165981695311089E-2</v>
      </c>
      <c r="P422" s="16">
        <v>8.3381474108071896E-2</v>
      </c>
      <c r="Q422" s="16">
        <v>9.0487853758874373E-2</v>
      </c>
      <c r="R422" s="16">
        <v>7.3018738085873086E-2</v>
      </c>
      <c r="S422" s="16">
        <v>7.4673207227627478E-2</v>
      </c>
      <c r="T422" s="16">
        <v>0.12942939340336981</v>
      </c>
      <c r="U422" s="16">
        <v>0.13245558412572911</v>
      </c>
      <c r="V422" s="16">
        <v>8.5349494807621884E-2</v>
      </c>
      <c r="W422" s="16">
        <v>0.1197141719807794</v>
      </c>
      <c r="X422" s="16">
        <v>9.5788989283459247E-2</v>
      </c>
      <c r="Y422" s="16">
        <v>6.5342407347044662E-2</v>
      </c>
      <c r="AA422" s="16">
        <v>7.463778153482592E-2</v>
      </c>
      <c r="AB422" s="16">
        <v>6.9261697611631326E-2</v>
      </c>
      <c r="AC422" s="16">
        <v>0.1017310977706152</v>
      </c>
      <c r="AD422" s="16">
        <v>0.14217577856014349</v>
      </c>
    </row>
    <row r="423" spans="2:32" x14ac:dyDescent="0.35">
      <c r="B423" s="15" t="s">
        <v>226</v>
      </c>
      <c r="C423" s="16">
        <v>1.2913250524218539E-2</v>
      </c>
      <c r="D423" s="16">
        <v>2.1274999517072311E-2</v>
      </c>
      <c r="E423" s="16">
        <v>4.7398500516118392E-3</v>
      </c>
      <c r="G423" s="16">
        <v>2.2886538778937301E-2</v>
      </c>
      <c r="H423" s="16">
        <v>1.7921643371973741E-2</v>
      </c>
      <c r="I423" s="16">
        <v>5.5477083134066098E-3</v>
      </c>
      <c r="J423" s="16">
        <v>1.745224679559091E-2</v>
      </c>
      <c r="K423" s="16">
        <v>1.0198344045066841E-2</v>
      </c>
      <c r="L423" s="16">
        <v>6.4288167503080288E-3</v>
      </c>
      <c r="N423" s="16">
        <v>1.6157739173350671E-2</v>
      </c>
      <c r="O423" s="16">
        <v>4.4801308541335932E-2</v>
      </c>
      <c r="P423" s="16">
        <v>2.8647438883367429E-2</v>
      </c>
      <c r="Q423" s="16">
        <v>3.1182415898603169E-2</v>
      </c>
      <c r="R423" s="16">
        <v>4.7065804159892996E-3</v>
      </c>
      <c r="S423" s="16">
        <v>6.2599583421087332E-3</v>
      </c>
      <c r="T423" s="16">
        <v>6.643566588937634E-3</v>
      </c>
      <c r="U423" s="16">
        <v>5.2513379487198353E-3</v>
      </c>
      <c r="V423" s="16">
        <v>2.291634216546547E-2</v>
      </c>
      <c r="W423" s="16">
        <v>8.0158339254427207E-3</v>
      </c>
      <c r="X423" s="16">
        <v>0</v>
      </c>
      <c r="Y423" s="16">
        <v>1.3412054103641101E-2</v>
      </c>
      <c r="AA423" s="16">
        <v>5.6134994608155594E-3</v>
      </c>
      <c r="AB423" s="16">
        <v>2.2411084398765959E-2</v>
      </c>
      <c r="AC423" s="16">
        <v>1.6431180164308789E-2</v>
      </c>
      <c r="AD423" s="16">
        <v>7.357630561980512E-3</v>
      </c>
    </row>
    <row r="424" spans="2:32" x14ac:dyDescent="0.35">
      <c r="B424" s="15" t="s">
        <v>227</v>
      </c>
      <c r="C424" s="16">
        <v>8.0990572255284828E-3</v>
      </c>
      <c r="D424" s="16">
        <v>9.2725875852881362E-3</v>
      </c>
      <c r="E424" s="16">
        <v>6.9519606545508927E-3</v>
      </c>
      <c r="G424" s="16">
        <v>7.0228654207695196E-3</v>
      </c>
      <c r="H424" s="16">
        <v>5.9497954591537158E-3</v>
      </c>
      <c r="I424" s="16">
        <v>5.8801439789774503E-3</v>
      </c>
      <c r="J424" s="16">
        <v>9.1197563899861195E-3</v>
      </c>
      <c r="K424" s="16">
        <v>6.6734997678133097E-3</v>
      </c>
      <c r="L424" s="16">
        <v>1.2478776075014721E-2</v>
      </c>
      <c r="N424" s="16">
        <v>5.5940657265142798E-3</v>
      </c>
      <c r="O424" s="16">
        <v>1.4522352397873721E-2</v>
      </c>
      <c r="P424" s="16">
        <v>9.7024620897620435E-3</v>
      </c>
      <c r="Q424" s="16">
        <v>0</v>
      </c>
      <c r="R424" s="16">
        <v>4.5182884859224001E-3</v>
      </c>
      <c r="S424" s="16">
        <v>6.1036116875330159E-3</v>
      </c>
      <c r="T424" s="16">
        <v>2.0795015916137791E-2</v>
      </c>
      <c r="U424" s="16">
        <v>0</v>
      </c>
      <c r="V424" s="16">
        <v>3.7972039755657609E-3</v>
      </c>
      <c r="W424" s="16">
        <v>7.3181001688868404E-3</v>
      </c>
      <c r="X424" s="16">
        <v>2.1532879040954609E-2</v>
      </c>
      <c r="Y424" s="16">
        <v>1.1426224769424989E-2</v>
      </c>
      <c r="AA424" s="16">
        <v>7.8733431428412992E-3</v>
      </c>
      <c r="AB424" s="16">
        <v>5.785197357216494E-3</v>
      </c>
      <c r="AC424" s="16">
        <v>9.1360633041822521E-3</v>
      </c>
      <c r="AD424" s="16">
        <v>9.8941897356256223E-3</v>
      </c>
    </row>
    <row r="425" spans="2:32" x14ac:dyDescent="0.35">
      <c r="B425" s="15" t="s">
        <v>228</v>
      </c>
      <c r="C425" s="16">
        <v>1.214409872790701E-2</v>
      </c>
      <c r="D425" s="16">
        <v>1.139666661896413E-2</v>
      </c>
      <c r="E425" s="16">
        <v>1.2874694917495591E-2</v>
      </c>
      <c r="G425" s="16">
        <v>0</v>
      </c>
      <c r="H425" s="16">
        <v>5.5265689999150951E-3</v>
      </c>
      <c r="I425" s="16">
        <v>1.4274954829762361E-2</v>
      </c>
      <c r="J425" s="16">
        <v>1.789806217354737E-2</v>
      </c>
      <c r="K425" s="16">
        <v>6.0050367807528869E-3</v>
      </c>
      <c r="L425" s="16">
        <v>2.3204854795026649E-2</v>
      </c>
      <c r="N425" s="16">
        <v>1.5083817825188649E-2</v>
      </c>
      <c r="O425" s="16">
        <v>0</v>
      </c>
      <c r="P425" s="16">
        <v>0</v>
      </c>
      <c r="Q425" s="16">
        <v>2.068814155933453E-2</v>
      </c>
      <c r="R425" s="16">
        <v>0</v>
      </c>
      <c r="S425" s="16">
        <v>1.1958597204318451E-2</v>
      </c>
      <c r="T425" s="16">
        <v>0</v>
      </c>
      <c r="U425" s="16">
        <v>5.2513379487198353E-3</v>
      </c>
      <c r="V425" s="16">
        <v>1.2975976314750819E-2</v>
      </c>
      <c r="W425" s="16">
        <v>1.898089118644166E-2</v>
      </c>
      <c r="X425" s="16">
        <v>3.786931882257534E-2</v>
      </c>
      <c r="Y425" s="16">
        <v>1.3612543423233909E-2</v>
      </c>
      <c r="AA425" s="16">
        <v>1.3459186792024021E-2</v>
      </c>
      <c r="AB425" s="16">
        <v>1.058468154686217E-2</v>
      </c>
      <c r="AC425" s="16">
        <v>6.6821354706313512E-3</v>
      </c>
      <c r="AD425" s="16">
        <v>1.7236610911565881E-2</v>
      </c>
    </row>
    <row r="427" spans="2:32" x14ac:dyDescent="0.35">
      <c r="B427" s="25" t="s">
        <v>230</v>
      </c>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row>
    <row r="428" spans="2:32" x14ac:dyDescent="0.35">
      <c r="B428" s="24" t="s">
        <v>16</v>
      </c>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row>
    <row r="429" spans="2:32" x14ac:dyDescent="0.35">
      <c r="B429" s="15" t="s">
        <v>223</v>
      </c>
      <c r="C429" s="16">
        <v>0.19061009156662251</v>
      </c>
      <c r="D429" s="16">
        <v>0.2138004712796587</v>
      </c>
      <c r="E429" s="16">
        <v>0.1679420755010303</v>
      </c>
      <c r="G429" s="16">
        <v>0.21695490381740409</v>
      </c>
      <c r="H429" s="16">
        <v>0.38308885075140692</v>
      </c>
      <c r="I429" s="16">
        <v>0.2431776333643513</v>
      </c>
      <c r="J429" s="16">
        <v>0.14764373733953931</v>
      </c>
      <c r="K429" s="16">
        <v>0.10870857509890861</v>
      </c>
      <c r="L429" s="16">
        <v>6.4436488775798773E-2</v>
      </c>
      <c r="N429" s="16">
        <v>0.1658540032433436</v>
      </c>
      <c r="O429" s="16">
        <v>0.25434177277132169</v>
      </c>
      <c r="P429" s="16">
        <v>0.1329511423333149</v>
      </c>
      <c r="Q429" s="16">
        <v>0.13296206469563079</v>
      </c>
      <c r="R429" s="16">
        <v>0.19187407087879621</v>
      </c>
      <c r="S429" s="16">
        <v>0.12456277061781119</v>
      </c>
      <c r="T429" s="16">
        <v>0.1654341349725055</v>
      </c>
      <c r="U429" s="16">
        <v>0.19714985510837971</v>
      </c>
      <c r="V429" s="16">
        <v>0.31152983650442839</v>
      </c>
      <c r="W429" s="16">
        <v>0.1327154285419479</v>
      </c>
      <c r="X429" s="16">
        <v>0.18329182661490931</v>
      </c>
      <c r="Y429" s="16">
        <v>0.22360600466345079</v>
      </c>
      <c r="AA429" s="16">
        <v>0.28099424755120139</v>
      </c>
      <c r="AB429" s="16">
        <v>0.15336942813757959</v>
      </c>
      <c r="AC429" s="16">
        <v>0.17015423566360799</v>
      </c>
      <c r="AD429" s="16">
        <v>0.1495271771847915</v>
      </c>
    </row>
    <row r="430" spans="2:32" x14ac:dyDescent="0.35">
      <c r="B430" s="15" t="s">
        <v>224</v>
      </c>
      <c r="C430" s="16">
        <v>0.24333620428180569</v>
      </c>
      <c r="D430" s="16">
        <v>0.25625142566585712</v>
      </c>
      <c r="E430" s="16">
        <v>0.23071189845123821</v>
      </c>
      <c r="G430" s="16">
        <v>0.3748424591077571</v>
      </c>
      <c r="H430" s="16">
        <v>0.26015865004018868</v>
      </c>
      <c r="I430" s="16">
        <v>0.26529714924756692</v>
      </c>
      <c r="J430" s="16">
        <v>0.22446832898861141</v>
      </c>
      <c r="K430" s="16">
        <v>0.2202054970513834</v>
      </c>
      <c r="L430" s="16">
        <v>0.15650243119503851</v>
      </c>
      <c r="N430" s="16">
        <v>0.23780784070789229</v>
      </c>
      <c r="O430" s="16">
        <v>0.20726985885562091</v>
      </c>
      <c r="P430" s="16">
        <v>0.23126583999696521</v>
      </c>
      <c r="Q430" s="16">
        <v>0.26216781786103222</v>
      </c>
      <c r="R430" s="16">
        <v>0.27386716510617082</v>
      </c>
      <c r="S430" s="16">
        <v>0.24245085450906859</v>
      </c>
      <c r="T430" s="16">
        <v>0.21765374111187949</v>
      </c>
      <c r="U430" s="16">
        <v>0.22794116697048369</v>
      </c>
      <c r="V430" s="16">
        <v>0.30062045143718069</v>
      </c>
      <c r="W430" s="16">
        <v>0.25485436107335491</v>
      </c>
      <c r="X430" s="16">
        <v>0.20062186387213429</v>
      </c>
      <c r="Y430" s="16">
        <v>0.19023218986777721</v>
      </c>
      <c r="AA430" s="16">
        <v>0.2684354679890561</v>
      </c>
      <c r="AB430" s="16">
        <v>0.23495125707323461</v>
      </c>
      <c r="AC430" s="16">
        <v>0.2878573337774134</v>
      </c>
      <c r="AD430" s="16">
        <v>0.18737643923391481</v>
      </c>
    </row>
    <row r="431" spans="2:32" x14ac:dyDescent="0.35">
      <c r="B431" s="15" t="s">
        <v>225</v>
      </c>
      <c r="C431" s="16">
        <v>0.24302838684150499</v>
      </c>
      <c r="D431" s="16">
        <v>0.25303217885583418</v>
      </c>
      <c r="E431" s="16">
        <v>0.23324993039086811</v>
      </c>
      <c r="G431" s="16">
        <v>0.23372441022633639</v>
      </c>
      <c r="H431" s="16">
        <v>0.2097197301628837</v>
      </c>
      <c r="I431" s="16">
        <v>0.24392013896734571</v>
      </c>
      <c r="J431" s="16">
        <v>0.2702226236078395</v>
      </c>
      <c r="K431" s="16">
        <v>0.2645035880583525</v>
      </c>
      <c r="L431" s="16">
        <v>0.23893091606435321</v>
      </c>
      <c r="N431" s="16">
        <v>0.28554005547247008</v>
      </c>
      <c r="O431" s="16">
        <v>0.28688871567211599</v>
      </c>
      <c r="P431" s="16">
        <v>0.27419484766839952</v>
      </c>
      <c r="Q431" s="16">
        <v>0.2264297793512928</v>
      </c>
      <c r="R431" s="16">
        <v>0.21367913179775899</v>
      </c>
      <c r="S431" s="16">
        <v>0.32078584343770838</v>
      </c>
      <c r="T431" s="16">
        <v>0.22429520481689991</v>
      </c>
      <c r="U431" s="16">
        <v>0.27636589908282189</v>
      </c>
      <c r="V431" s="16">
        <v>0.1837306679158926</v>
      </c>
      <c r="W431" s="16">
        <v>0.2459416263753342</v>
      </c>
      <c r="X431" s="16">
        <v>0.22254855574637139</v>
      </c>
      <c r="Y431" s="16">
        <v>0.23041074034153519</v>
      </c>
      <c r="AA431" s="16">
        <v>0.1725091001539967</v>
      </c>
      <c r="AB431" s="16">
        <v>0.2474819571694471</v>
      </c>
      <c r="AC431" s="16">
        <v>0.24950697997276411</v>
      </c>
      <c r="AD431" s="16">
        <v>0.30913835025258718</v>
      </c>
    </row>
    <row r="432" spans="2:32" x14ac:dyDescent="0.35">
      <c r="B432" s="15" t="s">
        <v>226</v>
      </c>
      <c r="C432" s="16">
        <v>3.5955996722599227E-2</v>
      </c>
      <c r="D432" s="16">
        <v>4.0690847863077667E-2</v>
      </c>
      <c r="E432" s="16">
        <v>3.1327798174378883E-2</v>
      </c>
      <c r="G432" s="16">
        <v>4.9496355546336371E-2</v>
      </c>
      <c r="H432" s="16">
        <v>2.5346345822179591E-2</v>
      </c>
      <c r="I432" s="16">
        <v>3.7300414763537883E-2</v>
      </c>
      <c r="J432" s="16">
        <v>4.0225470333061529E-2</v>
      </c>
      <c r="K432" s="16">
        <v>2.591603437797356E-2</v>
      </c>
      <c r="L432" s="16">
        <v>3.7879854516091251E-2</v>
      </c>
      <c r="N432" s="16">
        <v>1.6122549489729118E-2</v>
      </c>
      <c r="O432" s="16">
        <v>4.670246935964837E-2</v>
      </c>
      <c r="P432" s="16">
        <v>5.7221706626386953E-2</v>
      </c>
      <c r="Q432" s="16">
        <v>5.198554153411139E-2</v>
      </c>
      <c r="R432" s="16">
        <v>5.7508775141934233E-2</v>
      </c>
      <c r="S432" s="16">
        <v>4.9886858920699252E-2</v>
      </c>
      <c r="T432" s="16">
        <v>4.0090218582401443E-2</v>
      </c>
      <c r="U432" s="16">
        <v>3.6078578495361842E-2</v>
      </c>
      <c r="V432" s="16">
        <v>2.668966272107914E-2</v>
      </c>
      <c r="W432" s="16">
        <v>3.046896336080283E-2</v>
      </c>
      <c r="X432" s="16">
        <v>4.1669158170063822E-2</v>
      </c>
      <c r="Y432" s="16">
        <v>8.3803385500496406E-3</v>
      </c>
      <c r="AA432" s="16">
        <v>3.1995703790508742E-2</v>
      </c>
      <c r="AB432" s="16">
        <v>3.949344476585679E-2</v>
      </c>
      <c r="AC432" s="16">
        <v>4.3126988532878302E-2</v>
      </c>
      <c r="AD432" s="16">
        <v>2.977813573602564E-2</v>
      </c>
    </row>
    <row r="433" spans="2:32" x14ac:dyDescent="0.35">
      <c r="B433" s="15" t="s">
        <v>227</v>
      </c>
      <c r="C433" s="16">
        <v>3.1209016382388249E-2</v>
      </c>
      <c r="D433" s="16">
        <v>3.2099717722618062E-2</v>
      </c>
      <c r="E433" s="16">
        <v>3.0338378103075211E-2</v>
      </c>
      <c r="G433" s="16">
        <v>6.7689175312515018E-2</v>
      </c>
      <c r="H433" s="16">
        <v>1.696290516023076E-2</v>
      </c>
      <c r="I433" s="16">
        <v>1.3723578774726301E-2</v>
      </c>
      <c r="J433" s="16">
        <v>3.5031646908757437E-2</v>
      </c>
      <c r="K433" s="16">
        <v>1.668219016041108E-2</v>
      </c>
      <c r="L433" s="16">
        <v>3.9697993107533011E-2</v>
      </c>
      <c r="N433" s="16">
        <v>1.619598550830887E-2</v>
      </c>
      <c r="O433" s="16">
        <v>4.4223262201112598E-2</v>
      </c>
      <c r="P433" s="16">
        <v>6.7607474815631799E-2</v>
      </c>
      <c r="Q433" s="16">
        <v>2.0313345331929779E-2</v>
      </c>
      <c r="R433" s="16">
        <v>2.077166239977063E-2</v>
      </c>
      <c r="S433" s="16">
        <v>3.7872332091054277E-2</v>
      </c>
      <c r="T433" s="16">
        <v>5.4527876497816472E-2</v>
      </c>
      <c r="U433" s="16">
        <v>2.2410840403666921E-2</v>
      </c>
      <c r="V433" s="16">
        <v>1.484754221562108E-2</v>
      </c>
      <c r="W433" s="16">
        <v>3.4993469259393499E-2</v>
      </c>
      <c r="X433" s="16">
        <v>4.7746247097673278E-2</v>
      </c>
      <c r="Y433" s="16">
        <v>2.9340369360778409E-2</v>
      </c>
      <c r="AA433" s="16">
        <v>2.907200915666382E-2</v>
      </c>
      <c r="AB433" s="16">
        <v>3.6120740583683787E-2</v>
      </c>
      <c r="AC433" s="16">
        <v>3.4114192724630087E-2</v>
      </c>
      <c r="AD433" s="16">
        <v>2.5496700787171991E-2</v>
      </c>
    </row>
    <row r="434" spans="2:32" x14ac:dyDescent="0.35">
      <c r="B434" s="15" t="s">
        <v>228</v>
      </c>
      <c r="C434" s="16">
        <v>0.25586030420507921</v>
      </c>
      <c r="D434" s="16">
        <v>0.204125358612954</v>
      </c>
      <c r="E434" s="16">
        <v>0.30642991937940939</v>
      </c>
      <c r="G434" s="16">
        <v>5.7292695989650963E-2</v>
      </c>
      <c r="H434" s="16">
        <v>0.1047235180631102</v>
      </c>
      <c r="I434" s="16">
        <v>0.19658108488247189</v>
      </c>
      <c r="J434" s="16">
        <v>0.28240819282219082</v>
      </c>
      <c r="K434" s="16">
        <v>0.3639841152529707</v>
      </c>
      <c r="L434" s="16">
        <v>0.46255231634118521</v>
      </c>
      <c r="N434" s="16">
        <v>0.27847956557825582</v>
      </c>
      <c r="O434" s="16">
        <v>0.16057392114018049</v>
      </c>
      <c r="P434" s="16">
        <v>0.23675898855930161</v>
      </c>
      <c r="Q434" s="16">
        <v>0.30614145122600289</v>
      </c>
      <c r="R434" s="16">
        <v>0.24229919467556929</v>
      </c>
      <c r="S434" s="16">
        <v>0.22444134042365821</v>
      </c>
      <c r="T434" s="16">
        <v>0.29799882401849698</v>
      </c>
      <c r="U434" s="16">
        <v>0.24005365993928601</v>
      </c>
      <c r="V434" s="16">
        <v>0.16258183920579811</v>
      </c>
      <c r="W434" s="16">
        <v>0.30102615138916672</v>
      </c>
      <c r="X434" s="16">
        <v>0.30412234849884778</v>
      </c>
      <c r="Y434" s="16">
        <v>0.31803035721640882</v>
      </c>
      <c r="AA434" s="16">
        <v>0.2169934713585733</v>
      </c>
      <c r="AB434" s="16">
        <v>0.28858317227019809</v>
      </c>
      <c r="AC434" s="16">
        <v>0.21524026932870621</v>
      </c>
      <c r="AD434" s="16">
        <v>0.29868319680550898</v>
      </c>
    </row>
    <row r="436" spans="2:32" x14ac:dyDescent="0.35">
      <c r="B436" s="25" t="s">
        <v>231</v>
      </c>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row>
    <row r="437" spans="2:32" x14ac:dyDescent="0.35">
      <c r="B437" s="24" t="s">
        <v>33</v>
      </c>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row>
    <row r="438" spans="2:32" x14ac:dyDescent="0.35">
      <c r="B438" s="15" t="s">
        <v>223</v>
      </c>
      <c r="C438" s="16">
        <v>9.3011771358376377E-2</v>
      </c>
      <c r="D438" s="16">
        <v>9.4472114571035951E-2</v>
      </c>
      <c r="E438" s="16">
        <v>9.1584322398269941E-2</v>
      </c>
      <c r="G438" s="16">
        <v>0.10215135382997891</v>
      </c>
      <c r="H438" s="16">
        <v>0.2274591412358711</v>
      </c>
      <c r="I438" s="16">
        <v>0.1007596820508086</v>
      </c>
      <c r="J438" s="16">
        <v>5.8919632411242658E-2</v>
      </c>
      <c r="K438" s="16">
        <v>4.7282081057411773E-2</v>
      </c>
      <c r="L438" s="16">
        <v>3.0050826957013641E-2</v>
      </c>
      <c r="N438" s="16">
        <v>6.8800343184890617E-2</v>
      </c>
      <c r="O438" s="16">
        <v>0.1205051178480637</v>
      </c>
      <c r="P438" s="16">
        <v>6.2691992049402748E-2</v>
      </c>
      <c r="Q438" s="16">
        <v>7.9286483241291159E-2</v>
      </c>
      <c r="R438" s="16">
        <v>9.9773361836129254E-2</v>
      </c>
      <c r="S438" s="16">
        <v>6.4966662500005976E-2</v>
      </c>
      <c r="T438" s="16">
        <v>7.8082029549816218E-2</v>
      </c>
      <c r="U438" s="16">
        <v>0.1149961680009576</v>
      </c>
      <c r="V438" s="16">
        <v>0.15820299090753209</v>
      </c>
      <c r="W438" s="16">
        <v>7.7740471080963644E-2</v>
      </c>
      <c r="X438" s="16">
        <v>6.6849389133368547E-2</v>
      </c>
      <c r="Y438" s="16">
        <v>8.1051685647246366E-2</v>
      </c>
      <c r="AA438" s="16">
        <v>0.16534772998965561</v>
      </c>
      <c r="AB438" s="16">
        <v>6.6652127082064014E-2</v>
      </c>
      <c r="AC438" s="16">
        <v>6.3299725401860615E-2</v>
      </c>
      <c r="AD438" s="16">
        <v>6.8851433376558135E-2</v>
      </c>
    </row>
    <row r="439" spans="2:32" x14ac:dyDescent="0.35">
      <c r="B439" s="15" t="s">
        <v>224</v>
      </c>
      <c r="C439" s="16">
        <v>0.13734711867125521</v>
      </c>
      <c r="D439" s="16">
        <v>0.16047290423509861</v>
      </c>
      <c r="E439" s="16">
        <v>0.114742241770686</v>
      </c>
      <c r="G439" s="16">
        <v>0.17845370696579849</v>
      </c>
      <c r="H439" s="16">
        <v>0.20803939842076111</v>
      </c>
      <c r="I439" s="16">
        <v>0.19597084326374811</v>
      </c>
      <c r="J439" s="16">
        <v>0.1255892359555259</v>
      </c>
      <c r="K439" s="16">
        <v>6.8167429570930277E-2</v>
      </c>
      <c r="L439" s="16">
        <v>6.1518137750378517E-2</v>
      </c>
      <c r="N439" s="16">
        <v>9.900023844779518E-2</v>
      </c>
      <c r="O439" s="16">
        <v>0.17061157656162981</v>
      </c>
      <c r="P439" s="16">
        <v>0.14733789357445781</v>
      </c>
      <c r="Q439" s="16">
        <v>9.8449877072498498E-2</v>
      </c>
      <c r="R439" s="16">
        <v>0.1795788953134852</v>
      </c>
      <c r="S439" s="16">
        <v>9.6035705103244245E-2</v>
      </c>
      <c r="T439" s="16">
        <v>0.12570662972328711</v>
      </c>
      <c r="U439" s="16">
        <v>0.15000874272544751</v>
      </c>
      <c r="V439" s="16">
        <v>0.2251529328853438</v>
      </c>
      <c r="W439" s="16">
        <v>0.11257323421521261</v>
      </c>
      <c r="X439" s="16">
        <v>8.7488353109934885E-2</v>
      </c>
      <c r="Y439" s="16">
        <v>0.1009479001504905</v>
      </c>
      <c r="AA439" s="16">
        <v>0.1850869677381628</v>
      </c>
      <c r="AB439" s="16">
        <v>0.1166475385540426</v>
      </c>
      <c r="AC439" s="16">
        <v>0.15718965446669639</v>
      </c>
      <c r="AD439" s="16">
        <v>8.937251481771509E-2</v>
      </c>
    </row>
    <row r="440" spans="2:32" x14ac:dyDescent="0.35">
      <c r="B440" s="15" t="s">
        <v>225</v>
      </c>
      <c r="C440" s="16">
        <v>0.28450902574982873</v>
      </c>
      <c r="D440" s="16">
        <v>0.30394899640354489</v>
      </c>
      <c r="E440" s="16">
        <v>0.26550694072379682</v>
      </c>
      <c r="G440" s="16">
        <v>0.31128290368768963</v>
      </c>
      <c r="H440" s="16">
        <v>0.26995187612273719</v>
      </c>
      <c r="I440" s="16">
        <v>0.29197979783616751</v>
      </c>
      <c r="J440" s="16">
        <v>0.32567188232728211</v>
      </c>
      <c r="K440" s="16">
        <v>0.28550321013208491</v>
      </c>
      <c r="L440" s="16">
        <v>0.2386390976135099</v>
      </c>
      <c r="N440" s="16">
        <v>0.32812843181995538</v>
      </c>
      <c r="O440" s="16">
        <v>0.29776606790124388</v>
      </c>
      <c r="P440" s="16">
        <v>0.26553041154304641</v>
      </c>
      <c r="Q440" s="16">
        <v>0.2468281826836711</v>
      </c>
      <c r="R440" s="16">
        <v>0.29839101861371581</v>
      </c>
      <c r="S440" s="16">
        <v>0.31920821134529409</v>
      </c>
      <c r="T440" s="16">
        <v>0.26839759397934121</v>
      </c>
      <c r="U440" s="16">
        <v>0.30175850674346311</v>
      </c>
      <c r="V440" s="16">
        <v>0.2621891214444223</v>
      </c>
      <c r="W440" s="16">
        <v>0.27955282409419913</v>
      </c>
      <c r="X440" s="16">
        <v>0.28854687166751453</v>
      </c>
      <c r="Y440" s="16">
        <v>0.24951875650996441</v>
      </c>
      <c r="AA440" s="16">
        <v>0.21181164352196491</v>
      </c>
      <c r="AB440" s="16">
        <v>0.26710290894317912</v>
      </c>
      <c r="AC440" s="16">
        <v>0.33528703520890479</v>
      </c>
      <c r="AD440" s="16">
        <v>0.33818459551592422</v>
      </c>
    </row>
    <row r="441" spans="2:32" x14ac:dyDescent="0.35">
      <c r="B441" s="15" t="s">
        <v>226</v>
      </c>
      <c r="C441" s="16">
        <v>3.2114818270787708E-2</v>
      </c>
      <c r="D441" s="16">
        <v>3.843169799987476E-2</v>
      </c>
      <c r="E441" s="16">
        <v>2.5940226351412372E-2</v>
      </c>
      <c r="G441" s="16">
        <v>6.439909411001267E-2</v>
      </c>
      <c r="H441" s="16">
        <v>4.399072027544642E-2</v>
      </c>
      <c r="I441" s="16">
        <v>4.1479851851197513E-2</v>
      </c>
      <c r="J441" s="16">
        <v>2.0364725599124282E-2</v>
      </c>
      <c r="K441" s="16">
        <v>1.330345893706414E-2</v>
      </c>
      <c r="L441" s="16">
        <v>1.5891571972005931E-2</v>
      </c>
      <c r="N441" s="16">
        <v>3.7800912549313538E-2</v>
      </c>
      <c r="O441" s="16">
        <v>2.8975939590509689E-2</v>
      </c>
      <c r="P441" s="16">
        <v>4.5176487925094752E-2</v>
      </c>
      <c r="Q441" s="16">
        <v>6.3074785012528445E-2</v>
      </c>
      <c r="R441" s="16">
        <v>3.1009407587329691E-2</v>
      </c>
      <c r="S441" s="16">
        <v>2.3738057930606508E-2</v>
      </c>
      <c r="T441" s="16">
        <v>1.3047719913837489E-2</v>
      </c>
      <c r="U441" s="16">
        <v>4.6897999832279602E-2</v>
      </c>
      <c r="V441" s="16">
        <v>3.4342024151819951E-2</v>
      </c>
      <c r="W441" s="16">
        <v>2.327670674857921E-2</v>
      </c>
      <c r="X441" s="16">
        <v>3.2890166518192918E-2</v>
      </c>
      <c r="Y441" s="16">
        <v>2.371639858288389E-2</v>
      </c>
      <c r="AA441" s="16">
        <v>2.3294462004127488E-2</v>
      </c>
      <c r="AB441" s="16">
        <v>3.2108164309581959E-2</v>
      </c>
      <c r="AC441" s="16">
        <v>3.3292457910491027E-2</v>
      </c>
      <c r="AD441" s="16">
        <v>4.0288159899312309E-2</v>
      </c>
    </row>
    <row r="442" spans="2:32" x14ac:dyDescent="0.35">
      <c r="B442" s="15" t="s">
        <v>227</v>
      </c>
      <c r="C442" s="16">
        <v>2.311939417557372E-2</v>
      </c>
      <c r="D442" s="16">
        <v>2.1827848823900819E-2</v>
      </c>
      <c r="E442" s="16">
        <v>2.4381847449019028E-2</v>
      </c>
      <c r="G442" s="16">
        <v>2.6810509664827099E-2</v>
      </c>
      <c r="H442" s="16">
        <v>1.70416884083807E-2</v>
      </c>
      <c r="I442" s="16">
        <v>1.4348503579031341E-2</v>
      </c>
      <c r="J442" s="16">
        <v>4.116820250681659E-2</v>
      </c>
      <c r="K442" s="16">
        <v>1.2736385575883981E-2</v>
      </c>
      <c r="L442" s="16">
        <v>2.5081998228242398E-2</v>
      </c>
      <c r="N442" s="16">
        <v>1.633805231746278E-2</v>
      </c>
      <c r="O442" s="16">
        <v>2.9649188583646669E-2</v>
      </c>
      <c r="P442" s="16">
        <v>2.8561470326354681E-2</v>
      </c>
      <c r="Q442" s="16">
        <v>3.263963265962172E-2</v>
      </c>
      <c r="R442" s="16">
        <v>8.6665023095375618E-3</v>
      </c>
      <c r="S442" s="16">
        <v>2.679659255977463E-2</v>
      </c>
      <c r="T442" s="16">
        <v>6.777090860346803E-2</v>
      </c>
      <c r="U442" s="16">
        <v>2.07232476654611E-2</v>
      </c>
      <c r="V442" s="16">
        <v>4.0698602158358351E-3</v>
      </c>
      <c r="W442" s="16">
        <v>1.8736264702391391E-2</v>
      </c>
      <c r="X442" s="16">
        <v>4.0622965382755893E-2</v>
      </c>
      <c r="Y442" s="16">
        <v>2.2943461925499779E-2</v>
      </c>
      <c r="AA442" s="16">
        <v>2.3637124336917711E-2</v>
      </c>
      <c r="AB442" s="16">
        <v>1.6722113980481821E-2</v>
      </c>
      <c r="AC442" s="16">
        <v>1.599043169181668E-2</v>
      </c>
      <c r="AD442" s="16">
        <v>3.5652885650808382E-2</v>
      </c>
    </row>
    <row r="443" spans="2:32" x14ac:dyDescent="0.35">
      <c r="B443" s="15" t="s">
        <v>228</v>
      </c>
      <c r="C443" s="16">
        <v>0.42989787177417821</v>
      </c>
      <c r="D443" s="16">
        <v>0.38084643796654488</v>
      </c>
      <c r="E443" s="16">
        <v>0.47784442130681593</v>
      </c>
      <c r="G443" s="16">
        <v>0.31690243174169302</v>
      </c>
      <c r="H443" s="16">
        <v>0.2335171755368034</v>
      </c>
      <c r="I443" s="16">
        <v>0.35546132141904691</v>
      </c>
      <c r="J443" s="16">
        <v>0.42828632120000859</v>
      </c>
      <c r="K443" s="16">
        <v>0.57300743472662463</v>
      </c>
      <c r="L443" s="16">
        <v>0.62881836747884967</v>
      </c>
      <c r="N443" s="16">
        <v>0.44993202168058238</v>
      </c>
      <c r="O443" s="16">
        <v>0.35249210951490628</v>
      </c>
      <c r="P443" s="16">
        <v>0.45070174458164369</v>
      </c>
      <c r="Q443" s="16">
        <v>0.47972103933038918</v>
      </c>
      <c r="R443" s="16">
        <v>0.38258081433980262</v>
      </c>
      <c r="S443" s="16">
        <v>0.4692547705610744</v>
      </c>
      <c r="T443" s="16">
        <v>0.44699511823024979</v>
      </c>
      <c r="U443" s="16">
        <v>0.36561533503239108</v>
      </c>
      <c r="V443" s="16">
        <v>0.31604307039504609</v>
      </c>
      <c r="W443" s="16">
        <v>0.48812049915865402</v>
      </c>
      <c r="X443" s="16">
        <v>0.48360225418823322</v>
      </c>
      <c r="Y443" s="16">
        <v>0.52182179718391486</v>
      </c>
      <c r="AA443" s="16">
        <v>0.39082207240917172</v>
      </c>
      <c r="AB443" s="16">
        <v>0.5007671471306504</v>
      </c>
      <c r="AC443" s="16">
        <v>0.39494069532023052</v>
      </c>
      <c r="AD443" s="16">
        <v>0.42765041073968202</v>
      </c>
    </row>
    <row r="445" spans="2:32" x14ac:dyDescent="0.35">
      <c r="B445" s="25" t="s">
        <v>232</v>
      </c>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row>
    <row r="446" spans="2:32" x14ac:dyDescent="0.35">
      <c r="B446" s="24" t="s">
        <v>16</v>
      </c>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row>
    <row r="447" spans="2:32" x14ac:dyDescent="0.35">
      <c r="B447" s="15" t="s">
        <v>223</v>
      </c>
      <c r="C447" s="16">
        <v>0.47012927634229168</v>
      </c>
      <c r="D447" s="16">
        <v>0.47068923469522189</v>
      </c>
      <c r="E447" s="16">
        <v>0.4695819310595773</v>
      </c>
      <c r="G447" s="16">
        <v>0.4541440972161559</v>
      </c>
      <c r="H447" s="16">
        <v>0.51495216663950261</v>
      </c>
      <c r="I447" s="16">
        <v>0.48369383948870709</v>
      </c>
      <c r="J447" s="16">
        <v>0.47405192275075447</v>
      </c>
      <c r="K447" s="16">
        <v>0.48661836517393092</v>
      </c>
      <c r="L447" s="16">
        <v>0.41897301697844991</v>
      </c>
      <c r="N447" s="16">
        <v>0.40338464139344321</v>
      </c>
      <c r="O447" s="16">
        <v>0.46835361769669709</v>
      </c>
      <c r="P447" s="16">
        <v>0.52423367864210102</v>
      </c>
      <c r="Q447" s="16">
        <v>0.42387405555559288</v>
      </c>
      <c r="R447" s="16">
        <v>0.47987795623329083</v>
      </c>
      <c r="S447" s="16">
        <v>0.45213991032882</v>
      </c>
      <c r="T447" s="16">
        <v>0.45093579201145773</v>
      </c>
      <c r="U447" s="16">
        <v>0.49276834833609312</v>
      </c>
      <c r="V447" s="16">
        <v>0.51789048309635577</v>
      </c>
      <c r="W447" s="16">
        <v>0.44254529164073031</v>
      </c>
      <c r="X447" s="16">
        <v>0.4015983376269418</v>
      </c>
      <c r="Y447" s="16">
        <v>0.55103359044451394</v>
      </c>
      <c r="AA447" s="16">
        <v>0.49895903075947351</v>
      </c>
      <c r="AB447" s="16">
        <v>0.52824945909597676</v>
      </c>
      <c r="AC447" s="16">
        <v>0.45788966383859497</v>
      </c>
      <c r="AD447" s="16">
        <v>0.38832097457058351</v>
      </c>
    </row>
    <row r="448" spans="2:32" x14ac:dyDescent="0.35">
      <c r="B448" s="15" t="s">
        <v>224</v>
      </c>
      <c r="C448" s="16">
        <v>0.35622149056652108</v>
      </c>
      <c r="D448" s="16">
        <v>0.35934055110943591</v>
      </c>
      <c r="E448" s="16">
        <v>0.35317268690865772</v>
      </c>
      <c r="G448" s="16">
        <v>0.42454487401285251</v>
      </c>
      <c r="H448" s="16">
        <v>0.32082299350941063</v>
      </c>
      <c r="I448" s="16">
        <v>0.33231865609418543</v>
      </c>
      <c r="J448" s="16">
        <v>0.33733950005015279</v>
      </c>
      <c r="K448" s="16">
        <v>0.33721441301951882</v>
      </c>
      <c r="L448" s="16">
        <v>0.38763237301768411</v>
      </c>
      <c r="N448" s="16">
        <v>0.42050611425973189</v>
      </c>
      <c r="O448" s="16">
        <v>0.30975544213358741</v>
      </c>
      <c r="P448" s="16">
        <v>0.2886271096057329</v>
      </c>
      <c r="Q448" s="16">
        <v>0.38568275415008918</v>
      </c>
      <c r="R448" s="16">
        <v>0.38526330294421812</v>
      </c>
      <c r="S448" s="16">
        <v>0.3799303641922292</v>
      </c>
      <c r="T448" s="16">
        <v>0.34520283159574711</v>
      </c>
      <c r="U448" s="16">
        <v>0.30966275827295009</v>
      </c>
      <c r="V448" s="16">
        <v>0.35115091528004178</v>
      </c>
      <c r="W448" s="16">
        <v>0.35687125221779981</v>
      </c>
      <c r="X448" s="16">
        <v>0.38176712945977209</v>
      </c>
      <c r="Y448" s="16">
        <v>0.31454477990362351</v>
      </c>
      <c r="AA448" s="16">
        <v>0.37657532492066742</v>
      </c>
      <c r="AB448" s="16">
        <v>0.35103990103861837</v>
      </c>
      <c r="AC448" s="16">
        <v>0.35849215099932907</v>
      </c>
      <c r="AD448" s="16">
        <v>0.3372196083253034</v>
      </c>
    </row>
    <row r="449" spans="2:32" x14ac:dyDescent="0.35">
      <c r="B449" s="15" t="s">
        <v>225</v>
      </c>
      <c r="C449" s="16">
        <v>0.1192321678244456</v>
      </c>
      <c r="D449" s="16">
        <v>0.1240155989077637</v>
      </c>
      <c r="E449" s="16">
        <v>0.1145564835973196</v>
      </c>
      <c r="G449" s="16">
        <v>8.6398653655467963E-2</v>
      </c>
      <c r="H449" s="16">
        <v>0.1176723820116628</v>
      </c>
      <c r="I449" s="16">
        <v>0.13363488271820101</v>
      </c>
      <c r="J449" s="16">
        <v>0.11007236700312301</v>
      </c>
      <c r="K449" s="16">
        <v>0.124449373395233</v>
      </c>
      <c r="L449" s="16">
        <v>0.13426484273951611</v>
      </c>
      <c r="N449" s="16">
        <v>0.13190908233660159</v>
      </c>
      <c r="O449" s="16">
        <v>0.13199138229963719</v>
      </c>
      <c r="P449" s="16">
        <v>0.1130248655829814</v>
      </c>
      <c r="Q449" s="16">
        <v>0.15768171410237761</v>
      </c>
      <c r="R449" s="16">
        <v>0.1043946490681683</v>
      </c>
      <c r="S449" s="16">
        <v>0.1170511690490806</v>
      </c>
      <c r="T449" s="16">
        <v>0.12950645675308911</v>
      </c>
      <c r="U449" s="16">
        <v>0.14931187806606289</v>
      </c>
      <c r="V449" s="16">
        <v>8.0848592165452982E-2</v>
      </c>
      <c r="W449" s="16">
        <v>0.1440475483181605</v>
      </c>
      <c r="X449" s="16">
        <v>0.1372005913064899</v>
      </c>
      <c r="Y449" s="16">
        <v>7.8453571828912341E-2</v>
      </c>
      <c r="AA449" s="16">
        <v>9.1202353280828305E-2</v>
      </c>
      <c r="AB449" s="16">
        <v>8.1489518635922312E-2</v>
      </c>
      <c r="AC449" s="16">
        <v>0.1191843853129881</v>
      </c>
      <c r="AD449" s="16">
        <v>0.18974814954902111</v>
      </c>
    </row>
    <row r="450" spans="2:32" x14ac:dyDescent="0.35">
      <c r="B450" s="15" t="s">
        <v>226</v>
      </c>
      <c r="C450" s="16">
        <v>1.88695284202802E-2</v>
      </c>
      <c r="D450" s="16">
        <v>1.5017797794724791E-2</v>
      </c>
      <c r="E450" s="16">
        <v>2.2634498756291699E-2</v>
      </c>
      <c r="G450" s="16">
        <v>2.449961762971789E-2</v>
      </c>
      <c r="H450" s="16">
        <v>2.6607341020159238E-2</v>
      </c>
      <c r="I450" s="16">
        <v>1.355994645262722E-2</v>
      </c>
      <c r="J450" s="16">
        <v>2.2375359756776309E-2</v>
      </c>
      <c r="K450" s="16">
        <v>1.340922893519648E-2</v>
      </c>
      <c r="L450" s="16">
        <v>1.4033885743836389E-2</v>
      </c>
      <c r="N450" s="16">
        <v>1.7152739190592681E-2</v>
      </c>
      <c r="O450" s="16">
        <v>5.9342473571919303E-2</v>
      </c>
      <c r="P450" s="16">
        <v>1.80099264065029E-2</v>
      </c>
      <c r="Q450" s="16">
        <v>0</v>
      </c>
      <c r="R450" s="16">
        <v>1.3135053695589861E-2</v>
      </c>
      <c r="S450" s="16">
        <v>1.9054020647447711E-2</v>
      </c>
      <c r="T450" s="16">
        <v>2.5204053800471981E-2</v>
      </c>
      <c r="U450" s="16">
        <v>3.2575158944903683E-2</v>
      </c>
      <c r="V450" s="16">
        <v>2.3293408048282751E-2</v>
      </c>
      <c r="W450" s="16">
        <v>1.5207408618340841E-2</v>
      </c>
      <c r="X450" s="16">
        <v>8.0854956265036231E-3</v>
      </c>
      <c r="Y450" s="16">
        <v>1.2086228335156841E-2</v>
      </c>
      <c r="AA450" s="16">
        <v>9.5842317083184372E-3</v>
      </c>
      <c r="AB450" s="16">
        <v>1.3612289099495391E-2</v>
      </c>
      <c r="AC450" s="16">
        <v>2.6902931618796089E-2</v>
      </c>
      <c r="AD450" s="16">
        <v>2.74595681211415E-2</v>
      </c>
    </row>
    <row r="451" spans="2:32" x14ac:dyDescent="0.35">
      <c r="B451" s="15" t="s">
        <v>227</v>
      </c>
      <c r="C451" s="16">
        <v>1.000137789891377E-2</v>
      </c>
      <c r="D451" s="16">
        <v>1.132040873817724E-2</v>
      </c>
      <c r="E451" s="16">
        <v>8.7120582488940633E-3</v>
      </c>
      <c r="G451" s="16">
        <v>7.1199942010694616E-3</v>
      </c>
      <c r="H451" s="16">
        <v>1.1669290811325689E-2</v>
      </c>
      <c r="I451" s="16">
        <v>8.9996492359435618E-3</v>
      </c>
      <c r="J451" s="16">
        <v>2.049769922863422E-2</v>
      </c>
      <c r="K451" s="16">
        <v>7.2022508507646474E-3</v>
      </c>
      <c r="L451" s="16">
        <v>4.7156749560331307E-3</v>
      </c>
      <c r="N451" s="16">
        <v>5.1446569801395191E-3</v>
      </c>
      <c r="O451" s="16">
        <v>1.4611216198608241E-2</v>
      </c>
      <c r="P451" s="16">
        <v>1.8932149064931791E-2</v>
      </c>
      <c r="Q451" s="16">
        <v>0</v>
      </c>
      <c r="R451" s="16">
        <v>4.5785318597359936E-3</v>
      </c>
      <c r="S451" s="16">
        <v>1.204541490168518E-2</v>
      </c>
      <c r="T451" s="16">
        <v>2.0653667938887371E-2</v>
      </c>
      <c r="U451" s="16">
        <v>0</v>
      </c>
      <c r="V451" s="16">
        <v>1.8985059963217921E-2</v>
      </c>
      <c r="W451" s="16">
        <v>7.7282699475593559E-3</v>
      </c>
      <c r="X451" s="16">
        <v>1.3447383414450981E-2</v>
      </c>
      <c r="Y451" s="16">
        <v>5.5910374314055234E-3</v>
      </c>
      <c r="AA451" s="16">
        <v>5.426367312478286E-3</v>
      </c>
      <c r="AB451" s="16">
        <v>5.9373592237790956E-3</v>
      </c>
      <c r="AC451" s="16">
        <v>1.414051598219925E-2</v>
      </c>
      <c r="AD451" s="16">
        <v>1.561195368050745E-2</v>
      </c>
    </row>
    <row r="452" spans="2:32" x14ac:dyDescent="0.35">
      <c r="B452" s="15" t="s">
        <v>228</v>
      </c>
      <c r="C452" s="16">
        <v>2.5546158947547481E-2</v>
      </c>
      <c r="D452" s="16">
        <v>1.961640875467624E-2</v>
      </c>
      <c r="E452" s="16">
        <v>3.1342341429259672E-2</v>
      </c>
      <c r="G452" s="16">
        <v>3.292763284736279E-3</v>
      </c>
      <c r="H452" s="16">
        <v>8.275826007939099E-3</v>
      </c>
      <c r="I452" s="16">
        <v>2.7793026010335779E-2</v>
      </c>
      <c r="J452" s="16">
        <v>3.56631512105594E-2</v>
      </c>
      <c r="K452" s="16">
        <v>3.110636862535604E-2</v>
      </c>
      <c r="L452" s="16">
        <v>4.0380206564480478E-2</v>
      </c>
      <c r="N452" s="16">
        <v>2.1902765839491151E-2</v>
      </c>
      <c r="O452" s="16">
        <v>1.5945868099550731E-2</v>
      </c>
      <c r="P452" s="16">
        <v>3.7172270697749983E-2</v>
      </c>
      <c r="Q452" s="16">
        <v>3.276147619194035E-2</v>
      </c>
      <c r="R452" s="16">
        <v>1.275050619899696E-2</v>
      </c>
      <c r="S452" s="16">
        <v>1.9779120880737161E-2</v>
      </c>
      <c r="T452" s="16">
        <v>2.849719790034658E-2</v>
      </c>
      <c r="U452" s="16">
        <v>1.5681856379990151E-2</v>
      </c>
      <c r="V452" s="16">
        <v>7.8315414466489514E-3</v>
      </c>
      <c r="W452" s="16">
        <v>3.3600229257409298E-2</v>
      </c>
      <c r="X452" s="16">
        <v>5.7901062565841488E-2</v>
      </c>
      <c r="Y452" s="16">
        <v>3.8290792056387843E-2</v>
      </c>
      <c r="AA452" s="16">
        <v>1.825269201823404E-2</v>
      </c>
      <c r="AB452" s="16">
        <v>1.967147290620791E-2</v>
      </c>
      <c r="AC452" s="16">
        <v>2.3390352248092491E-2</v>
      </c>
      <c r="AD452" s="16">
        <v>4.1639745753443223E-2</v>
      </c>
    </row>
    <row r="454" spans="2:32" x14ac:dyDescent="0.35">
      <c r="B454" s="25" t="s">
        <v>233</v>
      </c>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row>
    <row r="455" spans="2:32" x14ac:dyDescent="0.35">
      <c r="B455" s="24" t="s">
        <v>16</v>
      </c>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row>
    <row r="456" spans="2:32" x14ac:dyDescent="0.35">
      <c r="B456" s="15" t="s">
        <v>223</v>
      </c>
      <c r="C456" s="16">
        <v>0.2568708334430711</v>
      </c>
      <c r="D456" s="16">
        <v>0.27585308643200612</v>
      </c>
      <c r="E456" s="16">
        <v>0.23831615598462341</v>
      </c>
      <c r="G456" s="16">
        <v>0.32101780714836592</v>
      </c>
      <c r="H456" s="16">
        <v>0.395704973374783</v>
      </c>
      <c r="I456" s="16">
        <v>0.29118299865163688</v>
      </c>
      <c r="J456" s="16">
        <v>0.26667082315359641</v>
      </c>
      <c r="K456" s="16">
        <v>0.1810190894593553</v>
      </c>
      <c r="L456" s="16">
        <v>0.1173688330374096</v>
      </c>
      <c r="N456" s="16">
        <v>0.21783968057852221</v>
      </c>
      <c r="O456" s="16">
        <v>0.28435334675826868</v>
      </c>
      <c r="P456" s="16">
        <v>0.35461933394877021</v>
      </c>
      <c r="Q456" s="16">
        <v>0.26914895348517082</v>
      </c>
      <c r="R456" s="16">
        <v>0.24652131256562629</v>
      </c>
      <c r="S456" s="16">
        <v>0.17616130335736349</v>
      </c>
      <c r="T456" s="16">
        <v>0.27315373316917901</v>
      </c>
      <c r="U456" s="16">
        <v>0.22477341999670589</v>
      </c>
      <c r="V456" s="16">
        <v>0.36989937889576679</v>
      </c>
      <c r="W456" s="16">
        <v>0.22268744813608529</v>
      </c>
      <c r="X456" s="16">
        <v>0.225641326583438</v>
      </c>
      <c r="Y456" s="16">
        <v>0.2312872113649192</v>
      </c>
      <c r="AA456" s="16">
        <v>0.31727318455182962</v>
      </c>
      <c r="AB456" s="16">
        <v>0.27043205975848572</v>
      </c>
      <c r="AC456" s="16">
        <v>0.22412878802208311</v>
      </c>
      <c r="AD456" s="16">
        <v>0.2054679127299876</v>
      </c>
    </row>
    <row r="457" spans="2:32" x14ac:dyDescent="0.35">
      <c r="B457" s="15" t="s">
        <v>224</v>
      </c>
      <c r="C457" s="16">
        <v>0.35113814377543529</v>
      </c>
      <c r="D457" s="16">
        <v>0.36298745246934161</v>
      </c>
      <c r="E457" s="16">
        <v>0.33955574093583718</v>
      </c>
      <c r="G457" s="16">
        <v>0.41919852460431811</v>
      </c>
      <c r="H457" s="16">
        <v>0.38176353221771142</v>
      </c>
      <c r="I457" s="16">
        <v>0.37531835374808192</v>
      </c>
      <c r="J457" s="16">
        <v>0.30167387360307329</v>
      </c>
      <c r="K457" s="16">
        <v>0.3252359589122642</v>
      </c>
      <c r="L457" s="16">
        <v>0.31959074471696808</v>
      </c>
      <c r="N457" s="16">
        <v>0.35206237948670621</v>
      </c>
      <c r="O457" s="16">
        <v>0.37302334978730101</v>
      </c>
      <c r="P457" s="16">
        <v>0.23687615894224379</v>
      </c>
      <c r="Q457" s="16">
        <v>0.28356984271968239</v>
      </c>
      <c r="R457" s="16">
        <v>0.37198109845981708</v>
      </c>
      <c r="S457" s="16">
        <v>0.331655607545074</v>
      </c>
      <c r="T457" s="16">
        <v>0.36190182933961268</v>
      </c>
      <c r="U457" s="16">
        <v>0.31408678663242801</v>
      </c>
      <c r="V457" s="16">
        <v>0.39658970604755478</v>
      </c>
      <c r="W457" s="16">
        <v>0.40181333967869731</v>
      </c>
      <c r="X457" s="16">
        <v>0.32394358596922829</v>
      </c>
      <c r="Y457" s="16">
        <v>0.33749135803625341</v>
      </c>
      <c r="AA457" s="16">
        <v>0.38810807050115409</v>
      </c>
      <c r="AB457" s="16">
        <v>0.3816258541217874</v>
      </c>
      <c r="AC457" s="16">
        <v>0.36181642760516203</v>
      </c>
      <c r="AD457" s="16">
        <v>0.26851189319205993</v>
      </c>
    </row>
    <row r="458" spans="2:32" x14ac:dyDescent="0.35">
      <c r="B458" s="15" t="s">
        <v>225</v>
      </c>
      <c r="C458" s="16">
        <v>0.19867012564205239</v>
      </c>
      <c r="D458" s="16">
        <v>0.20027094457045511</v>
      </c>
      <c r="E458" s="16">
        <v>0.19710536518378641</v>
      </c>
      <c r="G458" s="16">
        <v>0.1873229893416152</v>
      </c>
      <c r="H458" s="16">
        <v>0.16311432264171721</v>
      </c>
      <c r="I458" s="16">
        <v>0.2173989506982705</v>
      </c>
      <c r="J458" s="16">
        <v>0.23203038912135299</v>
      </c>
      <c r="K458" s="16">
        <v>0.20919645323507141</v>
      </c>
      <c r="L458" s="16">
        <v>0.18562072548847081</v>
      </c>
      <c r="N458" s="16">
        <v>0.22375579874127349</v>
      </c>
      <c r="O458" s="16">
        <v>0.22433497192942539</v>
      </c>
      <c r="P458" s="16">
        <v>0.1439004621818849</v>
      </c>
      <c r="Q458" s="16">
        <v>0.22499139399820761</v>
      </c>
      <c r="R458" s="16">
        <v>0.2421029538653777</v>
      </c>
      <c r="S458" s="16">
        <v>0.2156447455776587</v>
      </c>
      <c r="T458" s="16">
        <v>0.15608271943831789</v>
      </c>
      <c r="U458" s="16">
        <v>0.26203093938735639</v>
      </c>
      <c r="V458" s="16">
        <v>0.1440688071815856</v>
      </c>
      <c r="W458" s="16">
        <v>0.19539885694319001</v>
      </c>
      <c r="X458" s="16">
        <v>0.18712196911111709</v>
      </c>
      <c r="Y458" s="16">
        <v>0.18511687844539471</v>
      </c>
      <c r="AA458" s="16">
        <v>0.14786536123650221</v>
      </c>
      <c r="AB458" s="16">
        <v>0.15878025685787631</v>
      </c>
      <c r="AC458" s="16">
        <v>0.22418900120737231</v>
      </c>
      <c r="AD458" s="16">
        <v>0.27348843335005252</v>
      </c>
    </row>
    <row r="459" spans="2:32" x14ac:dyDescent="0.35">
      <c r="B459" s="15" t="s">
        <v>226</v>
      </c>
      <c r="C459" s="16">
        <v>2.019802537118108E-2</v>
      </c>
      <c r="D459" s="16">
        <v>1.6805001568080971E-2</v>
      </c>
      <c r="E459" s="16">
        <v>2.3514621262725459E-2</v>
      </c>
      <c r="G459" s="16">
        <v>3.9096478034927613E-2</v>
      </c>
      <c r="H459" s="16">
        <v>3.0471117356963971E-2</v>
      </c>
      <c r="I459" s="16">
        <v>1.1167062175546451E-2</v>
      </c>
      <c r="J459" s="16">
        <v>1.7812577514882039E-2</v>
      </c>
      <c r="K459" s="16">
        <v>1.0725832058625481E-2</v>
      </c>
      <c r="L459" s="16">
        <v>1.51015346618706E-2</v>
      </c>
      <c r="N459" s="16">
        <v>6.4724411926650044E-3</v>
      </c>
      <c r="O459" s="16">
        <v>1.522363569651604E-2</v>
      </c>
      <c r="P459" s="16">
        <v>6.3419303245973002E-2</v>
      </c>
      <c r="Q459" s="16">
        <v>3.2885119370296367E-2</v>
      </c>
      <c r="R459" s="16">
        <v>2.6161556548553011E-2</v>
      </c>
      <c r="S459" s="16">
        <v>2.446346543152066E-2</v>
      </c>
      <c r="T459" s="16">
        <v>1.22224012021219E-2</v>
      </c>
      <c r="U459" s="16">
        <v>3.1798199788028877E-2</v>
      </c>
      <c r="V459" s="16">
        <v>1.172640321600333E-2</v>
      </c>
      <c r="W459" s="16">
        <v>1.8419689067305262E-2</v>
      </c>
      <c r="X459" s="16">
        <v>0</v>
      </c>
      <c r="Y459" s="16">
        <v>2.3133086525040172E-2</v>
      </c>
      <c r="AA459" s="16">
        <v>2.111180544704425E-2</v>
      </c>
      <c r="AB459" s="16">
        <v>1.056881583775327E-2</v>
      </c>
      <c r="AC459" s="16">
        <v>3.6098041838097172E-2</v>
      </c>
      <c r="AD459" s="16">
        <v>1.53627304276909E-2</v>
      </c>
    </row>
    <row r="460" spans="2:32" x14ac:dyDescent="0.35">
      <c r="B460" s="15" t="s">
        <v>227</v>
      </c>
      <c r="C460" s="16">
        <v>9.9114070590475591E-3</v>
      </c>
      <c r="D460" s="16">
        <v>1.49781688499185E-2</v>
      </c>
      <c r="E460" s="16">
        <v>4.9587741527640974E-3</v>
      </c>
      <c r="G460" s="16">
        <v>1.013437135063255E-2</v>
      </c>
      <c r="H460" s="16">
        <v>9.5760657647145399E-3</v>
      </c>
      <c r="I460" s="16">
        <v>8.3019777857158625E-3</v>
      </c>
      <c r="J460" s="16">
        <v>1.430179521491471E-2</v>
      </c>
      <c r="K460" s="16">
        <v>2.926899305209773E-3</v>
      </c>
      <c r="L460" s="16">
        <v>1.2475812552597561E-2</v>
      </c>
      <c r="N460" s="16">
        <v>0</v>
      </c>
      <c r="O460" s="16">
        <v>1.522011359576036E-2</v>
      </c>
      <c r="P460" s="16">
        <v>3.6724252484109571E-2</v>
      </c>
      <c r="Q460" s="16">
        <v>1.0869070566673401E-2</v>
      </c>
      <c r="R460" s="16">
        <v>0</v>
      </c>
      <c r="S460" s="16">
        <v>1.9579334493868061E-2</v>
      </c>
      <c r="T460" s="16">
        <v>2.0848274417380679E-2</v>
      </c>
      <c r="U460" s="16">
        <v>1.0502675897439671E-2</v>
      </c>
      <c r="V460" s="16">
        <v>7.9729045988747339E-3</v>
      </c>
      <c r="W460" s="16">
        <v>3.900053211546572E-3</v>
      </c>
      <c r="X460" s="16">
        <v>1.3547818252035449E-2</v>
      </c>
      <c r="Y460" s="16">
        <v>5.6461974739170397E-3</v>
      </c>
      <c r="AA460" s="16">
        <v>7.5814821655156503E-3</v>
      </c>
      <c r="AB460" s="16">
        <v>2.2195423076566728E-3</v>
      </c>
      <c r="AC460" s="16">
        <v>1.4054386966945401E-2</v>
      </c>
      <c r="AD460" s="16">
        <v>1.6857306000040512E-2</v>
      </c>
    </row>
    <row r="461" spans="2:32" x14ac:dyDescent="0.35">
      <c r="B461" s="15" t="s">
        <v>228</v>
      </c>
      <c r="C461" s="16">
        <v>0.16321146470921241</v>
      </c>
      <c r="D461" s="16">
        <v>0.12910534611019761</v>
      </c>
      <c r="E461" s="16">
        <v>0.19654934248026351</v>
      </c>
      <c r="G461" s="16">
        <v>2.3229829520140469E-2</v>
      </c>
      <c r="H461" s="16">
        <v>1.9369988644109829E-2</v>
      </c>
      <c r="I461" s="16">
        <v>9.6630656940748391E-2</v>
      </c>
      <c r="J461" s="16">
        <v>0.16751054139218069</v>
      </c>
      <c r="K461" s="16">
        <v>0.27089576702947349</v>
      </c>
      <c r="L461" s="16">
        <v>0.34984234954268328</v>
      </c>
      <c r="N461" s="16">
        <v>0.19986970000083301</v>
      </c>
      <c r="O461" s="16">
        <v>8.7844582232728452E-2</v>
      </c>
      <c r="P461" s="16">
        <v>0.16446048919701861</v>
      </c>
      <c r="Q461" s="16">
        <v>0.17853561985996949</v>
      </c>
      <c r="R461" s="16">
        <v>0.11323307856062589</v>
      </c>
      <c r="S461" s="16">
        <v>0.23249554359451499</v>
      </c>
      <c r="T461" s="16">
        <v>0.17579104243338761</v>
      </c>
      <c r="U461" s="16">
        <v>0.15680797829804119</v>
      </c>
      <c r="V461" s="16">
        <v>6.9742800060214702E-2</v>
      </c>
      <c r="W461" s="16">
        <v>0.1577806129631758</v>
      </c>
      <c r="X461" s="16">
        <v>0.24974530008418089</v>
      </c>
      <c r="Y461" s="16">
        <v>0.21732526815447539</v>
      </c>
      <c r="AA461" s="16">
        <v>0.1180600960979542</v>
      </c>
      <c r="AB461" s="16">
        <v>0.1763734711164405</v>
      </c>
      <c r="AC461" s="16">
        <v>0.13971335436034019</v>
      </c>
      <c r="AD461" s="16">
        <v>0.22031172430016871</v>
      </c>
    </row>
    <row r="463" spans="2:32" x14ac:dyDescent="0.35">
      <c r="B463" s="25" t="s">
        <v>234</v>
      </c>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row>
    <row r="464" spans="2:32" x14ac:dyDescent="0.35">
      <c r="B464" s="24" t="s">
        <v>16</v>
      </c>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row>
    <row r="465" spans="2:32" x14ac:dyDescent="0.35">
      <c r="B465" s="15" t="s">
        <v>223</v>
      </c>
      <c r="C465" s="16">
        <v>0.2150440246948023</v>
      </c>
      <c r="D465" s="16">
        <v>0.20433802860362199</v>
      </c>
      <c r="E465" s="16">
        <v>0.22550886806503051</v>
      </c>
      <c r="G465" s="16">
        <v>0.1967272777449961</v>
      </c>
      <c r="H465" s="16">
        <v>0.36296030034869758</v>
      </c>
      <c r="I465" s="16">
        <v>0.24497567195412909</v>
      </c>
      <c r="J465" s="16">
        <v>0.20871826074427061</v>
      </c>
      <c r="K465" s="16">
        <v>0.17343349978378489</v>
      </c>
      <c r="L465" s="16">
        <v>0.1158630710044436</v>
      </c>
      <c r="N465" s="16">
        <v>0.1863968755206491</v>
      </c>
      <c r="O465" s="16">
        <v>0.13309293188869911</v>
      </c>
      <c r="P465" s="16">
        <v>0.22571892186384229</v>
      </c>
      <c r="Q465" s="16">
        <v>0.2131202742379846</v>
      </c>
      <c r="R465" s="16">
        <v>0.23567091439551849</v>
      </c>
      <c r="S465" s="16">
        <v>0.1399488250051</v>
      </c>
      <c r="T465" s="16">
        <v>0.20063188040613331</v>
      </c>
      <c r="U465" s="16">
        <v>0.2334507395511258</v>
      </c>
      <c r="V465" s="16">
        <v>0.30726532662668149</v>
      </c>
      <c r="W465" s="16">
        <v>0.1927818952899012</v>
      </c>
      <c r="X465" s="16">
        <v>0.20525635866914471</v>
      </c>
      <c r="Y465" s="16">
        <v>0.19743928077650361</v>
      </c>
      <c r="AA465" s="16">
        <v>0.28565342932096049</v>
      </c>
      <c r="AB465" s="16">
        <v>0.2066132423316204</v>
      </c>
      <c r="AC465" s="16">
        <v>0.19719383303996879</v>
      </c>
      <c r="AD465" s="16">
        <v>0.16195397701638239</v>
      </c>
    </row>
    <row r="466" spans="2:32" x14ac:dyDescent="0.35">
      <c r="B466" s="15" t="s">
        <v>224</v>
      </c>
      <c r="C466" s="16">
        <v>0.34104965192551701</v>
      </c>
      <c r="D466" s="16">
        <v>0.32764818092233478</v>
      </c>
      <c r="E466" s="16">
        <v>0.35414925459532282</v>
      </c>
      <c r="G466" s="16">
        <v>0.40560973854621662</v>
      </c>
      <c r="H466" s="16">
        <v>0.3387270325494568</v>
      </c>
      <c r="I466" s="16">
        <v>0.37860369873172461</v>
      </c>
      <c r="J466" s="16">
        <v>0.35052382115072023</v>
      </c>
      <c r="K466" s="16">
        <v>0.33510904367055411</v>
      </c>
      <c r="L466" s="16">
        <v>0.26644252747585367</v>
      </c>
      <c r="N466" s="16">
        <v>0.32899668109988972</v>
      </c>
      <c r="O466" s="16">
        <v>0.50000492872317848</v>
      </c>
      <c r="P466" s="16">
        <v>0.25907249129848092</v>
      </c>
      <c r="Q466" s="16">
        <v>0.26433836976369612</v>
      </c>
      <c r="R466" s="16">
        <v>0.34727934008145023</v>
      </c>
      <c r="S466" s="16">
        <v>0.38159848815543251</v>
      </c>
      <c r="T466" s="16">
        <v>0.3547313218913874</v>
      </c>
      <c r="U466" s="16">
        <v>0.31636714433317109</v>
      </c>
      <c r="V466" s="16">
        <v>0.33857278808340718</v>
      </c>
      <c r="W466" s="16">
        <v>0.33828667571349091</v>
      </c>
      <c r="X466" s="16">
        <v>0.34703559547724888</v>
      </c>
      <c r="Y466" s="16">
        <v>0.35274934411350001</v>
      </c>
      <c r="AA466" s="16">
        <v>0.33554210700991138</v>
      </c>
      <c r="AB466" s="16">
        <v>0.36159161229347953</v>
      </c>
      <c r="AC466" s="16">
        <v>0.35464570077393431</v>
      </c>
      <c r="AD466" s="16">
        <v>0.31323022558434949</v>
      </c>
    </row>
    <row r="467" spans="2:32" x14ac:dyDescent="0.35">
      <c r="B467" s="15" t="s">
        <v>225</v>
      </c>
      <c r="C467" s="16">
        <v>0.25911953699742662</v>
      </c>
      <c r="D467" s="16">
        <v>0.27941780688720591</v>
      </c>
      <c r="E467" s="16">
        <v>0.23927848593837059</v>
      </c>
      <c r="G467" s="16">
        <v>0.27778690121088112</v>
      </c>
      <c r="H467" s="16">
        <v>0.20849664666404649</v>
      </c>
      <c r="I467" s="16">
        <v>0.25493977523586592</v>
      </c>
      <c r="J467" s="16">
        <v>0.25423722153704009</v>
      </c>
      <c r="K467" s="16">
        <v>0.244805162114831</v>
      </c>
      <c r="L467" s="16">
        <v>0.30492560289867432</v>
      </c>
      <c r="N467" s="16">
        <v>0.30085895888430542</v>
      </c>
      <c r="O467" s="16">
        <v>0.24749086759056169</v>
      </c>
      <c r="P467" s="16">
        <v>0.24302280495371831</v>
      </c>
      <c r="Q467" s="16">
        <v>0.32717266103999892</v>
      </c>
      <c r="R467" s="16">
        <v>0.26132177821289893</v>
      </c>
      <c r="S467" s="16">
        <v>0.27328126363975491</v>
      </c>
      <c r="T467" s="16">
        <v>0.2640241738493182</v>
      </c>
      <c r="U467" s="16">
        <v>0.28558568857228811</v>
      </c>
      <c r="V467" s="16">
        <v>0.1993531647287714</v>
      </c>
      <c r="W467" s="16">
        <v>0.28015163874469051</v>
      </c>
      <c r="X467" s="16">
        <v>0.2113588243050879</v>
      </c>
      <c r="Y467" s="16">
        <v>0.25931773414223719</v>
      </c>
      <c r="AA467" s="16">
        <v>0.20758002689929039</v>
      </c>
      <c r="AB467" s="16">
        <v>0.21781581894401519</v>
      </c>
      <c r="AC467" s="16">
        <v>0.29984859187287422</v>
      </c>
      <c r="AD467" s="16">
        <v>0.32225379820007422</v>
      </c>
    </row>
    <row r="468" spans="2:32" x14ac:dyDescent="0.35">
      <c r="B468" s="15" t="s">
        <v>226</v>
      </c>
      <c r="C468" s="16">
        <v>2.2685895698895231E-2</v>
      </c>
      <c r="D468" s="16">
        <v>2.612609429611399E-2</v>
      </c>
      <c r="E468" s="16">
        <v>1.932318762617034E-2</v>
      </c>
      <c r="G468" s="16">
        <v>3.6506446454072763E-2</v>
      </c>
      <c r="H468" s="16">
        <v>3.5321391136561013E-2</v>
      </c>
      <c r="I468" s="16">
        <v>1.9571026448691721E-2</v>
      </c>
      <c r="J468" s="16">
        <v>2.335325486021016E-2</v>
      </c>
      <c r="K468" s="16">
        <v>1.0353404880612489E-2</v>
      </c>
      <c r="L468" s="16">
        <v>1.3648063093876121E-2</v>
      </c>
      <c r="N468" s="16">
        <v>1.6246989036304921E-2</v>
      </c>
      <c r="O468" s="16">
        <v>3.0473493308062979E-2</v>
      </c>
      <c r="P468" s="16">
        <v>3.6799244743753873E-2</v>
      </c>
      <c r="Q468" s="16">
        <v>1.0810587654987051E-2</v>
      </c>
      <c r="R468" s="16">
        <v>3.4511932209326669E-2</v>
      </c>
      <c r="S468" s="16">
        <v>1.7470414575253671E-2</v>
      </c>
      <c r="T468" s="16">
        <v>3.4065738941472537E-2</v>
      </c>
      <c r="U468" s="16">
        <v>2.672335485486407E-2</v>
      </c>
      <c r="V468" s="16">
        <v>2.702597050911092E-2</v>
      </c>
      <c r="W468" s="16">
        <v>1.537749266167754E-2</v>
      </c>
      <c r="X468" s="16">
        <v>1.4657928765589591E-2</v>
      </c>
      <c r="Y468" s="16">
        <v>1.2086228335156841E-2</v>
      </c>
      <c r="AA468" s="16">
        <v>1.5619247035667579E-2</v>
      </c>
      <c r="AB468" s="16">
        <v>1.8650109277451081E-2</v>
      </c>
      <c r="AC468" s="16">
        <v>2.9561994749626321E-2</v>
      </c>
      <c r="AD468" s="16">
        <v>2.864746348253925E-2</v>
      </c>
    </row>
    <row r="469" spans="2:32" x14ac:dyDescent="0.35">
      <c r="B469" s="15" t="s">
        <v>227</v>
      </c>
      <c r="C469" s="16">
        <v>1.496488198400619E-2</v>
      </c>
      <c r="D469" s="16">
        <v>1.994848599477575E-2</v>
      </c>
      <c r="E469" s="16">
        <v>1.009353372759233E-2</v>
      </c>
      <c r="G469" s="16">
        <v>1.02632790268014E-2</v>
      </c>
      <c r="H469" s="16">
        <v>8.3394744302611474E-3</v>
      </c>
      <c r="I469" s="16">
        <v>1.720062708938188E-2</v>
      </c>
      <c r="J469" s="16">
        <v>1.8445466718440141E-2</v>
      </c>
      <c r="K469" s="16">
        <v>1.2680603071042599E-2</v>
      </c>
      <c r="L469" s="16">
        <v>2.0320537371944052E-2</v>
      </c>
      <c r="N469" s="16">
        <v>5.5940657265142798E-3</v>
      </c>
      <c r="O469" s="16">
        <v>1.43375216210602E-2</v>
      </c>
      <c r="P469" s="16">
        <v>3.6388263075711358E-2</v>
      </c>
      <c r="Q469" s="16">
        <v>3.197335064337746E-2</v>
      </c>
      <c r="R469" s="16">
        <v>4.2111371574168437E-3</v>
      </c>
      <c r="S469" s="16">
        <v>2.6448057318478321E-2</v>
      </c>
      <c r="T469" s="16">
        <v>2.122003447605756E-2</v>
      </c>
      <c r="U469" s="16">
        <v>5.2513379487198353E-3</v>
      </c>
      <c r="V469" s="16">
        <v>1.129086005154002E-2</v>
      </c>
      <c r="W469" s="16">
        <v>1.5996091039193638E-2</v>
      </c>
      <c r="X469" s="16">
        <v>2.794981814100015E-2</v>
      </c>
      <c r="Y469" s="16">
        <v>5.5910374314055234E-3</v>
      </c>
      <c r="AA469" s="16">
        <v>1.841659021138738E-2</v>
      </c>
      <c r="AB469" s="16">
        <v>8.1855179648929483E-3</v>
      </c>
      <c r="AC469" s="16">
        <v>1.155346672028796E-2</v>
      </c>
      <c r="AD469" s="16">
        <v>2.1384204163577451E-2</v>
      </c>
    </row>
    <row r="470" spans="2:32" x14ac:dyDescent="0.35">
      <c r="B470" s="15" t="s">
        <v>228</v>
      </c>
      <c r="C470" s="16">
        <v>0.14713600869935281</v>
      </c>
      <c r="D470" s="16">
        <v>0.1425214032959474</v>
      </c>
      <c r="E470" s="16">
        <v>0.1516466700475135</v>
      </c>
      <c r="G470" s="16">
        <v>7.3106357017031998E-2</v>
      </c>
      <c r="H470" s="16">
        <v>4.615515487097685E-2</v>
      </c>
      <c r="I470" s="16">
        <v>8.4709200540206725E-2</v>
      </c>
      <c r="J470" s="16">
        <v>0.14472197498931891</v>
      </c>
      <c r="K470" s="16">
        <v>0.2236182864791747</v>
      </c>
      <c r="L470" s="16">
        <v>0.27880019815520812</v>
      </c>
      <c r="N470" s="16">
        <v>0.1619064297323364</v>
      </c>
      <c r="O470" s="16">
        <v>7.4600256868437534E-2</v>
      </c>
      <c r="P470" s="16">
        <v>0.19899827406449319</v>
      </c>
      <c r="Q470" s="16">
        <v>0.15258475665995599</v>
      </c>
      <c r="R470" s="16">
        <v>0.11700489794338891</v>
      </c>
      <c r="S470" s="16">
        <v>0.16125295130598061</v>
      </c>
      <c r="T470" s="16">
        <v>0.12532685043563091</v>
      </c>
      <c r="U470" s="16">
        <v>0.1326217347398311</v>
      </c>
      <c r="V470" s="16">
        <v>0.1164918900004889</v>
      </c>
      <c r="W470" s="16">
        <v>0.15740620655104631</v>
      </c>
      <c r="X470" s="16">
        <v>0.19374147464192859</v>
      </c>
      <c r="Y470" s="16">
        <v>0.17281637520119689</v>
      </c>
      <c r="AA470" s="16">
        <v>0.13718859952278259</v>
      </c>
      <c r="AB470" s="16">
        <v>0.18714369918854071</v>
      </c>
      <c r="AC470" s="16">
        <v>0.1071964128433084</v>
      </c>
      <c r="AD470" s="16">
        <v>0.1525303315530773</v>
      </c>
    </row>
    <row r="472" spans="2:32" x14ac:dyDescent="0.35">
      <c r="B472" s="25" t="s">
        <v>235</v>
      </c>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row>
    <row r="473" spans="2:32" x14ac:dyDescent="0.35">
      <c r="B473" s="24" t="s">
        <v>16</v>
      </c>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row>
    <row r="474" spans="2:32" x14ac:dyDescent="0.35">
      <c r="B474" s="15" t="s">
        <v>223</v>
      </c>
      <c r="C474" s="16">
        <v>0.43837387729030142</v>
      </c>
      <c r="D474" s="16">
        <v>0.47559950527844491</v>
      </c>
      <c r="E474" s="16">
        <v>0.40198675712544052</v>
      </c>
      <c r="G474" s="16">
        <v>0.59293283622633752</v>
      </c>
      <c r="H474" s="16">
        <v>0.55665886815914745</v>
      </c>
      <c r="I474" s="16">
        <v>0.47038473890622701</v>
      </c>
      <c r="J474" s="16">
        <v>0.43587672517497811</v>
      </c>
      <c r="K474" s="16">
        <v>0.40054366804717362</v>
      </c>
      <c r="L474" s="16">
        <v>0.2425512253439864</v>
      </c>
      <c r="N474" s="16">
        <v>0.4336977022621889</v>
      </c>
      <c r="O474" s="16">
        <v>0.45356919333526702</v>
      </c>
      <c r="P474" s="16">
        <v>0.36790002245055858</v>
      </c>
      <c r="Q474" s="16">
        <v>0.40758799219150998</v>
      </c>
      <c r="R474" s="16">
        <v>0.43289804528705822</v>
      </c>
      <c r="S474" s="16">
        <v>0.35478599965440311</v>
      </c>
      <c r="T474" s="16">
        <v>0.36012980606350148</v>
      </c>
      <c r="U474" s="16">
        <v>0.45402375558655839</v>
      </c>
      <c r="V474" s="16">
        <v>0.58636868467800562</v>
      </c>
      <c r="W474" s="16">
        <v>0.4298864737307394</v>
      </c>
      <c r="X474" s="16">
        <v>0.39861221642846179</v>
      </c>
      <c r="Y474" s="16">
        <v>0.43409232875801362</v>
      </c>
      <c r="AA474" s="16">
        <v>0.45258328276758891</v>
      </c>
      <c r="AB474" s="16">
        <v>0.44690998841803131</v>
      </c>
      <c r="AC474" s="16">
        <v>0.41235582477603833</v>
      </c>
      <c r="AD474" s="16">
        <v>0.43646727564699522</v>
      </c>
    </row>
    <row r="475" spans="2:32" x14ac:dyDescent="0.35">
      <c r="B475" s="15" t="s">
        <v>224</v>
      </c>
      <c r="C475" s="16">
        <v>0.32642830834707631</v>
      </c>
      <c r="D475" s="16">
        <v>0.32105120654008318</v>
      </c>
      <c r="E475" s="16">
        <v>0.33168429085600992</v>
      </c>
      <c r="G475" s="16">
        <v>0.30175636494855451</v>
      </c>
      <c r="H475" s="16">
        <v>0.29927183633765131</v>
      </c>
      <c r="I475" s="16">
        <v>0.31889153365579942</v>
      </c>
      <c r="J475" s="16">
        <v>0.3282054908323998</v>
      </c>
      <c r="K475" s="16">
        <v>0.36720528620580151</v>
      </c>
      <c r="L475" s="16">
        <v>0.34190122064285999</v>
      </c>
      <c r="N475" s="16">
        <v>0.29898083728353358</v>
      </c>
      <c r="O475" s="16">
        <v>0.36424613230258812</v>
      </c>
      <c r="P475" s="16">
        <v>0.34688582177762262</v>
      </c>
      <c r="Q475" s="16">
        <v>0.33107017552751222</v>
      </c>
      <c r="R475" s="16">
        <v>0.35590562773287582</v>
      </c>
      <c r="S475" s="16">
        <v>0.37918913067614118</v>
      </c>
      <c r="T475" s="16">
        <v>0.33654635212781309</v>
      </c>
      <c r="U475" s="16">
        <v>0.30813889674666539</v>
      </c>
      <c r="V475" s="16">
        <v>0.27793048887217392</v>
      </c>
      <c r="W475" s="16">
        <v>0.32298876860823023</v>
      </c>
      <c r="X475" s="16">
        <v>0.3678359366473411</v>
      </c>
      <c r="Y475" s="16">
        <v>0.29903674930256668</v>
      </c>
      <c r="AA475" s="16">
        <v>0.33244777092494432</v>
      </c>
      <c r="AB475" s="16">
        <v>0.34290504284649642</v>
      </c>
      <c r="AC475" s="16">
        <v>0.34798820005622499</v>
      </c>
      <c r="AD475" s="16">
        <v>0.28395966709282011</v>
      </c>
    </row>
    <row r="476" spans="2:32" x14ac:dyDescent="0.35">
      <c r="B476" s="15" t="s">
        <v>225</v>
      </c>
      <c r="C476" s="16">
        <v>0.15926851031863201</v>
      </c>
      <c r="D476" s="16">
        <v>0.13440833622912021</v>
      </c>
      <c r="E476" s="16">
        <v>0.1835687086175711</v>
      </c>
      <c r="G476" s="16">
        <v>9.1257253854874862E-2</v>
      </c>
      <c r="H476" s="16">
        <v>0.106875624507489</v>
      </c>
      <c r="I476" s="16">
        <v>0.16237361032298039</v>
      </c>
      <c r="J476" s="16">
        <v>0.1610433541308692</v>
      </c>
      <c r="K476" s="16">
        <v>0.1689265764040965</v>
      </c>
      <c r="L476" s="16">
        <v>0.2359174590061511</v>
      </c>
      <c r="N476" s="16">
        <v>0.17180146670411689</v>
      </c>
      <c r="O476" s="16">
        <v>0.10769307038216951</v>
      </c>
      <c r="P476" s="16">
        <v>0.1746693832227442</v>
      </c>
      <c r="Q476" s="16">
        <v>0.1710097489792432</v>
      </c>
      <c r="R476" s="16">
        <v>0.159132350644139</v>
      </c>
      <c r="S476" s="16">
        <v>0.17874631269867219</v>
      </c>
      <c r="T476" s="16">
        <v>0.21091798493913069</v>
      </c>
      <c r="U476" s="16">
        <v>0.15573858955206279</v>
      </c>
      <c r="V476" s="16">
        <v>0.1083751566176152</v>
      </c>
      <c r="W476" s="16">
        <v>0.1787747388840529</v>
      </c>
      <c r="X476" s="16">
        <v>0.1170041631310924</v>
      </c>
      <c r="Y476" s="16">
        <v>0.1851933782307453</v>
      </c>
      <c r="AA476" s="16">
        <v>0.1547187139635092</v>
      </c>
      <c r="AB476" s="16">
        <v>0.14267952279277221</v>
      </c>
      <c r="AC476" s="16">
        <v>0.17414031484452211</v>
      </c>
      <c r="AD476" s="16">
        <v>0.16884507245899349</v>
      </c>
    </row>
    <row r="477" spans="2:32" x14ac:dyDescent="0.35">
      <c r="B477" s="15" t="s">
        <v>226</v>
      </c>
      <c r="C477" s="16">
        <v>2.5728876386282559E-2</v>
      </c>
      <c r="D477" s="16">
        <v>2.923754669236945E-2</v>
      </c>
      <c r="E477" s="16">
        <v>2.2299238930948661E-2</v>
      </c>
      <c r="G477" s="16">
        <v>7.0705057023892756E-3</v>
      </c>
      <c r="H477" s="16">
        <v>2.557740693697259E-2</v>
      </c>
      <c r="I477" s="16">
        <v>2.529842916796567E-2</v>
      </c>
      <c r="J477" s="16">
        <v>2.2500628684443639E-2</v>
      </c>
      <c r="K477" s="16">
        <v>1.7602002262820521E-2</v>
      </c>
      <c r="L477" s="16">
        <v>4.6516398520554468E-2</v>
      </c>
      <c r="N477" s="16">
        <v>3.2968524243295931E-2</v>
      </c>
      <c r="O477" s="16">
        <v>5.9969251582101757E-2</v>
      </c>
      <c r="P477" s="16">
        <v>3.971455770144465E-2</v>
      </c>
      <c r="Q477" s="16">
        <v>3.5830651159557747E-2</v>
      </c>
      <c r="R477" s="16">
        <v>2.2828532719629729E-2</v>
      </c>
      <c r="S477" s="16">
        <v>2.517828931417743E-2</v>
      </c>
      <c r="T477" s="16">
        <v>1.459886802991681E-2</v>
      </c>
      <c r="U477" s="16">
        <v>3.7461723205297129E-2</v>
      </c>
      <c r="V477" s="16">
        <v>7.5030546780214379E-3</v>
      </c>
      <c r="W477" s="16">
        <v>1.111214245921192E-2</v>
      </c>
      <c r="X477" s="16">
        <v>4.3219692486236881E-2</v>
      </c>
      <c r="Y477" s="16">
        <v>2.9465952452178909E-2</v>
      </c>
      <c r="AA477" s="16">
        <v>2.3940519908462871E-2</v>
      </c>
      <c r="AB477" s="16">
        <v>2.2881933013787329E-2</v>
      </c>
      <c r="AC477" s="16">
        <v>1.8639689647465159E-2</v>
      </c>
      <c r="AD477" s="16">
        <v>3.7053251478692047E-2</v>
      </c>
    </row>
    <row r="478" spans="2:32" x14ac:dyDescent="0.35">
      <c r="B478" s="15" t="s">
        <v>227</v>
      </c>
      <c r="C478" s="16">
        <v>1.244746756590334E-2</v>
      </c>
      <c r="D478" s="16">
        <v>1.0148891557143221E-2</v>
      </c>
      <c r="E478" s="16">
        <v>1.469426811592924E-2</v>
      </c>
      <c r="G478" s="16">
        <v>0</v>
      </c>
      <c r="H478" s="16">
        <v>5.5997127808615288E-3</v>
      </c>
      <c r="I478" s="16">
        <v>0</v>
      </c>
      <c r="J478" s="16">
        <v>1.5230770977199361E-2</v>
      </c>
      <c r="K478" s="16">
        <v>1.2935875222380841E-2</v>
      </c>
      <c r="L478" s="16">
        <v>3.3676990088609783E-2</v>
      </c>
      <c r="N478" s="16">
        <v>5.5940657265142798E-3</v>
      </c>
      <c r="O478" s="16">
        <v>1.4522352397873721E-2</v>
      </c>
      <c r="P478" s="16">
        <v>3.0041578470070409E-2</v>
      </c>
      <c r="Q478" s="16">
        <v>1.0900637012721939E-2</v>
      </c>
      <c r="R478" s="16">
        <v>9.839016423971671E-3</v>
      </c>
      <c r="S478" s="16">
        <v>3.3331323954251979E-2</v>
      </c>
      <c r="T478" s="16">
        <v>2.890784204549925E-2</v>
      </c>
      <c r="U478" s="16">
        <v>0</v>
      </c>
      <c r="V478" s="16">
        <v>0</v>
      </c>
      <c r="W478" s="16">
        <v>7.1128519865876344E-3</v>
      </c>
      <c r="X478" s="16">
        <v>2.1532879040954609E-2</v>
      </c>
      <c r="Y478" s="16">
        <v>1.287576480114434E-2</v>
      </c>
      <c r="AA478" s="16">
        <v>1.5431022421253051E-2</v>
      </c>
      <c r="AB478" s="16">
        <v>7.6812283896592441E-3</v>
      </c>
      <c r="AC478" s="16">
        <v>4.9858093319150266E-3</v>
      </c>
      <c r="AD478" s="16">
        <v>2.0829557600237109E-2</v>
      </c>
    </row>
    <row r="479" spans="2:32" x14ac:dyDescent="0.35">
      <c r="B479" s="15" t="s">
        <v>228</v>
      </c>
      <c r="C479" s="16">
        <v>3.7752960091804337E-2</v>
      </c>
      <c r="D479" s="16">
        <v>2.9554513702838819E-2</v>
      </c>
      <c r="E479" s="16">
        <v>4.576673635410064E-2</v>
      </c>
      <c r="G479" s="16">
        <v>6.9830392678437046E-3</v>
      </c>
      <c r="H479" s="16">
        <v>6.0165512778780827E-3</v>
      </c>
      <c r="I479" s="16">
        <v>2.3051687947027489E-2</v>
      </c>
      <c r="J479" s="16">
        <v>3.7143030200110019E-2</v>
      </c>
      <c r="K479" s="16">
        <v>3.2786591857726838E-2</v>
      </c>
      <c r="L479" s="16">
        <v>9.9436706397838123E-2</v>
      </c>
      <c r="N479" s="16">
        <v>5.6957403780350212E-2</v>
      </c>
      <c r="O479" s="16">
        <v>0</v>
      </c>
      <c r="P479" s="16">
        <v>4.0788636377559521E-2</v>
      </c>
      <c r="Q479" s="16">
        <v>4.3600795129454889E-2</v>
      </c>
      <c r="R479" s="16">
        <v>1.9396427192325701E-2</v>
      </c>
      <c r="S479" s="16">
        <v>2.8768943702354041E-2</v>
      </c>
      <c r="T479" s="16">
        <v>4.8899146794138509E-2</v>
      </c>
      <c r="U479" s="16">
        <v>4.4637034909416222E-2</v>
      </c>
      <c r="V479" s="16">
        <v>1.982261515418391E-2</v>
      </c>
      <c r="W479" s="16">
        <v>5.0125024331178027E-2</v>
      </c>
      <c r="X479" s="16">
        <v>5.1795112265913032E-2</v>
      </c>
      <c r="Y479" s="16">
        <v>3.9335826455351039E-2</v>
      </c>
      <c r="AA479" s="16">
        <v>2.0878690014241658E-2</v>
      </c>
      <c r="AB479" s="16">
        <v>3.6942284539253453E-2</v>
      </c>
      <c r="AC479" s="16">
        <v>4.1890161343834387E-2</v>
      </c>
      <c r="AD479" s="16">
        <v>5.284517572226214E-2</v>
      </c>
    </row>
    <row r="481" spans="2:32" x14ac:dyDescent="0.35">
      <c r="B481" s="25" t="s">
        <v>236</v>
      </c>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row>
    <row r="482" spans="2:32" x14ac:dyDescent="0.35">
      <c r="B482" s="24" t="s">
        <v>16</v>
      </c>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row>
    <row r="483" spans="2:32" x14ac:dyDescent="0.35">
      <c r="B483" s="15" t="s">
        <v>237</v>
      </c>
      <c r="C483" s="16">
        <v>0.41529622533981991</v>
      </c>
      <c r="D483" s="16">
        <v>0.42848857952690828</v>
      </c>
      <c r="E483" s="16">
        <v>0.40240102912671949</v>
      </c>
      <c r="G483" s="16">
        <v>0.48641438102338908</v>
      </c>
      <c r="H483" s="16">
        <v>0.49472490056873092</v>
      </c>
      <c r="I483" s="16">
        <v>0.43020407109898712</v>
      </c>
      <c r="J483" s="16">
        <v>0.4455946021178071</v>
      </c>
      <c r="K483" s="16">
        <v>0.38157481193967258</v>
      </c>
      <c r="L483" s="16">
        <v>0.29021405610240469</v>
      </c>
      <c r="N483" s="16">
        <v>0.38030047191968669</v>
      </c>
      <c r="O483" s="16">
        <v>0.49094769121600917</v>
      </c>
      <c r="P483" s="16">
        <v>0.37940582687368068</v>
      </c>
      <c r="Q483" s="16">
        <v>0.36416506660737691</v>
      </c>
      <c r="R483" s="16">
        <v>0.45386094307331581</v>
      </c>
      <c r="S483" s="16">
        <v>0.40416549344966479</v>
      </c>
      <c r="T483" s="16">
        <v>0.35711421269750321</v>
      </c>
      <c r="U483" s="16">
        <v>0.39573210259462022</v>
      </c>
      <c r="V483" s="16">
        <v>0.49302607790394098</v>
      </c>
      <c r="W483" s="16">
        <v>0.39888231338858871</v>
      </c>
      <c r="X483" s="16">
        <v>0.46940524701159059</v>
      </c>
      <c r="Y483" s="16">
        <v>0.34975866066495692</v>
      </c>
      <c r="AA483" s="16">
        <v>0.48176592428418641</v>
      </c>
      <c r="AB483" s="16">
        <v>0.41105388097945539</v>
      </c>
      <c r="AC483" s="16">
        <v>0.39975983567068862</v>
      </c>
      <c r="AD483" s="16">
        <v>0.36022936192056138</v>
      </c>
    </row>
    <row r="484" spans="2:32" x14ac:dyDescent="0.35">
      <c r="B484" s="15" t="s">
        <v>238</v>
      </c>
      <c r="C484" s="16">
        <v>0.32476517729636162</v>
      </c>
      <c r="D484" s="16">
        <v>0.31805326196740941</v>
      </c>
      <c r="E484" s="16">
        <v>0.33132590663284822</v>
      </c>
      <c r="G484" s="16">
        <v>0.32320442672666488</v>
      </c>
      <c r="H484" s="16">
        <v>0.2862926075738072</v>
      </c>
      <c r="I484" s="16">
        <v>0.31770064218143318</v>
      </c>
      <c r="J484" s="16">
        <v>0.28986403774218089</v>
      </c>
      <c r="K484" s="16">
        <v>0.3863933338805926</v>
      </c>
      <c r="L484" s="16">
        <v>0.34962526667425192</v>
      </c>
      <c r="N484" s="16">
        <v>0.34679534359229092</v>
      </c>
      <c r="O484" s="16">
        <v>0.3231865814196353</v>
      </c>
      <c r="P484" s="16">
        <v>0.37474953378704989</v>
      </c>
      <c r="Q484" s="16">
        <v>0.34046196024067971</v>
      </c>
      <c r="R484" s="16">
        <v>0.32628597862621211</v>
      </c>
      <c r="S484" s="16">
        <v>0.33151501703623781</v>
      </c>
      <c r="T484" s="16">
        <v>0.32146419972515322</v>
      </c>
      <c r="U484" s="16">
        <v>0.30991361542018542</v>
      </c>
      <c r="V484" s="16">
        <v>0.29275173728261739</v>
      </c>
      <c r="W484" s="16">
        <v>0.32112862869934478</v>
      </c>
      <c r="X484" s="16">
        <v>0.26488298311505382</v>
      </c>
      <c r="Y484" s="16">
        <v>0.38623993941933998</v>
      </c>
      <c r="AA484" s="16">
        <v>0.32310413831529922</v>
      </c>
      <c r="AB484" s="16">
        <v>0.34163312145385338</v>
      </c>
      <c r="AC484" s="16">
        <v>0.34341350156646377</v>
      </c>
      <c r="AD484" s="16">
        <v>0.29254013671434709</v>
      </c>
    </row>
    <row r="485" spans="2:32" x14ac:dyDescent="0.35">
      <c r="B485" s="15" t="s">
        <v>239</v>
      </c>
      <c r="C485" s="16">
        <v>0.1323069448910941</v>
      </c>
      <c r="D485" s="16">
        <v>0.14045074406431099</v>
      </c>
      <c r="E485" s="16">
        <v>0.12434658491520011</v>
      </c>
      <c r="G485" s="16">
        <v>0.1171510977666723</v>
      </c>
      <c r="H485" s="16">
        <v>0.11170608278053901</v>
      </c>
      <c r="I485" s="16">
        <v>0.14498851969880469</v>
      </c>
      <c r="J485" s="16">
        <v>0.13390995082674631</v>
      </c>
      <c r="K485" s="16">
        <v>0.1229569261590898</v>
      </c>
      <c r="L485" s="16">
        <v>0.1536534705257589</v>
      </c>
      <c r="N485" s="16">
        <v>0.14500429187252339</v>
      </c>
      <c r="O485" s="16">
        <v>9.5685671298146979E-2</v>
      </c>
      <c r="P485" s="16">
        <v>0.1133361122911021</v>
      </c>
      <c r="Q485" s="16">
        <v>0.1188881113262234</v>
      </c>
      <c r="R485" s="16">
        <v>0.14140325154356431</v>
      </c>
      <c r="S485" s="16">
        <v>0.14263863487589379</v>
      </c>
      <c r="T485" s="16">
        <v>0.1767449348950674</v>
      </c>
      <c r="U485" s="16">
        <v>0.12544913239746841</v>
      </c>
      <c r="V485" s="16">
        <v>0.11328458400304001</v>
      </c>
      <c r="W485" s="16">
        <v>0.1396085836859208</v>
      </c>
      <c r="X485" s="16">
        <v>8.3803156812566559E-2</v>
      </c>
      <c r="Y485" s="16">
        <v>0.16269244320165119</v>
      </c>
      <c r="AA485" s="16">
        <v>0.1167514371599175</v>
      </c>
      <c r="AB485" s="16">
        <v>0.14801489531636511</v>
      </c>
      <c r="AC485" s="16">
        <v>0.12536298642951191</v>
      </c>
      <c r="AD485" s="16">
        <v>0.13988650436921449</v>
      </c>
    </row>
    <row r="486" spans="2:32" x14ac:dyDescent="0.35">
      <c r="B486" s="15" t="s">
        <v>240</v>
      </c>
      <c r="C486" s="16">
        <v>5.0376948294417467E-2</v>
      </c>
      <c r="D486" s="16">
        <v>4.5832800826999517E-2</v>
      </c>
      <c r="E486" s="16">
        <v>5.4818738772645217E-2</v>
      </c>
      <c r="G486" s="16">
        <v>4.596855595272379E-2</v>
      </c>
      <c r="H486" s="16">
        <v>4.0536561947087733E-2</v>
      </c>
      <c r="I486" s="16">
        <v>6.507298154626473E-2</v>
      </c>
      <c r="J486" s="16">
        <v>4.2453003573968688E-2</v>
      </c>
      <c r="K486" s="16">
        <v>2.3657511786977121E-2</v>
      </c>
      <c r="L486" s="16">
        <v>7.3716839003762191E-2</v>
      </c>
      <c r="N486" s="16">
        <v>3.720726809975209E-2</v>
      </c>
      <c r="O486" s="16">
        <v>2.9919103311472298E-2</v>
      </c>
      <c r="P486" s="16">
        <v>5.6168455823141103E-2</v>
      </c>
      <c r="Q486" s="16">
        <v>9.8620788978461715E-2</v>
      </c>
      <c r="R486" s="16">
        <v>3.1666820797716058E-2</v>
      </c>
      <c r="S486" s="16">
        <v>5.7470792135323717E-2</v>
      </c>
      <c r="T486" s="16">
        <v>5.4386214943373798E-2</v>
      </c>
      <c r="U486" s="16">
        <v>8.5567540203379699E-2</v>
      </c>
      <c r="V486" s="16">
        <v>3.617520888789745E-2</v>
      </c>
      <c r="W486" s="16">
        <v>6.1033685281844018E-2</v>
      </c>
      <c r="X486" s="16">
        <v>4.878680090362103E-2</v>
      </c>
      <c r="Y486" s="16">
        <v>3.2202327143583662E-2</v>
      </c>
      <c r="AA486" s="16">
        <v>3.4734128943610797E-2</v>
      </c>
      <c r="AB486" s="16">
        <v>4.7385673140430982E-2</v>
      </c>
      <c r="AC486" s="16">
        <v>6.0974390898325542E-2</v>
      </c>
      <c r="AD486" s="16">
        <v>6.1466840405158749E-2</v>
      </c>
    </row>
    <row r="487" spans="2:32" x14ac:dyDescent="0.35">
      <c r="B487" s="15" t="s">
        <v>241</v>
      </c>
      <c r="C487" s="16">
        <v>1.6669097408790148E-2</v>
      </c>
      <c r="D487" s="16">
        <v>1.236964691282459E-2</v>
      </c>
      <c r="E487" s="16">
        <v>2.0871702718481551E-2</v>
      </c>
      <c r="G487" s="16">
        <v>6.6341206101956504E-3</v>
      </c>
      <c r="H487" s="16">
        <v>2.0301008327021919E-2</v>
      </c>
      <c r="I487" s="16">
        <v>5.7268977776837784E-3</v>
      </c>
      <c r="J487" s="16">
        <v>2.034279901944858E-2</v>
      </c>
      <c r="K487" s="16">
        <v>2.7078965710003119E-2</v>
      </c>
      <c r="L487" s="16">
        <v>1.9201854415790622E-2</v>
      </c>
      <c r="N487" s="16">
        <v>2.1141468302338949E-2</v>
      </c>
      <c r="O487" s="16">
        <v>1.6103129337262038E-2</v>
      </c>
      <c r="P487" s="16">
        <v>3.7660804808490468E-2</v>
      </c>
      <c r="Q487" s="16">
        <v>2.3089383015216049E-2</v>
      </c>
      <c r="R487" s="16">
        <v>2.0205417089442901E-2</v>
      </c>
      <c r="S487" s="16">
        <v>1.1743410340074031E-2</v>
      </c>
      <c r="T487" s="16">
        <v>1.360195790519968E-2</v>
      </c>
      <c r="U487" s="16">
        <v>1.686355314441022E-2</v>
      </c>
      <c r="V487" s="16">
        <v>7.8606032954002363E-3</v>
      </c>
      <c r="W487" s="16">
        <v>1.180683909141214E-2</v>
      </c>
      <c r="X487" s="16">
        <v>1.3152139238740319E-2</v>
      </c>
      <c r="Y487" s="16">
        <v>2.3848571516964439E-2</v>
      </c>
      <c r="AA487" s="16">
        <v>1.312922757905771E-2</v>
      </c>
      <c r="AB487" s="16">
        <v>9.8191081951035583E-3</v>
      </c>
      <c r="AC487" s="16">
        <v>1.64569946880661E-2</v>
      </c>
      <c r="AD487" s="16">
        <v>2.7934035640205381E-2</v>
      </c>
    </row>
    <row r="488" spans="2:32" x14ac:dyDescent="0.35">
      <c r="B488" s="15" t="s">
        <v>242</v>
      </c>
      <c r="C488" s="16">
        <v>9.289549789163111E-3</v>
      </c>
      <c r="D488" s="16">
        <v>9.1756564224394505E-3</v>
      </c>
      <c r="E488" s="16">
        <v>9.4008777061098531E-3</v>
      </c>
      <c r="G488" s="16">
        <v>1.083640031553946E-2</v>
      </c>
      <c r="H488" s="16">
        <v>6.5822295348342708E-3</v>
      </c>
      <c r="I488" s="16">
        <v>1.1437380266911519E-2</v>
      </c>
      <c r="J488" s="16">
        <v>2.7060840007631531E-3</v>
      </c>
      <c r="K488" s="16">
        <v>1.0813496942067929E-2</v>
      </c>
      <c r="L488" s="16">
        <v>1.3046241795908719E-2</v>
      </c>
      <c r="N488" s="16">
        <v>5.6829656797879099E-3</v>
      </c>
      <c r="O488" s="16">
        <v>1.522011359576036E-2</v>
      </c>
      <c r="P488" s="16">
        <v>9.7024620897620435E-3</v>
      </c>
      <c r="Q488" s="16">
        <v>0</v>
      </c>
      <c r="R488" s="16">
        <v>4.4044120083997921E-3</v>
      </c>
      <c r="S488" s="16">
        <v>0</v>
      </c>
      <c r="T488" s="16">
        <v>2.166412163623687E-2</v>
      </c>
      <c r="U488" s="16">
        <v>1.095212714551576E-2</v>
      </c>
      <c r="V488" s="16">
        <v>2.2980763935995369E-2</v>
      </c>
      <c r="W488" s="16">
        <v>3.4180469573402671E-3</v>
      </c>
      <c r="X488" s="16">
        <v>1.4775757776059689E-2</v>
      </c>
      <c r="Y488" s="16">
        <v>0</v>
      </c>
      <c r="AA488" s="16">
        <v>1.8012495531929159E-3</v>
      </c>
      <c r="AB488" s="16">
        <v>1.199048143656656E-2</v>
      </c>
      <c r="AC488" s="16">
        <v>1.7020887579448519E-2</v>
      </c>
      <c r="AD488" s="16">
        <v>7.8543389421230521E-3</v>
      </c>
    </row>
    <row r="489" spans="2:32" ht="29" x14ac:dyDescent="0.35">
      <c r="B489" s="15" t="s">
        <v>243</v>
      </c>
      <c r="C489" s="16">
        <v>5.1296056980353652E-2</v>
      </c>
      <c r="D489" s="16">
        <v>4.5629310279107542E-2</v>
      </c>
      <c r="E489" s="16">
        <v>5.6835160127995492E-2</v>
      </c>
      <c r="G489" s="16">
        <v>9.791017604814687E-3</v>
      </c>
      <c r="H489" s="16">
        <v>3.9856609267978953E-2</v>
      </c>
      <c r="I489" s="16">
        <v>2.486950742991486E-2</v>
      </c>
      <c r="J489" s="16">
        <v>6.5129522719085398E-2</v>
      </c>
      <c r="K489" s="16">
        <v>4.7524953581596717E-2</v>
      </c>
      <c r="L489" s="16">
        <v>0.100542271482123</v>
      </c>
      <c r="N489" s="16">
        <v>6.386819053361989E-2</v>
      </c>
      <c r="O489" s="16">
        <v>2.893770982171387E-2</v>
      </c>
      <c r="P489" s="16">
        <v>2.8976804326773669E-2</v>
      </c>
      <c r="Q489" s="16">
        <v>5.4774689832042277E-2</v>
      </c>
      <c r="R489" s="16">
        <v>2.2173176861349071E-2</v>
      </c>
      <c r="S489" s="16">
        <v>5.2466652162805869E-2</v>
      </c>
      <c r="T489" s="16">
        <v>5.5024358197465727E-2</v>
      </c>
      <c r="U489" s="16">
        <v>5.5521929094420407E-2</v>
      </c>
      <c r="V489" s="16">
        <v>3.3921024691108553E-2</v>
      </c>
      <c r="W489" s="16">
        <v>6.4121902895549435E-2</v>
      </c>
      <c r="X489" s="16">
        <v>0.1051939151423678</v>
      </c>
      <c r="Y489" s="16">
        <v>4.5258058053503823E-2</v>
      </c>
      <c r="AA489" s="16">
        <v>2.8713894164735462E-2</v>
      </c>
      <c r="AB489" s="16">
        <v>3.01028394782249E-2</v>
      </c>
      <c r="AC489" s="16">
        <v>3.7011403167495537E-2</v>
      </c>
      <c r="AD489" s="16">
        <v>0.1100887820083899</v>
      </c>
    </row>
    <row r="491" spans="2:32" x14ac:dyDescent="0.35">
      <c r="B491" s="25" t="s">
        <v>244</v>
      </c>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row>
    <row r="492" spans="2:32" x14ac:dyDescent="0.35">
      <c r="B492" s="24" t="s">
        <v>16</v>
      </c>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row>
    <row r="493" spans="2:32" x14ac:dyDescent="0.35">
      <c r="B493" s="15" t="s">
        <v>237</v>
      </c>
      <c r="C493" s="16">
        <v>0.34023447040168447</v>
      </c>
      <c r="D493" s="16">
        <v>0.3692126049060418</v>
      </c>
      <c r="E493" s="16">
        <v>0.31190906880740138</v>
      </c>
      <c r="G493" s="16">
        <v>0.37579405102705438</v>
      </c>
      <c r="H493" s="16">
        <v>0.38298939776960311</v>
      </c>
      <c r="I493" s="16">
        <v>0.37161327666257782</v>
      </c>
      <c r="J493" s="16">
        <v>0.39198196837763638</v>
      </c>
      <c r="K493" s="16">
        <v>0.30997667064535078</v>
      </c>
      <c r="L493" s="16">
        <v>0.23512745023926859</v>
      </c>
      <c r="N493" s="16">
        <v>0.32546414635121101</v>
      </c>
      <c r="O493" s="16">
        <v>0.35949990075317417</v>
      </c>
      <c r="P493" s="16">
        <v>0.31138503706024923</v>
      </c>
      <c r="Q493" s="16">
        <v>0.35277596798223509</v>
      </c>
      <c r="R493" s="16">
        <v>0.40737990153814319</v>
      </c>
      <c r="S493" s="16">
        <v>0.35603062812756048</v>
      </c>
      <c r="T493" s="16">
        <v>0.35987645986727368</v>
      </c>
      <c r="U493" s="16">
        <v>0.31795972124634642</v>
      </c>
      <c r="V493" s="16">
        <v>0.38514623242947787</v>
      </c>
      <c r="W493" s="16">
        <v>0.295659672322656</v>
      </c>
      <c r="X493" s="16">
        <v>0.2425045151206803</v>
      </c>
      <c r="Y493" s="16">
        <v>0.351011113240626</v>
      </c>
      <c r="AA493" s="16">
        <v>0.44173828302430512</v>
      </c>
      <c r="AB493" s="16">
        <v>0.32136270775163822</v>
      </c>
      <c r="AC493" s="16">
        <v>0.31675375592115701</v>
      </c>
      <c r="AD493" s="16">
        <v>0.26923643948828557</v>
      </c>
    </row>
    <row r="494" spans="2:32" x14ac:dyDescent="0.35">
      <c r="B494" s="15" t="s">
        <v>238</v>
      </c>
      <c r="C494" s="16">
        <v>0.31047831479565963</v>
      </c>
      <c r="D494" s="16">
        <v>0.31403006233519692</v>
      </c>
      <c r="E494" s="16">
        <v>0.30700657042219848</v>
      </c>
      <c r="G494" s="16">
        <v>0.30498367513612018</v>
      </c>
      <c r="H494" s="16">
        <v>0.3365640810125235</v>
      </c>
      <c r="I494" s="16">
        <v>0.33475783931300762</v>
      </c>
      <c r="J494" s="16">
        <v>0.2716862941964624</v>
      </c>
      <c r="K494" s="16">
        <v>0.31310152382606887</v>
      </c>
      <c r="L494" s="16">
        <v>0.30292809350302607</v>
      </c>
      <c r="N494" s="16">
        <v>0.30470312854915749</v>
      </c>
      <c r="O494" s="16">
        <v>0.4145333368634691</v>
      </c>
      <c r="P494" s="16">
        <v>0.30478667901553991</v>
      </c>
      <c r="Q494" s="16">
        <v>0.28536372541673433</v>
      </c>
      <c r="R494" s="16">
        <v>0.2969303179079118</v>
      </c>
      <c r="S494" s="16">
        <v>0.27227887513458249</v>
      </c>
      <c r="T494" s="16">
        <v>0.31079393118302429</v>
      </c>
      <c r="U494" s="16">
        <v>0.31202831086127819</v>
      </c>
      <c r="V494" s="16">
        <v>0.30969686060884538</v>
      </c>
      <c r="W494" s="16">
        <v>0.30746462089332632</v>
      </c>
      <c r="X494" s="16">
        <v>0.33136464227542278</v>
      </c>
      <c r="Y494" s="16">
        <v>0.33121621772520138</v>
      </c>
      <c r="AA494" s="16">
        <v>0.30554001843527301</v>
      </c>
      <c r="AB494" s="16">
        <v>0.34308360886131989</v>
      </c>
      <c r="AC494" s="16">
        <v>0.33212569164761041</v>
      </c>
      <c r="AD494" s="16">
        <v>0.26293370876849109</v>
      </c>
    </row>
    <row r="495" spans="2:32" x14ac:dyDescent="0.35">
      <c r="B495" s="15" t="s">
        <v>239</v>
      </c>
      <c r="C495" s="16">
        <v>0.14803970923149259</v>
      </c>
      <c r="D495" s="16">
        <v>0.12936524349282519</v>
      </c>
      <c r="E495" s="16">
        <v>0.1662935323520561</v>
      </c>
      <c r="G495" s="16">
        <v>0.19731881235866339</v>
      </c>
      <c r="H495" s="16">
        <v>0.16092826897763829</v>
      </c>
      <c r="I495" s="16">
        <v>0.1326639117438273</v>
      </c>
      <c r="J495" s="16">
        <v>0.13778951020617891</v>
      </c>
      <c r="K495" s="16">
        <v>0.14484942298718051</v>
      </c>
      <c r="L495" s="16">
        <v>0.1282078161761761</v>
      </c>
      <c r="N495" s="16">
        <v>0.17615632478386131</v>
      </c>
      <c r="O495" s="16">
        <v>0.10533010689771009</v>
      </c>
      <c r="P495" s="16">
        <v>0.1491179008638531</v>
      </c>
      <c r="Q495" s="16">
        <v>0.15093206269148729</v>
      </c>
      <c r="R495" s="16">
        <v>0.10540538444560291</v>
      </c>
      <c r="S495" s="16">
        <v>0.12516813574047461</v>
      </c>
      <c r="T495" s="16">
        <v>0.1417937564328674</v>
      </c>
      <c r="U495" s="16">
        <v>0.19119053080793641</v>
      </c>
      <c r="V495" s="16">
        <v>0.16038350970706949</v>
      </c>
      <c r="W495" s="16">
        <v>0.1606811984165</v>
      </c>
      <c r="X495" s="16">
        <v>0.16347750909785411</v>
      </c>
      <c r="Y495" s="16">
        <v>0.1152713979786551</v>
      </c>
      <c r="AA495" s="16">
        <v>0.1142955409838091</v>
      </c>
      <c r="AB495" s="16">
        <v>0.14178190865260881</v>
      </c>
      <c r="AC495" s="16">
        <v>0.1561075974959438</v>
      </c>
      <c r="AD495" s="16">
        <v>0.18440208135278041</v>
      </c>
    </row>
    <row r="496" spans="2:32" x14ac:dyDescent="0.35">
      <c r="B496" s="15" t="s">
        <v>240</v>
      </c>
      <c r="C496" s="16">
        <v>4.7007700795280917E-2</v>
      </c>
      <c r="D496" s="16">
        <v>4.37011876103124E-2</v>
      </c>
      <c r="E496" s="16">
        <v>5.0239734721651927E-2</v>
      </c>
      <c r="G496" s="16">
        <v>5.794297568938165E-2</v>
      </c>
      <c r="H496" s="16">
        <v>4.6281228595552407E-2</v>
      </c>
      <c r="I496" s="16">
        <v>5.2944792252325457E-2</v>
      </c>
      <c r="J496" s="16">
        <v>5.1768284644012723E-2</v>
      </c>
      <c r="K496" s="16">
        <v>4.0754194255191688E-2</v>
      </c>
      <c r="L496" s="16">
        <v>3.5951423110688982E-2</v>
      </c>
      <c r="N496" s="16">
        <v>3.1602550372115477E-2</v>
      </c>
      <c r="O496" s="16">
        <v>5.9485748158337598E-2</v>
      </c>
      <c r="P496" s="16">
        <v>9.4051461148440221E-2</v>
      </c>
      <c r="Q496" s="16">
        <v>5.3545462314824557E-2</v>
      </c>
      <c r="R496" s="16">
        <v>4.2854999272038882E-2</v>
      </c>
      <c r="S496" s="16">
        <v>5.5640236795993558E-2</v>
      </c>
      <c r="T496" s="16">
        <v>1.905802091667572E-2</v>
      </c>
      <c r="U496" s="16">
        <v>3.1702475171944168E-2</v>
      </c>
      <c r="V496" s="16">
        <v>3.798270113381335E-2</v>
      </c>
      <c r="W496" s="16">
        <v>6.0979955608852859E-2</v>
      </c>
      <c r="X496" s="16">
        <v>4.4134973408346913E-2</v>
      </c>
      <c r="Y496" s="16">
        <v>6.0136161394468382E-2</v>
      </c>
      <c r="AA496" s="16">
        <v>3.3526950182191123E-2</v>
      </c>
      <c r="AB496" s="16">
        <v>3.9952903827256622E-2</v>
      </c>
      <c r="AC496" s="16">
        <v>5.21507928833592E-2</v>
      </c>
      <c r="AD496" s="16">
        <v>6.4759199832188405E-2</v>
      </c>
    </row>
    <row r="497" spans="2:32" x14ac:dyDescent="0.35">
      <c r="B497" s="15" t="s">
        <v>241</v>
      </c>
      <c r="C497" s="16">
        <v>2.0549950042900261E-2</v>
      </c>
      <c r="D497" s="16">
        <v>1.5846113456737369E-2</v>
      </c>
      <c r="E497" s="16">
        <v>2.5147832640101619E-2</v>
      </c>
      <c r="G497" s="16">
        <v>1.086145656225169E-2</v>
      </c>
      <c r="H497" s="16">
        <v>8.8554765925207279E-3</v>
      </c>
      <c r="I497" s="16">
        <v>3.3895862263062751E-2</v>
      </c>
      <c r="J497" s="16">
        <v>1.735942080864613E-2</v>
      </c>
      <c r="K497" s="16">
        <v>3.5288592853290203E-2</v>
      </c>
      <c r="L497" s="16">
        <v>1.8244175195926259E-2</v>
      </c>
      <c r="N497" s="16">
        <v>3.2047543308908563E-2</v>
      </c>
      <c r="O497" s="16">
        <v>0</v>
      </c>
      <c r="P497" s="16">
        <v>9.1266858394038839E-3</v>
      </c>
      <c r="Q497" s="16">
        <v>0</v>
      </c>
      <c r="R497" s="16">
        <v>1.3080907295986131E-2</v>
      </c>
      <c r="S497" s="16">
        <v>2.5232554296083731E-2</v>
      </c>
      <c r="T497" s="16">
        <v>3.5721047826831977E-2</v>
      </c>
      <c r="U497" s="16">
        <v>2.667745633056411E-2</v>
      </c>
      <c r="V497" s="16">
        <v>1.517210186786783E-2</v>
      </c>
      <c r="W497" s="16">
        <v>1.1276292949370791E-2</v>
      </c>
      <c r="X497" s="16">
        <v>3.9891127469529192E-2</v>
      </c>
      <c r="Y497" s="16">
        <v>2.3104496330618E-2</v>
      </c>
      <c r="AA497" s="16">
        <v>1.5037575453217241E-2</v>
      </c>
      <c r="AB497" s="16">
        <v>2.5170967874735588E-2</v>
      </c>
      <c r="AC497" s="16">
        <v>1.891802976599018E-2</v>
      </c>
      <c r="AD497" s="16">
        <v>2.3302000972129241E-2</v>
      </c>
    </row>
    <row r="498" spans="2:32" x14ac:dyDescent="0.35">
      <c r="B498" s="15" t="s">
        <v>242</v>
      </c>
      <c r="C498" s="16">
        <v>8.483758443155005E-3</v>
      </c>
      <c r="D498" s="16">
        <v>6.0877546395979726E-3</v>
      </c>
      <c r="E498" s="16">
        <v>1.0825792225453089E-2</v>
      </c>
      <c r="G498" s="16">
        <v>1.700724045277803E-2</v>
      </c>
      <c r="H498" s="16">
        <v>3.3072639397210219E-3</v>
      </c>
      <c r="I498" s="16">
        <v>9.5567369233958838E-3</v>
      </c>
      <c r="J498" s="16">
        <v>2.8597510279343269E-3</v>
      </c>
      <c r="K498" s="16">
        <v>1.307264749049402E-2</v>
      </c>
      <c r="L498" s="16">
        <v>7.7028877651964724E-3</v>
      </c>
      <c r="N498" s="16">
        <v>5.0192621585746708E-3</v>
      </c>
      <c r="O498" s="16">
        <v>0</v>
      </c>
      <c r="P498" s="16">
        <v>1.8486607115356549E-2</v>
      </c>
      <c r="Q498" s="16">
        <v>1.0109702267947661E-2</v>
      </c>
      <c r="R498" s="16">
        <v>4.4044120083997921E-3</v>
      </c>
      <c r="S498" s="16">
        <v>0</v>
      </c>
      <c r="T498" s="16">
        <v>1.99301895552569E-2</v>
      </c>
      <c r="U498" s="16">
        <v>1.7455184421104671E-2</v>
      </c>
      <c r="V498" s="16">
        <v>1.274306805694461E-2</v>
      </c>
      <c r="W498" s="16">
        <v>7.4439107769740734E-3</v>
      </c>
      <c r="X498" s="16">
        <v>6.2218718081483082E-3</v>
      </c>
      <c r="Y498" s="16">
        <v>0</v>
      </c>
      <c r="AA498" s="16">
        <v>1.8012495531929159E-3</v>
      </c>
      <c r="AB498" s="16">
        <v>5.1779689293152374E-3</v>
      </c>
      <c r="AC498" s="16">
        <v>1.3823907408821799E-2</v>
      </c>
      <c r="AD498" s="16">
        <v>1.3922258691536619E-2</v>
      </c>
    </row>
    <row r="499" spans="2:32" ht="29" x14ac:dyDescent="0.35">
      <c r="B499" s="15" t="s">
        <v>243</v>
      </c>
      <c r="C499" s="16">
        <v>0.12520609628982701</v>
      </c>
      <c r="D499" s="16">
        <v>0.1217570335592882</v>
      </c>
      <c r="E499" s="16">
        <v>0.12857746883113719</v>
      </c>
      <c r="G499" s="16">
        <v>3.6091788773750563E-2</v>
      </c>
      <c r="H499" s="16">
        <v>6.1074283112440807E-2</v>
      </c>
      <c r="I499" s="16">
        <v>6.456758084180321E-2</v>
      </c>
      <c r="J499" s="16">
        <v>0.12655477073912921</v>
      </c>
      <c r="K499" s="16">
        <v>0.14295694794242361</v>
      </c>
      <c r="L499" s="16">
        <v>0.2718381540097175</v>
      </c>
      <c r="N499" s="16">
        <v>0.12500704447617131</v>
      </c>
      <c r="O499" s="16">
        <v>6.1150907327308907E-2</v>
      </c>
      <c r="P499" s="16">
        <v>0.1130456289571572</v>
      </c>
      <c r="Q499" s="16">
        <v>0.14727307932677131</v>
      </c>
      <c r="R499" s="16">
        <v>0.12994407753191731</v>
      </c>
      <c r="S499" s="16">
        <v>0.16564956990530511</v>
      </c>
      <c r="T499" s="16">
        <v>0.1128265942180698</v>
      </c>
      <c r="U499" s="16">
        <v>0.10298632116082609</v>
      </c>
      <c r="V499" s="16">
        <v>7.8875526195981441E-2</v>
      </c>
      <c r="W499" s="16">
        <v>0.15649434903232021</v>
      </c>
      <c r="X499" s="16">
        <v>0.17240536082001831</v>
      </c>
      <c r="Y499" s="16">
        <v>0.119260613330431</v>
      </c>
      <c r="AA499" s="16">
        <v>8.8060382368011392E-2</v>
      </c>
      <c r="AB499" s="16">
        <v>0.12346993410312559</v>
      </c>
      <c r="AC499" s="16">
        <v>0.1101202248771177</v>
      </c>
      <c r="AD499" s="16">
        <v>0.18144431089458871</v>
      </c>
    </row>
    <row r="501" spans="2:32" x14ac:dyDescent="0.35">
      <c r="B501" s="25" t="s">
        <v>245</v>
      </c>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row>
    <row r="502" spans="2:32" x14ac:dyDescent="0.35">
      <c r="B502" s="24" t="s">
        <v>16</v>
      </c>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row>
    <row r="503" spans="2:32" x14ac:dyDescent="0.35">
      <c r="B503" s="15" t="s">
        <v>237</v>
      </c>
      <c r="C503" s="16">
        <v>0.22307657404045919</v>
      </c>
      <c r="D503" s="16">
        <v>0.240196344545406</v>
      </c>
      <c r="E503" s="16">
        <v>0.2063424266203876</v>
      </c>
      <c r="G503" s="16">
        <v>0.4056905076281434</v>
      </c>
      <c r="H503" s="16">
        <v>0.34950870787225069</v>
      </c>
      <c r="I503" s="16">
        <v>0.26102727063050452</v>
      </c>
      <c r="J503" s="16">
        <v>0.17131233146677771</v>
      </c>
      <c r="K503" s="16">
        <v>0.16116213278583219</v>
      </c>
      <c r="L503" s="16">
        <v>5.3590552207652062E-2</v>
      </c>
      <c r="N503" s="16">
        <v>0.13553646519783211</v>
      </c>
      <c r="O503" s="16">
        <v>0.21166592786417091</v>
      </c>
      <c r="P503" s="16">
        <v>0.1878339146859406</v>
      </c>
      <c r="Q503" s="16">
        <v>0.1979863994435016</v>
      </c>
      <c r="R503" s="16">
        <v>0.24559275404259029</v>
      </c>
      <c r="S503" s="16">
        <v>0.24652637579457251</v>
      </c>
      <c r="T503" s="16">
        <v>0.1718475535797874</v>
      </c>
      <c r="U503" s="16">
        <v>0.16981223730976891</v>
      </c>
      <c r="V503" s="16">
        <v>0.40006024157714798</v>
      </c>
      <c r="W503" s="16">
        <v>0.19401221979697211</v>
      </c>
      <c r="X503" s="16">
        <v>0.21128561797094381</v>
      </c>
      <c r="Y503" s="16">
        <v>0.1674178407807074</v>
      </c>
      <c r="AA503" s="16">
        <v>0.31354794893390142</v>
      </c>
      <c r="AB503" s="16">
        <v>0.19435730695889231</v>
      </c>
      <c r="AC503" s="16">
        <v>0.21537024216356049</v>
      </c>
      <c r="AD503" s="16">
        <v>0.16150892665061961</v>
      </c>
    </row>
    <row r="504" spans="2:32" x14ac:dyDescent="0.35">
      <c r="B504" s="15" t="s">
        <v>238</v>
      </c>
      <c r="C504" s="16">
        <v>0.2638148951249944</v>
      </c>
      <c r="D504" s="16">
        <v>0.27967075236647781</v>
      </c>
      <c r="E504" s="16">
        <v>0.24831619130335589</v>
      </c>
      <c r="G504" s="16">
        <v>0.30493832561749928</v>
      </c>
      <c r="H504" s="16">
        <v>0.33972833726937779</v>
      </c>
      <c r="I504" s="16">
        <v>0.32449355788484813</v>
      </c>
      <c r="J504" s="16">
        <v>0.30341593292278818</v>
      </c>
      <c r="K504" s="16">
        <v>0.2347612082180931</v>
      </c>
      <c r="L504" s="16">
        <v>0.1134313199399212</v>
      </c>
      <c r="N504" s="16">
        <v>0.25752053136030911</v>
      </c>
      <c r="O504" s="16">
        <v>0.29911465701934531</v>
      </c>
      <c r="P504" s="16">
        <v>0.28370180131276618</v>
      </c>
      <c r="Q504" s="16">
        <v>0.27698324864726193</v>
      </c>
      <c r="R504" s="16">
        <v>0.30704595095689569</v>
      </c>
      <c r="S504" s="16">
        <v>0.18023332594399999</v>
      </c>
      <c r="T504" s="16">
        <v>0.26664452127489768</v>
      </c>
      <c r="U504" s="16">
        <v>0.2967518755440669</v>
      </c>
      <c r="V504" s="16">
        <v>0.26970112525361323</v>
      </c>
      <c r="W504" s="16">
        <v>0.23293294175328161</v>
      </c>
      <c r="X504" s="16">
        <v>0.22706699006762371</v>
      </c>
      <c r="Y504" s="16">
        <v>0.29503240918042761</v>
      </c>
      <c r="AA504" s="16">
        <v>0.31646029873543557</v>
      </c>
      <c r="AB504" s="16">
        <v>0.28718830853353189</v>
      </c>
      <c r="AC504" s="16">
        <v>0.26240290192941113</v>
      </c>
      <c r="AD504" s="16">
        <v>0.1855705455060907</v>
      </c>
    </row>
    <row r="505" spans="2:32" x14ac:dyDescent="0.35">
      <c r="B505" s="15" t="s">
        <v>239</v>
      </c>
      <c r="C505" s="16">
        <v>0.12928014997479781</v>
      </c>
      <c r="D505" s="16">
        <v>0.12758991467900141</v>
      </c>
      <c r="E505" s="16">
        <v>0.13093231269545419</v>
      </c>
      <c r="G505" s="16">
        <v>0.1214859544043753</v>
      </c>
      <c r="H505" s="16">
        <v>0.13329985839969369</v>
      </c>
      <c r="I505" s="16">
        <v>0.15267049407756511</v>
      </c>
      <c r="J505" s="16">
        <v>0.17528020348332421</v>
      </c>
      <c r="K505" s="16">
        <v>0.1215879781841189</v>
      </c>
      <c r="L505" s="16">
        <v>8.0001659119157312E-2</v>
      </c>
      <c r="N505" s="16">
        <v>0.17327588177906639</v>
      </c>
      <c r="O505" s="16">
        <v>0.21487004798586409</v>
      </c>
      <c r="P505" s="16">
        <v>0.119044368129769</v>
      </c>
      <c r="Q505" s="16">
        <v>0.10929568351052189</v>
      </c>
      <c r="R505" s="16">
        <v>0.12620166934782631</v>
      </c>
      <c r="S505" s="16">
        <v>9.8847918892519523E-2</v>
      </c>
      <c r="T505" s="16">
        <v>0.1341408658074138</v>
      </c>
      <c r="U505" s="16">
        <v>0.13079919425978809</v>
      </c>
      <c r="V505" s="16">
        <v>0.12541091131078799</v>
      </c>
      <c r="W505" s="16">
        <v>0.13344917318972691</v>
      </c>
      <c r="X505" s="16">
        <v>8.9980163725669804E-2</v>
      </c>
      <c r="Y505" s="16">
        <v>0.13119057311069601</v>
      </c>
      <c r="AA505" s="16">
        <v>0.11972737195634089</v>
      </c>
      <c r="AB505" s="16">
        <v>0.13247313029709101</v>
      </c>
      <c r="AC505" s="16">
        <v>0.15860136144196271</v>
      </c>
      <c r="AD505" s="16">
        <v>0.11036955159194869</v>
      </c>
    </row>
    <row r="506" spans="2:32" x14ac:dyDescent="0.35">
      <c r="B506" s="15" t="s">
        <v>240</v>
      </c>
      <c r="C506" s="16">
        <v>5.6470433013616907E-2</v>
      </c>
      <c r="D506" s="16">
        <v>4.9887108804891923E-2</v>
      </c>
      <c r="E506" s="16">
        <v>6.290546774676932E-2</v>
      </c>
      <c r="G506" s="16">
        <v>8.0923472712793945E-2</v>
      </c>
      <c r="H506" s="16">
        <v>4.1664264072370699E-2</v>
      </c>
      <c r="I506" s="16">
        <v>7.5779700020644325E-2</v>
      </c>
      <c r="J506" s="16">
        <v>6.6145029662818017E-2</v>
      </c>
      <c r="K506" s="16">
        <v>3.679446556357803E-2</v>
      </c>
      <c r="L506" s="16">
        <v>4.2160475434623132E-2</v>
      </c>
      <c r="N506" s="16">
        <v>6.9820671147156052E-2</v>
      </c>
      <c r="O506" s="16">
        <v>5.8229912995929299E-2</v>
      </c>
      <c r="P506" s="16">
        <v>6.8670642554310504E-2</v>
      </c>
      <c r="Q506" s="16">
        <v>8.9159150749277369E-2</v>
      </c>
      <c r="R506" s="16">
        <v>6.6752041165450318E-2</v>
      </c>
      <c r="S506" s="16">
        <v>7.8298447750592581E-2</v>
      </c>
      <c r="T506" s="16">
        <v>8.5699325760975081E-2</v>
      </c>
      <c r="U506" s="16">
        <v>6.7570367896496231E-2</v>
      </c>
      <c r="V506" s="16">
        <v>2.891977643231235E-2</v>
      </c>
      <c r="W506" s="16">
        <v>4.4192470974102449E-2</v>
      </c>
      <c r="X506" s="16">
        <v>1.9753430760104111E-2</v>
      </c>
      <c r="Y506" s="16">
        <v>4.8501175380706633E-2</v>
      </c>
      <c r="AA506" s="16">
        <v>4.6300847719203529E-2</v>
      </c>
      <c r="AB506" s="16">
        <v>3.6968048896007397E-2</v>
      </c>
      <c r="AC506" s="16">
        <v>7.2061287997949947E-2</v>
      </c>
      <c r="AD506" s="16">
        <v>7.3204315183860197E-2</v>
      </c>
    </row>
    <row r="507" spans="2:32" x14ac:dyDescent="0.35">
      <c r="B507" s="15" t="s">
        <v>241</v>
      </c>
      <c r="C507" s="16">
        <v>3.3037459769167082E-2</v>
      </c>
      <c r="D507" s="16">
        <v>2.6734860308658459E-2</v>
      </c>
      <c r="E507" s="16">
        <v>3.9198093083225798E-2</v>
      </c>
      <c r="G507" s="16">
        <v>2.6565409160742161E-2</v>
      </c>
      <c r="H507" s="16">
        <v>3.4313391702893381E-2</v>
      </c>
      <c r="I507" s="16">
        <v>2.8794153175894819E-2</v>
      </c>
      <c r="J507" s="16">
        <v>3.8347903505026877E-2</v>
      </c>
      <c r="K507" s="16">
        <v>4.1880121374686392E-2</v>
      </c>
      <c r="L507" s="16">
        <v>2.9436153349604741E-2</v>
      </c>
      <c r="N507" s="16">
        <v>6.6449475954500981E-3</v>
      </c>
      <c r="O507" s="16">
        <v>4.5270220092583822E-2</v>
      </c>
      <c r="P507" s="16">
        <v>7.3494936194851965E-2</v>
      </c>
      <c r="Q507" s="16">
        <v>0</v>
      </c>
      <c r="R507" s="16">
        <v>1.776885486016876E-2</v>
      </c>
      <c r="S507" s="16">
        <v>2.3079449278151351E-2</v>
      </c>
      <c r="T507" s="16">
        <v>3.3494636455944138E-2</v>
      </c>
      <c r="U507" s="16">
        <v>3.6666800548380382E-2</v>
      </c>
      <c r="V507" s="16">
        <v>3.2488878694785298E-2</v>
      </c>
      <c r="W507" s="16">
        <v>5.4199379235862377E-2</v>
      </c>
      <c r="X507" s="16">
        <v>5.905861456320171E-2</v>
      </c>
      <c r="Y507" s="16">
        <v>1.8388275290000079E-2</v>
      </c>
      <c r="AA507" s="16">
        <v>1.3175713394655571E-2</v>
      </c>
      <c r="AB507" s="16">
        <v>4.2402179506235732E-2</v>
      </c>
      <c r="AC507" s="16">
        <v>3.0652948951432099E-2</v>
      </c>
      <c r="AD507" s="16">
        <v>4.6615859399172219E-2</v>
      </c>
    </row>
    <row r="508" spans="2:32" x14ac:dyDescent="0.35">
      <c r="B508" s="15" t="s">
        <v>242</v>
      </c>
      <c r="C508" s="16">
        <v>5.0231704800501778E-2</v>
      </c>
      <c r="D508" s="16">
        <v>4.549506336934963E-2</v>
      </c>
      <c r="E508" s="16">
        <v>5.4861653313071822E-2</v>
      </c>
      <c r="G508" s="16">
        <v>3.063279324664632E-2</v>
      </c>
      <c r="H508" s="16">
        <v>3.8312738654243131E-2</v>
      </c>
      <c r="I508" s="16">
        <v>2.5391202349750421E-2</v>
      </c>
      <c r="J508" s="16">
        <v>5.8129012866777657E-2</v>
      </c>
      <c r="K508" s="16">
        <v>5.7843418908841232E-2</v>
      </c>
      <c r="L508" s="16">
        <v>8.1382087312507179E-2</v>
      </c>
      <c r="N508" s="16">
        <v>9.1914656247734761E-2</v>
      </c>
      <c r="O508" s="16">
        <v>1.4611216198608241E-2</v>
      </c>
      <c r="P508" s="16">
        <v>4.0809790945379433E-2</v>
      </c>
      <c r="Q508" s="16">
        <v>4.4035336216730038E-2</v>
      </c>
      <c r="R508" s="16">
        <v>4.1102261763237953E-2</v>
      </c>
      <c r="S508" s="16">
        <v>8.0919391717324596E-2</v>
      </c>
      <c r="T508" s="16">
        <v>8.4638866156360584E-2</v>
      </c>
      <c r="U508" s="16">
        <v>2.8018341389950061E-2</v>
      </c>
      <c r="V508" s="16">
        <v>2.750728985267676E-2</v>
      </c>
      <c r="W508" s="16">
        <v>4.3146448357382683E-2</v>
      </c>
      <c r="X508" s="16">
        <v>4.8275758643267913E-2</v>
      </c>
      <c r="Y508" s="16">
        <v>5.5187838288069932E-2</v>
      </c>
      <c r="AA508" s="16">
        <v>3.5873210458690491E-2</v>
      </c>
      <c r="AB508" s="16">
        <v>5.8468666511147259E-2</v>
      </c>
      <c r="AC508" s="16">
        <v>4.9065561127235667E-2</v>
      </c>
      <c r="AD508" s="16">
        <v>5.8611690084235279E-2</v>
      </c>
    </row>
    <row r="509" spans="2:32" ht="29" x14ac:dyDescent="0.35">
      <c r="B509" s="15" t="s">
        <v>243</v>
      </c>
      <c r="C509" s="16">
        <v>0.24408878327646269</v>
      </c>
      <c r="D509" s="16">
        <v>0.23042595592621459</v>
      </c>
      <c r="E509" s="16">
        <v>0.25744385523773539</v>
      </c>
      <c r="G509" s="16">
        <v>2.9763537229799481E-2</v>
      </c>
      <c r="H509" s="16">
        <v>6.3172702029170497E-2</v>
      </c>
      <c r="I509" s="16">
        <v>0.13184362186079271</v>
      </c>
      <c r="J509" s="16">
        <v>0.1873695860924873</v>
      </c>
      <c r="K509" s="16">
        <v>0.3459706749648499</v>
      </c>
      <c r="L509" s="16">
        <v>0.59999775263653443</v>
      </c>
      <c r="N509" s="16">
        <v>0.26528684667245139</v>
      </c>
      <c r="O509" s="16">
        <v>0.15623801784349839</v>
      </c>
      <c r="P509" s="16">
        <v>0.22644454617698229</v>
      </c>
      <c r="Q509" s="16">
        <v>0.2825401814327072</v>
      </c>
      <c r="R509" s="16">
        <v>0.19553646786383069</v>
      </c>
      <c r="S509" s="16">
        <v>0.29209509062283923</v>
      </c>
      <c r="T509" s="16">
        <v>0.22353423096462111</v>
      </c>
      <c r="U509" s="16">
        <v>0.2703811830515494</v>
      </c>
      <c r="V509" s="16">
        <v>0.1159117768786764</v>
      </c>
      <c r="W509" s="16">
        <v>0.29806736669267192</v>
      </c>
      <c r="X509" s="16">
        <v>0.34457942426918869</v>
      </c>
      <c r="Y509" s="16">
        <v>0.28428188796939241</v>
      </c>
      <c r="AA509" s="16">
        <v>0.15491460880177249</v>
      </c>
      <c r="AB509" s="16">
        <v>0.24814235929709441</v>
      </c>
      <c r="AC509" s="16">
        <v>0.211845696388448</v>
      </c>
      <c r="AD509" s="16">
        <v>0.3641191115840734</v>
      </c>
    </row>
    <row r="511" spans="2:32" x14ac:dyDescent="0.35">
      <c r="B511" s="25" t="s">
        <v>246</v>
      </c>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row>
    <row r="512" spans="2:32" x14ac:dyDescent="0.35">
      <c r="B512" s="24" t="s">
        <v>16</v>
      </c>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row>
    <row r="513" spans="2:32" x14ac:dyDescent="0.35">
      <c r="B513" s="15" t="s">
        <v>237</v>
      </c>
      <c r="C513" s="16">
        <v>0.25487960173432089</v>
      </c>
      <c r="D513" s="16">
        <v>0.26871671450974932</v>
      </c>
      <c r="E513" s="16">
        <v>0.24135417012965851</v>
      </c>
      <c r="G513" s="16">
        <v>0.34958681205382353</v>
      </c>
      <c r="H513" s="16">
        <v>0.37707548634788129</v>
      </c>
      <c r="I513" s="16">
        <v>0.28238297029397541</v>
      </c>
      <c r="J513" s="16">
        <v>0.2348801789372342</v>
      </c>
      <c r="K513" s="16">
        <v>0.207705482026046</v>
      </c>
      <c r="L513" s="16">
        <v>0.1192642346354859</v>
      </c>
      <c r="N513" s="16">
        <v>0.19757758474369949</v>
      </c>
      <c r="O513" s="16">
        <v>0.28149904740616849</v>
      </c>
      <c r="P513" s="16">
        <v>0.23903167504143619</v>
      </c>
      <c r="Q513" s="16">
        <v>0.20823047924685251</v>
      </c>
      <c r="R513" s="16">
        <v>0.27629190035896178</v>
      </c>
      <c r="S513" s="16">
        <v>0.2401798771655845</v>
      </c>
      <c r="T513" s="16">
        <v>0.20524805730370721</v>
      </c>
      <c r="U513" s="16">
        <v>0.25633917107352999</v>
      </c>
      <c r="V513" s="16">
        <v>0.35054327284772152</v>
      </c>
      <c r="W513" s="16">
        <v>0.24973599194497881</v>
      </c>
      <c r="X513" s="16">
        <v>0.26836912246819777</v>
      </c>
      <c r="Y513" s="16">
        <v>0.20358089638251539</v>
      </c>
      <c r="AA513" s="16">
        <v>0.32583881849790369</v>
      </c>
      <c r="AB513" s="16">
        <v>0.22212898299120051</v>
      </c>
      <c r="AC513" s="16">
        <v>0.2320904702272665</v>
      </c>
      <c r="AD513" s="16">
        <v>0.2315436073273906</v>
      </c>
    </row>
    <row r="514" spans="2:32" x14ac:dyDescent="0.35">
      <c r="B514" s="15" t="s">
        <v>238</v>
      </c>
      <c r="C514" s="16">
        <v>0.30536213770334247</v>
      </c>
      <c r="D514" s="16">
        <v>0.30294144551833208</v>
      </c>
      <c r="E514" s="16">
        <v>0.30772830376093502</v>
      </c>
      <c r="G514" s="16">
        <v>0.33283815723661903</v>
      </c>
      <c r="H514" s="16">
        <v>0.30831447209352492</v>
      </c>
      <c r="I514" s="16">
        <v>0.35049630573467122</v>
      </c>
      <c r="J514" s="16">
        <v>0.32079434713950711</v>
      </c>
      <c r="K514" s="16">
        <v>0.28381830688266679</v>
      </c>
      <c r="L514" s="16">
        <v>0.25029417416023791</v>
      </c>
      <c r="N514" s="16">
        <v>0.37314793769262128</v>
      </c>
      <c r="O514" s="16">
        <v>0.36438631818987</v>
      </c>
      <c r="P514" s="16">
        <v>0.31910993319315423</v>
      </c>
      <c r="Q514" s="16">
        <v>0.3018689436513427</v>
      </c>
      <c r="R514" s="16">
        <v>0.32524368412714633</v>
      </c>
      <c r="S514" s="16">
        <v>0.26341443864916297</v>
      </c>
      <c r="T514" s="16">
        <v>0.34791697956314532</v>
      </c>
      <c r="U514" s="16">
        <v>0.26792392522333869</v>
      </c>
      <c r="V514" s="16">
        <v>0.28903196474044868</v>
      </c>
      <c r="W514" s="16">
        <v>0.28729715967395919</v>
      </c>
      <c r="X514" s="16">
        <v>0.29760358517874391</v>
      </c>
      <c r="Y514" s="16">
        <v>0.28653823128234263</v>
      </c>
      <c r="AA514" s="16">
        <v>0.32399266212154099</v>
      </c>
      <c r="AB514" s="16">
        <v>0.32273638551882983</v>
      </c>
      <c r="AC514" s="16">
        <v>0.31781341642486421</v>
      </c>
      <c r="AD514" s="16">
        <v>0.25583612719528492</v>
      </c>
    </row>
    <row r="515" spans="2:32" x14ac:dyDescent="0.35">
      <c r="B515" s="15" t="s">
        <v>239</v>
      </c>
      <c r="C515" s="16">
        <v>0.17477728044258251</v>
      </c>
      <c r="D515" s="16">
        <v>0.17914764975518169</v>
      </c>
      <c r="E515" s="16">
        <v>0.17050535376365539</v>
      </c>
      <c r="G515" s="16">
        <v>0.17676305383642579</v>
      </c>
      <c r="H515" s="16">
        <v>0.1694179692427335</v>
      </c>
      <c r="I515" s="16">
        <v>0.1666628324738553</v>
      </c>
      <c r="J515" s="16">
        <v>0.2061935315249942</v>
      </c>
      <c r="K515" s="16">
        <v>0.1918619766563027</v>
      </c>
      <c r="L515" s="16">
        <v>0.1474342391297484</v>
      </c>
      <c r="N515" s="16">
        <v>0.19203342609306651</v>
      </c>
      <c r="O515" s="16">
        <v>0.1651702034914351</v>
      </c>
      <c r="P515" s="16">
        <v>0.13567637361930579</v>
      </c>
      <c r="Q515" s="16">
        <v>0.21887259691101299</v>
      </c>
      <c r="R515" s="16">
        <v>0.16054456157416591</v>
      </c>
      <c r="S515" s="16">
        <v>0.17444220568167751</v>
      </c>
      <c r="T515" s="16">
        <v>0.19706082342387929</v>
      </c>
      <c r="U515" s="16">
        <v>0.17916180432757989</v>
      </c>
      <c r="V515" s="16">
        <v>0.1738218481962773</v>
      </c>
      <c r="W515" s="16">
        <v>0.19144275606648889</v>
      </c>
      <c r="X515" s="16">
        <v>9.2578648645094908E-2</v>
      </c>
      <c r="Y515" s="16">
        <v>0.20936622562649901</v>
      </c>
      <c r="AA515" s="16">
        <v>0.16014618372769629</v>
      </c>
      <c r="AB515" s="16">
        <v>0.1826932940914146</v>
      </c>
      <c r="AC515" s="16">
        <v>0.2019396925930278</v>
      </c>
      <c r="AD515" s="16">
        <v>0.1597249669857814</v>
      </c>
    </row>
    <row r="516" spans="2:32" x14ac:dyDescent="0.35">
      <c r="B516" s="15" t="s">
        <v>240</v>
      </c>
      <c r="C516" s="16">
        <v>6.5817194581284863E-2</v>
      </c>
      <c r="D516" s="16">
        <v>5.9878530875380552E-2</v>
      </c>
      <c r="E516" s="16">
        <v>7.1622089799016658E-2</v>
      </c>
      <c r="G516" s="16">
        <v>7.3978480110543726E-2</v>
      </c>
      <c r="H516" s="16">
        <v>7.8958231812791144E-2</v>
      </c>
      <c r="I516" s="16">
        <v>6.6702761539944658E-2</v>
      </c>
      <c r="J516" s="16">
        <v>6.5237075775506193E-2</v>
      </c>
      <c r="K516" s="16">
        <v>6.0000217304333317E-2</v>
      </c>
      <c r="L516" s="16">
        <v>5.346669869334348E-2</v>
      </c>
      <c r="N516" s="16">
        <v>7.2783897895677102E-2</v>
      </c>
      <c r="O516" s="16">
        <v>7.6778387152208458E-2</v>
      </c>
      <c r="P516" s="16">
        <v>9.9509336858735628E-2</v>
      </c>
      <c r="Q516" s="16">
        <v>7.8687177339691564E-2</v>
      </c>
      <c r="R516" s="16">
        <v>4.9838989198874993E-2</v>
      </c>
      <c r="S516" s="16">
        <v>6.7593279032523962E-2</v>
      </c>
      <c r="T516" s="16">
        <v>4.8140284689338807E-2</v>
      </c>
      <c r="U516" s="16">
        <v>7.8055283214477481E-2</v>
      </c>
      <c r="V516" s="16">
        <v>6.5345802627004554E-2</v>
      </c>
      <c r="W516" s="16">
        <v>7.113793099600596E-2</v>
      </c>
      <c r="X516" s="16">
        <v>6.7913792755020963E-2</v>
      </c>
      <c r="Y516" s="16">
        <v>4.1292061231816578E-2</v>
      </c>
      <c r="AA516" s="16">
        <v>5.4548811777792583E-2</v>
      </c>
      <c r="AB516" s="16">
        <v>7.635973407646951E-2</v>
      </c>
      <c r="AC516" s="16">
        <v>6.2573378112588174E-2</v>
      </c>
      <c r="AD516" s="16">
        <v>6.9871319542661264E-2</v>
      </c>
    </row>
    <row r="517" spans="2:32" x14ac:dyDescent="0.35">
      <c r="B517" s="15" t="s">
        <v>241</v>
      </c>
      <c r="C517" s="16">
        <v>3.0152276941830938E-2</v>
      </c>
      <c r="D517" s="16">
        <v>2.540537803161811E-2</v>
      </c>
      <c r="E517" s="16">
        <v>3.47922518835935E-2</v>
      </c>
      <c r="G517" s="16">
        <v>2.097858978049922E-2</v>
      </c>
      <c r="H517" s="16">
        <v>1.425953602756711E-2</v>
      </c>
      <c r="I517" s="16">
        <v>3.7756797847255177E-2</v>
      </c>
      <c r="J517" s="16">
        <v>3.8623990656906908E-2</v>
      </c>
      <c r="K517" s="16">
        <v>3.445737485577316E-2</v>
      </c>
      <c r="L517" s="16">
        <v>3.3124505179274497E-2</v>
      </c>
      <c r="N517" s="16">
        <v>0</v>
      </c>
      <c r="O517" s="16">
        <v>1.518887200782687E-2</v>
      </c>
      <c r="P517" s="16">
        <v>4.7641869035043173E-2</v>
      </c>
      <c r="Q517" s="16">
        <v>2.1148021237188029E-2</v>
      </c>
      <c r="R517" s="16">
        <v>5.1582557657667963E-2</v>
      </c>
      <c r="S517" s="16">
        <v>4.4106547179552133E-2</v>
      </c>
      <c r="T517" s="16">
        <v>4.2718116894042348E-2</v>
      </c>
      <c r="U517" s="16">
        <v>1.037592245266321E-2</v>
      </c>
      <c r="V517" s="16">
        <v>3.0812754918312629E-2</v>
      </c>
      <c r="W517" s="16">
        <v>1.444459606126855E-2</v>
      </c>
      <c r="X517" s="16">
        <v>4.1673764009729747E-2</v>
      </c>
      <c r="Y517" s="16">
        <v>4.2537740974208323E-2</v>
      </c>
      <c r="AA517" s="16">
        <v>2.4249825366014999E-2</v>
      </c>
      <c r="AB517" s="16">
        <v>3.096655756299253E-2</v>
      </c>
      <c r="AC517" s="16">
        <v>3.4817641841122758E-2</v>
      </c>
      <c r="AD517" s="16">
        <v>3.1808429047913409E-2</v>
      </c>
    </row>
    <row r="518" spans="2:32" x14ac:dyDescent="0.35">
      <c r="B518" s="15" t="s">
        <v>242</v>
      </c>
      <c r="C518" s="16">
        <v>2.020843917722975E-2</v>
      </c>
      <c r="D518" s="16">
        <v>1.5928108190714829E-2</v>
      </c>
      <c r="E518" s="16">
        <v>2.4392355644704839E-2</v>
      </c>
      <c r="G518" s="16">
        <v>1.9390187205791502E-2</v>
      </c>
      <c r="H518" s="16">
        <v>8.9101113661107945E-3</v>
      </c>
      <c r="I518" s="16">
        <v>2.5595053581273772E-2</v>
      </c>
      <c r="J518" s="16">
        <v>1.183955715329113E-2</v>
      </c>
      <c r="K518" s="16">
        <v>2.316894837295114E-2</v>
      </c>
      <c r="L518" s="16">
        <v>3.034117249924451E-2</v>
      </c>
      <c r="N518" s="16">
        <v>1.139576749894374E-2</v>
      </c>
      <c r="O518" s="16">
        <v>1.832022992196463E-2</v>
      </c>
      <c r="P518" s="16">
        <v>2.0568493903883531E-2</v>
      </c>
      <c r="Q518" s="16">
        <v>1.051704345077753E-2</v>
      </c>
      <c r="R518" s="16">
        <v>1.2994466036291419E-2</v>
      </c>
      <c r="S518" s="16">
        <v>2.0746834642350869E-2</v>
      </c>
      <c r="T518" s="16">
        <v>4.7009802424412828E-2</v>
      </c>
      <c r="U518" s="16">
        <v>3.6079139577330409E-2</v>
      </c>
      <c r="V518" s="16">
        <v>1.269060935827679E-2</v>
      </c>
      <c r="W518" s="16">
        <v>1.836343467222815E-2</v>
      </c>
      <c r="X518" s="16">
        <v>2.7417472471740069E-2</v>
      </c>
      <c r="Y518" s="16">
        <v>1.3412054103641101E-2</v>
      </c>
      <c r="AA518" s="16">
        <v>8.8768709395409956E-3</v>
      </c>
      <c r="AB518" s="16">
        <v>2.5745763886934982E-2</v>
      </c>
      <c r="AC518" s="16">
        <v>1.62390230594462E-2</v>
      </c>
      <c r="AD518" s="16">
        <v>3.0370438187694519E-2</v>
      </c>
    </row>
    <row r="519" spans="2:32" ht="29" x14ac:dyDescent="0.35">
      <c r="B519" s="15" t="s">
        <v>243</v>
      </c>
      <c r="C519" s="16">
        <v>0.14880306941940841</v>
      </c>
      <c r="D519" s="16">
        <v>0.14798217311902309</v>
      </c>
      <c r="E519" s="16">
        <v>0.1496054750184361</v>
      </c>
      <c r="G519" s="16">
        <v>2.6464719776297191E-2</v>
      </c>
      <c r="H519" s="16">
        <v>4.3064193109391101E-2</v>
      </c>
      <c r="I519" s="16">
        <v>7.0403278529024449E-2</v>
      </c>
      <c r="J519" s="16">
        <v>0.12243131881256041</v>
      </c>
      <c r="K519" s="16">
        <v>0.19898769390192661</v>
      </c>
      <c r="L519" s="16">
        <v>0.36607497570266539</v>
      </c>
      <c r="N519" s="16">
        <v>0.1530613860759916</v>
      </c>
      <c r="O519" s="16">
        <v>7.8656941830526572E-2</v>
      </c>
      <c r="P519" s="16">
        <v>0.13846231834844161</v>
      </c>
      <c r="Q519" s="16">
        <v>0.16067573816313471</v>
      </c>
      <c r="R519" s="16">
        <v>0.1235038410468917</v>
      </c>
      <c r="S519" s="16">
        <v>0.18951681764914799</v>
      </c>
      <c r="T519" s="16">
        <v>0.1119059357014741</v>
      </c>
      <c r="U519" s="16">
        <v>0.17206475413108019</v>
      </c>
      <c r="V519" s="16">
        <v>7.775374731195854E-2</v>
      </c>
      <c r="W519" s="16">
        <v>0.16757813058507059</v>
      </c>
      <c r="X519" s="16">
        <v>0.2044436144714725</v>
      </c>
      <c r="Y519" s="16">
        <v>0.203272790398977</v>
      </c>
      <c r="AA519" s="16">
        <v>0.1023468275695105</v>
      </c>
      <c r="AB519" s="16">
        <v>0.13936928187215791</v>
      </c>
      <c r="AC519" s="16">
        <v>0.13452637774168449</v>
      </c>
      <c r="AD519" s="16">
        <v>0.22084511171327401</v>
      </c>
    </row>
    <row r="521" spans="2:32" x14ac:dyDescent="0.35">
      <c r="B521" s="25" t="s">
        <v>247</v>
      </c>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row>
    <row r="522" spans="2:32" x14ac:dyDescent="0.35">
      <c r="B522" s="24" t="s">
        <v>16</v>
      </c>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row>
    <row r="523" spans="2:32" x14ac:dyDescent="0.35">
      <c r="B523" s="15" t="s">
        <v>237</v>
      </c>
      <c r="C523" s="16">
        <v>8.426466684498142E-2</v>
      </c>
      <c r="D523" s="16">
        <v>0.1050856420724034</v>
      </c>
      <c r="E523" s="16">
        <v>6.391268439377619E-2</v>
      </c>
      <c r="G523" s="16">
        <v>0.13940284380551529</v>
      </c>
      <c r="H523" s="16">
        <v>0.16437918971094681</v>
      </c>
      <c r="I523" s="16">
        <v>0.1087085422402609</v>
      </c>
      <c r="J523" s="16">
        <v>5.3845352912208697E-2</v>
      </c>
      <c r="K523" s="16">
        <v>4.3090127692067222E-2</v>
      </c>
      <c r="L523" s="16">
        <v>1.563823985926029E-2</v>
      </c>
      <c r="N523" s="16">
        <v>5.3067142565126922E-2</v>
      </c>
      <c r="O523" s="16">
        <v>5.9223080962965843E-2</v>
      </c>
      <c r="P523" s="16">
        <v>8.0442776918014089E-2</v>
      </c>
      <c r="Q523" s="16">
        <v>0.1276830470010934</v>
      </c>
      <c r="R523" s="16">
        <v>6.6273383422372323E-2</v>
      </c>
      <c r="S523" s="16">
        <v>5.9098876613560468E-2</v>
      </c>
      <c r="T523" s="16">
        <v>5.3332186459880533E-2</v>
      </c>
      <c r="U523" s="16">
        <v>7.8458812555834687E-2</v>
      </c>
      <c r="V523" s="16">
        <v>0.18665474435130941</v>
      </c>
      <c r="W523" s="16">
        <v>6.2204072621433328E-2</v>
      </c>
      <c r="X523" s="16">
        <v>6.5246386787304309E-2</v>
      </c>
      <c r="Y523" s="16">
        <v>7.0255695782764013E-2</v>
      </c>
      <c r="AA523" s="16">
        <v>0.1174693357821306</v>
      </c>
      <c r="AB523" s="16">
        <v>7.0893288640972829E-2</v>
      </c>
      <c r="AC523" s="16">
        <v>6.8450299146953816E-2</v>
      </c>
      <c r="AD523" s="16">
        <v>7.5488038257767037E-2</v>
      </c>
    </row>
    <row r="524" spans="2:32" x14ac:dyDescent="0.35">
      <c r="B524" s="15" t="s">
        <v>238</v>
      </c>
      <c r="C524" s="16">
        <v>0.13817389714165329</v>
      </c>
      <c r="D524" s="16">
        <v>0.16096524119307939</v>
      </c>
      <c r="E524" s="16">
        <v>0.11589592845346711</v>
      </c>
      <c r="G524" s="16">
        <v>0.19000557384415301</v>
      </c>
      <c r="H524" s="16">
        <v>0.23845837835375899</v>
      </c>
      <c r="I524" s="16">
        <v>0.16621565912492231</v>
      </c>
      <c r="J524" s="16">
        <v>0.12631084162241121</v>
      </c>
      <c r="K524" s="16">
        <v>9.5759087425320813E-2</v>
      </c>
      <c r="L524" s="16">
        <v>3.8210541207077647E-2</v>
      </c>
      <c r="N524" s="16">
        <v>9.517474611709538E-2</v>
      </c>
      <c r="O524" s="16">
        <v>0.17799763804440319</v>
      </c>
      <c r="P524" s="16">
        <v>0.14385275017961069</v>
      </c>
      <c r="Q524" s="16">
        <v>0.13709706363073851</v>
      </c>
      <c r="R524" s="16">
        <v>0.13278746242389911</v>
      </c>
      <c r="S524" s="16">
        <v>8.2239098706225366E-2</v>
      </c>
      <c r="T524" s="16">
        <v>0.1566328097787294</v>
      </c>
      <c r="U524" s="16">
        <v>0.14611102534193859</v>
      </c>
      <c r="V524" s="16">
        <v>0.19671908864860571</v>
      </c>
      <c r="W524" s="16">
        <v>0.12466620137952671</v>
      </c>
      <c r="X524" s="16">
        <v>0.12640851208338991</v>
      </c>
      <c r="Y524" s="16">
        <v>0.13779936728348019</v>
      </c>
      <c r="AA524" s="16">
        <v>0.18417743461131389</v>
      </c>
      <c r="AB524" s="16">
        <v>0.1217676808686237</v>
      </c>
      <c r="AC524" s="16">
        <v>0.17501777912879971</v>
      </c>
      <c r="AD524" s="16">
        <v>7.3912856085629489E-2</v>
      </c>
    </row>
    <row r="525" spans="2:32" x14ac:dyDescent="0.35">
      <c r="B525" s="15" t="s">
        <v>239</v>
      </c>
      <c r="C525" s="16">
        <v>0.14579966003602071</v>
      </c>
      <c r="D525" s="16">
        <v>0.14388636439255631</v>
      </c>
      <c r="E525" s="16">
        <v>0.1476698586667011</v>
      </c>
      <c r="G525" s="16">
        <v>0.19511362122271231</v>
      </c>
      <c r="H525" s="16">
        <v>0.21459132902378411</v>
      </c>
      <c r="I525" s="16">
        <v>0.17070015665957489</v>
      </c>
      <c r="J525" s="16">
        <v>0.14588603246600049</v>
      </c>
      <c r="K525" s="16">
        <v>0.10744953010725521</v>
      </c>
      <c r="L525" s="16">
        <v>6.3159507518510211E-2</v>
      </c>
      <c r="N525" s="16">
        <v>0.19933453606365631</v>
      </c>
      <c r="O525" s="16">
        <v>0.22223801337530699</v>
      </c>
      <c r="P525" s="16">
        <v>0.1214770821791904</v>
      </c>
      <c r="Q525" s="16">
        <v>7.5950778650007669E-2</v>
      </c>
      <c r="R525" s="16">
        <v>0.14692468614279919</v>
      </c>
      <c r="S525" s="16">
        <v>0.1096817661241592</v>
      </c>
      <c r="T525" s="16">
        <v>0.14637154594714399</v>
      </c>
      <c r="U525" s="16">
        <v>0.18811721045062879</v>
      </c>
      <c r="V525" s="16">
        <v>0.17339768384033369</v>
      </c>
      <c r="W525" s="16">
        <v>0.1565282592399517</v>
      </c>
      <c r="X525" s="16">
        <v>8.0187504804003149E-2</v>
      </c>
      <c r="Y525" s="16">
        <v>9.8687272954598101E-2</v>
      </c>
      <c r="AA525" s="16">
        <v>0.17413646770096769</v>
      </c>
      <c r="AB525" s="16">
        <v>0.1224514146014298</v>
      </c>
      <c r="AC525" s="16">
        <v>0.1530948039890945</v>
      </c>
      <c r="AD525" s="16">
        <v>0.1334311620831323</v>
      </c>
    </row>
    <row r="526" spans="2:32" x14ac:dyDescent="0.35">
      <c r="B526" s="15" t="s">
        <v>240</v>
      </c>
      <c r="C526" s="16">
        <v>9.2930988666517889E-2</v>
      </c>
      <c r="D526" s="16">
        <v>0.1003167123124461</v>
      </c>
      <c r="E526" s="16">
        <v>8.5711628555402014E-2</v>
      </c>
      <c r="G526" s="16">
        <v>0.14682800722940931</v>
      </c>
      <c r="H526" s="16">
        <v>0.12921860793333181</v>
      </c>
      <c r="I526" s="16">
        <v>0.10429968123623951</v>
      </c>
      <c r="J526" s="16">
        <v>8.7271048415789768E-2</v>
      </c>
      <c r="K526" s="16">
        <v>8.0464737017290969E-2</v>
      </c>
      <c r="L526" s="16">
        <v>3.1899567341424642E-2</v>
      </c>
      <c r="N526" s="16">
        <v>7.8454756499942255E-2</v>
      </c>
      <c r="O526" s="16">
        <v>0.16418199636649089</v>
      </c>
      <c r="P526" s="16">
        <v>6.3952940704937358E-2</v>
      </c>
      <c r="Q526" s="16">
        <v>7.6659043813762345E-2</v>
      </c>
      <c r="R526" s="16">
        <v>0.1047253404080985</v>
      </c>
      <c r="S526" s="16">
        <v>9.5415467158723302E-2</v>
      </c>
      <c r="T526" s="16">
        <v>6.5328654347508855E-2</v>
      </c>
      <c r="U526" s="16">
        <v>0.11431257458696779</v>
      </c>
      <c r="V526" s="16">
        <v>0.1179222723452414</v>
      </c>
      <c r="W526" s="16">
        <v>6.3623064230299647E-2</v>
      </c>
      <c r="X526" s="16">
        <v>0.1050067433503024</v>
      </c>
      <c r="Y526" s="16">
        <v>8.2972454383682018E-2</v>
      </c>
      <c r="AA526" s="16">
        <v>0.1071375991453495</v>
      </c>
      <c r="AB526" s="16">
        <v>0.11021583139702749</v>
      </c>
      <c r="AC526" s="16">
        <v>9.7017737379339941E-2</v>
      </c>
      <c r="AD526" s="16">
        <v>5.6621187949740907E-2</v>
      </c>
    </row>
    <row r="527" spans="2:32" x14ac:dyDescent="0.35">
      <c r="B527" s="15" t="s">
        <v>241</v>
      </c>
      <c r="C527" s="16">
        <v>4.285762256924544E-2</v>
      </c>
      <c r="D527" s="16">
        <v>4.2402940096573763E-2</v>
      </c>
      <c r="E527" s="16">
        <v>4.3302063312467533E-2</v>
      </c>
      <c r="G527" s="16">
        <v>6.718223688599631E-2</v>
      </c>
      <c r="H527" s="16">
        <v>2.9397008406442479E-2</v>
      </c>
      <c r="I527" s="16">
        <v>5.0417625133294917E-2</v>
      </c>
      <c r="J527" s="16">
        <v>5.5795947552194677E-2</v>
      </c>
      <c r="K527" s="16">
        <v>5.4282759239784539E-2</v>
      </c>
      <c r="L527" s="16">
        <v>1.351939370089357E-2</v>
      </c>
      <c r="N527" s="16">
        <v>4.2930020062241503E-2</v>
      </c>
      <c r="O527" s="16">
        <v>2.9024938720869229E-2</v>
      </c>
      <c r="P527" s="16">
        <v>5.5777677774465677E-2</v>
      </c>
      <c r="Q527" s="16">
        <v>4.1896622154771142E-2</v>
      </c>
      <c r="R527" s="16">
        <v>2.9988416201442099E-2</v>
      </c>
      <c r="S527" s="16">
        <v>3.8602396112945241E-2</v>
      </c>
      <c r="T527" s="16">
        <v>4.620484122817705E-2</v>
      </c>
      <c r="U527" s="16">
        <v>7.2497029815804331E-2</v>
      </c>
      <c r="V527" s="16">
        <v>3.040612101721555E-2</v>
      </c>
      <c r="W527" s="16">
        <v>4.1029563593207259E-2</v>
      </c>
      <c r="X527" s="16">
        <v>5.4101560046876003E-2</v>
      </c>
      <c r="Y527" s="16">
        <v>3.9983658649720727E-2</v>
      </c>
      <c r="AA527" s="16">
        <v>3.542278282045027E-2</v>
      </c>
      <c r="AB527" s="16">
        <v>5.5973048600343238E-2</v>
      </c>
      <c r="AC527" s="16">
        <v>4.2411790344912791E-2</v>
      </c>
      <c r="AD527" s="16">
        <v>3.7454372911178153E-2</v>
      </c>
    </row>
    <row r="528" spans="2:32" x14ac:dyDescent="0.35">
      <c r="B528" s="15" t="s">
        <v>242</v>
      </c>
      <c r="C528" s="16">
        <v>6.0426883790999773E-2</v>
      </c>
      <c r="D528" s="16">
        <v>5.1130017014265929E-2</v>
      </c>
      <c r="E528" s="16">
        <v>6.9514338505516901E-2</v>
      </c>
      <c r="G528" s="16">
        <v>5.6636128060154951E-2</v>
      </c>
      <c r="H528" s="16">
        <v>5.1802402769096027E-2</v>
      </c>
      <c r="I528" s="16">
        <v>8.6066564949718302E-2</v>
      </c>
      <c r="J528" s="16">
        <v>7.8149482129402814E-2</v>
      </c>
      <c r="K528" s="16">
        <v>3.8598210351610138E-2</v>
      </c>
      <c r="L528" s="16">
        <v>4.9401421011914082E-2</v>
      </c>
      <c r="N528" s="16">
        <v>0.10257007414639439</v>
      </c>
      <c r="O528" s="16">
        <v>2.9688638402171709E-2</v>
      </c>
      <c r="P528" s="16">
        <v>4.6767629754649653E-2</v>
      </c>
      <c r="Q528" s="16">
        <v>3.107730157454433E-2</v>
      </c>
      <c r="R528" s="16">
        <v>7.9124538996241445E-2</v>
      </c>
      <c r="S528" s="16">
        <v>7.4360406286834047E-2</v>
      </c>
      <c r="T528" s="16">
        <v>4.5728618950318031E-2</v>
      </c>
      <c r="U528" s="16">
        <v>5.9141369546340007E-2</v>
      </c>
      <c r="V528" s="16">
        <v>5.0000346082550648E-2</v>
      </c>
      <c r="W528" s="16">
        <v>3.907432985839062E-2</v>
      </c>
      <c r="X528" s="16">
        <v>8.4722190835633218E-2</v>
      </c>
      <c r="Y528" s="16">
        <v>5.2057999340069293E-2</v>
      </c>
      <c r="AA528" s="16">
        <v>5.6600202653523238E-2</v>
      </c>
      <c r="AB528" s="16">
        <v>7.8230908751354064E-2</v>
      </c>
      <c r="AC528" s="16">
        <v>5.009564584576464E-2</v>
      </c>
      <c r="AD528" s="16">
        <v>5.5043289524436871E-2</v>
      </c>
    </row>
    <row r="529" spans="2:32" ht="29" x14ac:dyDescent="0.35">
      <c r="B529" s="15" t="s">
        <v>243</v>
      </c>
      <c r="C529" s="16">
        <v>0.43554628095058151</v>
      </c>
      <c r="D529" s="16">
        <v>0.39621308291867507</v>
      </c>
      <c r="E529" s="16">
        <v>0.47399349811266911</v>
      </c>
      <c r="G529" s="16">
        <v>0.20483158895205869</v>
      </c>
      <c r="H529" s="16">
        <v>0.17215308380263961</v>
      </c>
      <c r="I529" s="16">
        <v>0.31359177065598909</v>
      </c>
      <c r="J529" s="16">
        <v>0.4527412949019925</v>
      </c>
      <c r="K529" s="16">
        <v>0.58035554816667079</v>
      </c>
      <c r="L529" s="16">
        <v>0.78817132936091949</v>
      </c>
      <c r="N529" s="16">
        <v>0.42846872454554319</v>
      </c>
      <c r="O529" s="16">
        <v>0.31764569412779209</v>
      </c>
      <c r="P529" s="16">
        <v>0.48772914248913207</v>
      </c>
      <c r="Q529" s="16">
        <v>0.50963614317508255</v>
      </c>
      <c r="R529" s="16">
        <v>0.44017617240514739</v>
      </c>
      <c r="S529" s="16">
        <v>0.54060198899755219</v>
      </c>
      <c r="T529" s="16">
        <v>0.48640134328824203</v>
      </c>
      <c r="U529" s="16">
        <v>0.34136197770248572</v>
      </c>
      <c r="V529" s="16">
        <v>0.24489974371474371</v>
      </c>
      <c r="W529" s="16">
        <v>0.5128745090771909</v>
      </c>
      <c r="X529" s="16">
        <v>0.48432710209249102</v>
      </c>
      <c r="Y529" s="16">
        <v>0.51824355160568547</v>
      </c>
      <c r="AA529" s="16">
        <v>0.32505617728626468</v>
      </c>
      <c r="AB529" s="16">
        <v>0.44046782714024868</v>
      </c>
      <c r="AC529" s="16">
        <v>0.4139119441651346</v>
      </c>
      <c r="AD529" s="16">
        <v>0.56804909318811536</v>
      </c>
    </row>
    <row r="531" spans="2:32" x14ac:dyDescent="0.35">
      <c r="B531" s="25" t="s">
        <v>248</v>
      </c>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row>
    <row r="532" spans="2:32" x14ac:dyDescent="0.35">
      <c r="B532" s="24" t="s">
        <v>16</v>
      </c>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row>
    <row r="533" spans="2:32" x14ac:dyDescent="0.35">
      <c r="B533" s="15" t="s">
        <v>237</v>
      </c>
      <c r="C533" s="16">
        <v>8.4414825440869853E-2</v>
      </c>
      <c r="D533" s="16">
        <v>9.6252894421414562E-2</v>
      </c>
      <c r="E533" s="16">
        <v>7.2843409139922877E-2</v>
      </c>
      <c r="G533" s="16">
        <v>0.1297667977140407</v>
      </c>
      <c r="H533" s="16">
        <v>0.18137783113868541</v>
      </c>
      <c r="I533" s="16">
        <v>0.10317901451911719</v>
      </c>
      <c r="J533" s="16">
        <v>5.6489947807728383E-2</v>
      </c>
      <c r="K533" s="16">
        <v>4.7842324250341531E-2</v>
      </c>
      <c r="L533" s="16">
        <v>8.0261587903868691E-3</v>
      </c>
      <c r="N533" s="16">
        <v>6.3110892831703222E-2</v>
      </c>
      <c r="O533" s="16">
        <v>8.7764175955423393E-2</v>
      </c>
      <c r="P533" s="16">
        <v>8.0864942368610776E-2</v>
      </c>
      <c r="Q533" s="16">
        <v>7.4629021797991899E-2</v>
      </c>
      <c r="R533" s="16">
        <v>6.1579731998835562E-2</v>
      </c>
      <c r="S533" s="16">
        <v>6.4100248678672131E-2</v>
      </c>
      <c r="T533" s="16">
        <v>6.5571545664370956E-2</v>
      </c>
      <c r="U533" s="16">
        <v>8.3316966021830793E-2</v>
      </c>
      <c r="V533" s="16">
        <v>0.17540882690001619</v>
      </c>
      <c r="W533" s="16">
        <v>8.0847360474158567E-2</v>
      </c>
      <c r="X533" s="16">
        <v>4.5947615715890983E-2</v>
      </c>
      <c r="Y533" s="16">
        <v>7.0458047538155932E-2</v>
      </c>
      <c r="AA533" s="16">
        <v>0.1249849151759931</v>
      </c>
      <c r="AB533" s="16">
        <v>8.2754756177715605E-2</v>
      </c>
      <c r="AC533" s="16">
        <v>6.992359215622064E-2</v>
      </c>
      <c r="AD533" s="16">
        <v>5.4313054126777387E-2</v>
      </c>
    </row>
    <row r="534" spans="2:32" x14ac:dyDescent="0.35">
      <c r="B534" s="15" t="s">
        <v>238</v>
      </c>
      <c r="C534" s="16">
        <v>0.14353698322386291</v>
      </c>
      <c r="D534" s="16">
        <v>0.16667487548472329</v>
      </c>
      <c r="E534" s="16">
        <v>0.12092027232980671</v>
      </c>
      <c r="G534" s="16">
        <v>0.1923832270328083</v>
      </c>
      <c r="H534" s="16">
        <v>0.2469482670335531</v>
      </c>
      <c r="I534" s="16">
        <v>0.20856594244433921</v>
      </c>
      <c r="J534" s="16">
        <v>0.13037616216150419</v>
      </c>
      <c r="K534" s="16">
        <v>8.0343405639117599E-2</v>
      </c>
      <c r="L534" s="16">
        <v>2.800552712361189E-2</v>
      </c>
      <c r="N534" s="16">
        <v>0.1111909760356585</v>
      </c>
      <c r="O534" s="16">
        <v>0.1928274803218471</v>
      </c>
      <c r="P534" s="16">
        <v>0.13372175369254921</v>
      </c>
      <c r="Q534" s="16">
        <v>8.7451032376582138E-2</v>
      </c>
      <c r="R534" s="16">
        <v>0.15115447533601661</v>
      </c>
      <c r="S534" s="16">
        <v>7.1280594709868014E-2</v>
      </c>
      <c r="T534" s="16">
        <v>0.16400659622258529</v>
      </c>
      <c r="U534" s="16">
        <v>0.16240426310645409</v>
      </c>
      <c r="V534" s="16">
        <v>0.2112061667821446</v>
      </c>
      <c r="W534" s="16">
        <v>0.1365157667806034</v>
      </c>
      <c r="X534" s="16">
        <v>0.1191788789036924</v>
      </c>
      <c r="Y534" s="16">
        <v>0.13613575442306469</v>
      </c>
      <c r="AA534" s="16">
        <v>0.19717734385260671</v>
      </c>
      <c r="AB534" s="16">
        <v>0.1369470548518569</v>
      </c>
      <c r="AC534" s="16">
        <v>0.14757176226757909</v>
      </c>
      <c r="AD534" s="16">
        <v>8.9721625664977878E-2</v>
      </c>
    </row>
    <row r="535" spans="2:32" x14ac:dyDescent="0.35">
      <c r="B535" s="15" t="s">
        <v>239</v>
      </c>
      <c r="C535" s="16">
        <v>0.1295957312008231</v>
      </c>
      <c r="D535" s="16">
        <v>0.1275774906219907</v>
      </c>
      <c r="E535" s="16">
        <v>0.13156851088064381</v>
      </c>
      <c r="G535" s="16">
        <v>0.19586999636587621</v>
      </c>
      <c r="H535" s="16">
        <v>0.17774126648192601</v>
      </c>
      <c r="I535" s="16">
        <v>0.1840760117521425</v>
      </c>
      <c r="J535" s="16">
        <v>0.13068505675460551</v>
      </c>
      <c r="K535" s="16">
        <v>9.2465023199476568E-2</v>
      </c>
      <c r="L535" s="16">
        <v>2.6953968868067099E-2</v>
      </c>
      <c r="N535" s="16">
        <v>0.16754187976220669</v>
      </c>
      <c r="O535" s="16">
        <v>0.15133009318401339</v>
      </c>
      <c r="P535" s="16">
        <v>0.1003060825089242</v>
      </c>
      <c r="Q535" s="16">
        <v>9.9733356873514895E-2</v>
      </c>
      <c r="R535" s="16">
        <v>0.16088445765440951</v>
      </c>
      <c r="S535" s="16">
        <v>0.1245368203828619</v>
      </c>
      <c r="T535" s="16">
        <v>0.1180295535179411</v>
      </c>
      <c r="U535" s="16">
        <v>0.14892797834657059</v>
      </c>
      <c r="V535" s="16">
        <v>0.15804326126678159</v>
      </c>
      <c r="W535" s="16">
        <v>8.4192937080488403E-2</v>
      </c>
      <c r="X535" s="16">
        <v>0.12475286718272389</v>
      </c>
      <c r="Y535" s="16">
        <v>9.5031615008257964E-2</v>
      </c>
      <c r="AA535" s="16">
        <v>0.16496439782360911</v>
      </c>
      <c r="AB535" s="16">
        <v>0.1015080123946497</v>
      </c>
      <c r="AC535" s="16">
        <v>0.15574186732137779</v>
      </c>
      <c r="AD535" s="16">
        <v>9.7819087983548644E-2</v>
      </c>
    </row>
    <row r="536" spans="2:32" x14ac:dyDescent="0.35">
      <c r="B536" s="15" t="s">
        <v>240</v>
      </c>
      <c r="C536" s="16">
        <v>8.3766974902995769E-2</v>
      </c>
      <c r="D536" s="16">
        <v>8.5888532469636195E-2</v>
      </c>
      <c r="E536" s="16">
        <v>8.1693205452051831E-2</v>
      </c>
      <c r="G536" s="16">
        <v>0.1473376108009774</v>
      </c>
      <c r="H536" s="16">
        <v>0.1096699215753245</v>
      </c>
      <c r="I536" s="16">
        <v>9.9564463299912101E-2</v>
      </c>
      <c r="J536" s="16">
        <v>9.0260327157920942E-2</v>
      </c>
      <c r="K536" s="16">
        <v>6.4751587314188827E-2</v>
      </c>
      <c r="L536" s="16">
        <v>1.5766971772490378E-2</v>
      </c>
      <c r="N536" s="16">
        <v>9.5490928086799126E-2</v>
      </c>
      <c r="O536" s="16">
        <v>0.13425499604085009</v>
      </c>
      <c r="P536" s="16">
        <v>7.4288547225300844E-2</v>
      </c>
      <c r="Q536" s="16">
        <v>7.4361377908865781E-2</v>
      </c>
      <c r="R536" s="16">
        <v>9.208291351676974E-2</v>
      </c>
      <c r="S536" s="16">
        <v>4.1661989058191948E-2</v>
      </c>
      <c r="T536" s="16">
        <v>6.6292772646308826E-2</v>
      </c>
      <c r="U536" s="16">
        <v>6.3008627533570075E-2</v>
      </c>
      <c r="V536" s="16">
        <v>0.1163894398092556</v>
      </c>
      <c r="W536" s="16">
        <v>9.4332043979560437E-2</v>
      </c>
      <c r="X536" s="16">
        <v>7.2102206537853625E-2</v>
      </c>
      <c r="Y536" s="16">
        <v>7.0176780130007735E-2</v>
      </c>
      <c r="AA536" s="16">
        <v>8.8761509497994495E-2</v>
      </c>
      <c r="AB536" s="16">
        <v>9.7485247762984797E-2</v>
      </c>
      <c r="AC536" s="16">
        <v>8.8211828787434832E-2</v>
      </c>
      <c r="AD536" s="16">
        <v>6.0170234330511593E-2</v>
      </c>
    </row>
    <row r="537" spans="2:32" x14ac:dyDescent="0.35">
      <c r="B537" s="15" t="s">
        <v>241</v>
      </c>
      <c r="C537" s="16">
        <v>4.339153168291638E-2</v>
      </c>
      <c r="D537" s="16">
        <v>4.2594209709120472E-2</v>
      </c>
      <c r="E537" s="16">
        <v>4.4170893967411237E-2</v>
      </c>
      <c r="G537" s="16">
        <v>6.5352837571865552E-2</v>
      </c>
      <c r="H537" s="16">
        <v>6.5419413342785449E-2</v>
      </c>
      <c r="I537" s="16">
        <v>4.7336537086737393E-2</v>
      </c>
      <c r="J537" s="16">
        <v>5.7125198904657483E-2</v>
      </c>
      <c r="K537" s="16">
        <v>3.06382738384074E-2</v>
      </c>
      <c r="L537" s="16">
        <v>5.3498367564915944E-3</v>
      </c>
      <c r="N537" s="16">
        <v>6.1792414073146763E-2</v>
      </c>
      <c r="O537" s="16">
        <v>2.9629608965705771E-2</v>
      </c>
      <c r="P537" s="16">
        <v>6.4326714247988234E-2</v>
      </c>
      <c r="Q537" s="16">
        <v>6.4831021546385939E-2</v>
      </c>
      <c r="R537" s="16">
        <v>3.86695141252974E-2</v>
      </c>
      <c r="S537" s="16">
        <v>5.0374702369087067E-2</v>
      </c>
      <c r="T537" s="16">
        <v>6.5720224829660237E-2</v>
      </c>
      <c r="U537" s="16">
        <v>6.7306951121760938E-2</v>
      </c>
      <c r="V537" s="16">
        <v>2.2588850730501261E-2</v>
      </c>
      <c r="W537" s="16">
        <v>3.2535378915332737E-2</v>
      </c>
      <c r="X537" s="16">
        <v>3.9967557577369812E-2</v>
      </c>
      <c r="Y537" s="16">
        <v>1.762636095353888E-2</v>
      </c>
      <c r="AA537" s="16">
        <v>3.5248511869122423E-2</v>
      </c>
      <c r="AB537" s="16">
        <v>4.7474898294832937E-2</v>
      </c>
      <c r="AC537" s="16">
        <v>6.4730559518783884E-2</v>
      </c>
      <c r="AD537" s="16">
        <v>2.9487533939090451E-2</v>
      </c>
    </row>
    <row r="538" spans="2:32" x14ac:dyDescent="0.35">
      <c r="B538" s="15" t="s">
        <v>242</v>
      </c>
      <c r="C538" s="16">
        <v>5.4506879151742273E-2</v>
      </c>
      <c r="D538" s="16">
        <v>4.2975001953843343E-2</v>
      </c>
      <c r="E538" s="16">
        <v>6.5779000644494892E-2</v>
      </c>
      <c r="G538" s="16">
        <v>4.0914808463269857E-2</v>
      </c>
      <c r="H538" s="16">
        <v>4.9614759195009329E-2</v>
      </c>
      <c r="I538" s="16">
        <v>6.3900280409483659E-2</v>
      </c>
      <c r="J538" s="16">
        <v>7.8667102546386189E-2</v>
      </c>
      <c r="K538" s="16">
        <v>5.7165789600229451E-2</v>
      </c>
      <c r="L538" s="16">
        <v>3.8377706670586133E-2</v>
      </c>
      <c r="N538" s="16">
        <v>9.3814686896601218E-2</v>
      </c>
      <c r="O538" s="16">
        <v>2.9134151790703399E-2</v>
      </c>
      <c r="P538" s="16">
        <v>2.759670403461471E-2</v>
      </c>
      <c r="Q538" s="16">
        <v>5.5741350892994312E-2</v>
      </c>
      <c r="R538" s="16">
        <v>5.6943873186179099E-2</v>
      </c>
      <c r="S538" s="16">
        <v>3.5896609814686328E-2</v>
      </c>
      <c r="T538" s="16">
        <v>4.1691866547865067E-2</v>
      </c>
      <c r="U538" s="16">
        <v>5.68083218909552E-2</v>
      </c>
      <c r="V538" s="16">
        <v>4.7553302997215573E-2</v>
      </c>
      <c r="W538" s="16">
        <v>5.6738017678784759E-2</v>
      </c>
      <c r="X538" s="16">
        <v>7.6802231673423996E-2</v>
      </c>
      <c r="Y538" s="16">
        <v>4.6908449208792252E-2</v>
      </c>
      <c r="AA538" s="16">
        <v>4.0171769391072573E-2</v>
      </c>
      <c r="AB538" s="16">
        <v>6.9878940654504146E-2</v>
      </c>
      <c r="AC538" s="16">
        <v>5.3687547826014842E-2</v>
      </c>
      <c r="AD538" s="16">
        <v>5.4622830663021808E-2</v>
      </c>
    </row>
    <row r="539" spans="2:32" ht="29" x14ac:dyDescent="0.35">
      <c r="B539" s="15" t="s">
        <v>243</v>
      </c>
      <c r="C539" s="16">
        <v>0.46078707439678968</v>
      </c>
      <c r="D539" s="16">
        <v>0.43803699533927132</v>
      </c>
      <c r="E539" s="16">
        <v>0.48302470758566868</v>
      </c>
      <c r="G539" s="16">
        <v>0.22837472205116191</v>
      </c>
      <c r="H539" s="16">
        <v>0.16922854123271619</v>
      </c>
      <c r="I539" s="16">
        <v>0.29337775048826797</v>
      </c>
      <c r="J539" s="16">
        <v>0.45639620466719738</v>
      </c>
      <c r="K539" s="16">
        <v>0.62679359615823849</v>
      </c>
      <c r="L539" s="16">
        <v>0.87751983001836609</v>
      </c>
      <c r="N539" s="16">
        <v>0.40705822231388439</v>
      </c>
      <c r="O539" s="16">
        <v>0.3750594937414567</v>
      </c>
      <c r="P539" s="16">
        <v>0.51889525592201224</v>
      </c>
      <c r="Q539" s="16">
        <v>0.54325283860366502</v>
      </c>
      <c r="R539" s="16">
        <v>0.43868503418249222</v>
      </c>
      <c r="S539" s="16">
        <v>0.61214903498663253</v>
      </c>
      <c r="T539" s="16">
        <v>0.47868744057126839</v>
      </c>
      <c r="U539" s="16">
        <v>0.41822689197885832</v>
      </c>
      <c r="V539" s="16">
        <v>0.26881015151408533</v>
      </c>
      <c r="W539" s="16">
        <v>0.51483849509107182</v>
      </c>
      <c r="X539" s="16">
        <v>0.52124864240904523</v>
      </c>
      <c r="Y539" s="16">
        <v>0.56366299273818243</v>
      </c>
      <c r="AA539" s="16">
        <v>0.34869155238960148</v>
      </c>
      <c r="AB539" s="16">
        <v>0.4639510898634559</v>
      </c>
      <c r="AC539" s="16">
        <v>0.42013284212258889</v>
      </c>
      <c r="AD539" s="16">
        <v>0.61386563329207233</v>
      </c>
    </row>
    <row r="541" spans="2:32" x14ac:dyDescent="0.35">
      <c r="B541" s="25" t="s">
        <v>249</v>
      </c>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row>
    <row r="542" spans="2:32" x14ac:dyDescent="0.35">
      <c r="B542" s="24" t="s">
        <v>16</v>
      </c>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row>
    <row r="543" spans="2:32" x14ac:dyDescent="0.35">
      <c r="B543" s="15" t="s">
        <v>237</v>
      </c>
      <c r="C543" s="16">
        <v>0.1042473241085654</v>
      </c>
      <c r="D543" s="16">
        <v>0.1307087620746008</v>
      </c>
      <c r="E543" s="16">
        <v>7.8381930425702379E-2</v>
      </c>
      <c r="G543" s="16">
        <v>0.15856883865569871</v>
      </c>
      <c r="H543" s="16">
        <v>0.14857325044290959</v>
      </c>
      <c r="I543" s="16">
        <v>0.1171615368878412</v>
      </c>
      <c r="J543" s="16">
        <v>0.1173524278836842</v>
      </c>
      <c r="K543" s="16">
        <v>6.8631593225333548E-2</v>
      </c>
      <c r="L543" s="16">
        <v>3.5497883595179268E-2</v>
      </c>
      <c r="N543" s="16">
        <v>0.1007905688255411</v>
      </c>
      <c r="O543" s="16">
        <v>9.3613066266297923E-2</v>
      </c>
      <c r="P543" s="16">
        <v>0.11143738317374879</v>
      </c>
      <c r="Q543" s="16">
        <v>0.1099199158315472</v>
      </c>
      <c r="R543" s="16">
        <v>9.9655183196779351E-2</v>
      </c>
      <c r="S543" s="16">
        <v>6.6173462701754671E-2</v>
      </c>
      <c r="T543" s="16">
        <v>8.4878787298433025E-2</v>
      </c>
      <c r="U543" s="16">
        <v>0.11484749927842421</v>
      </c>
      <c r="V543" s="16">
        <v>0.17557058575835871</v>
      </c>
      <c r="W543" s="16">
        <v>7.5219748112196366E-2</v>
      </c>
      <c r="X543" s="16">
        <v>9.751987107441451E-2</v>
      </c>
      <c r="Y543" s="16">
        <v>8.5278095074107552E-2</v>
      </c>
      <c r="AA543" s="16">
        <v>0.13965374785656071</v>
      </c>
      <c r="AB543" s="16">
        <v>9.5390173599235253E-2</v>
      </c>
      <c r="AC543" s="16">
        <v>7.4237741455934772E-2</v>
      </c>
      <c r="AD543" s="16">
        <v>9.9859836004443731E-2</v>
      </c>
    </row>
    <row r="544" spans="2:32" x14ac:dyDescent="0.35">
      <c r="B544" s="15" t="s">
        <v>238</v>
      </c>
      <c r="C544" s="16">
        <v>0.19812632549524739</v>
      </c>
      <c r="D544" s="16">
        <v>0.21179595677266169</v>
      </c>
      <c r="E544" s="16">
        <v>0.18476460286536911</v>
      </c>
      <c r="G544" s="16">
        <v>0.29059730961633168</v>
      </c>
      <c r="H544" s="16">
        <v>0.25265832515986192</v>
      </c>
      <c r="I544" s="16">
        <v>0.22129361748306231</v>
      </c>
      <c r="J544" s="16">
        <v>0.175061607443008</v>
      </c>
      <c r="K544" s="16">
        <v>0.1597747761864195</v>
      </c>
      <c r="L544" s="16">
        <v>0.1189491237974656</v>
      </c>
      <c r="N544" s="16">
        <v>0.16641181008277611</v>
      </c>
      <c r="O544" s="16">
        <v>0.25354637119748241</v>
      </c>
      <c r="P544" s="16">
        <v>0.2435559107023903</v>
      </c>
      <c r="Q544" s="16">
        <v>0.12048086198275031</v>
      </c>
      <c r="R544" s="16">
        <v>0.23001418195801601</v>
      </c>
      <c r="S544" s="16">
        <v>0.14683063735550919</v>
      </c>
      <c r="T544" s="16">
        <v>0.18928533895849459</v>
      </c>
      <c r="U544" s="16">
        <v>0.22124626093666741</v>
      </c>
      <c r="V544" s="16">
        <v>0.19276455415579991</v>
      </c>
      <c r="W544" s="16">
        <v>0.18331927195206521</v>
      </c>
      <c r="X544" s="16">
        <v>0.2301004521099283</v>
      </c>
      <c r="Y544" s="16">
        <v>0.2119938153135186</v>
      </c>
      <c r="AA544" s="16">
        <v>0.2331174990734082</v>
      </c>
      <c r="AB544" s="16">
        <v>0.1633749969679606</v>
      </c>
      <c r="AC544" s="16">
        <v>0.22285997666147039</v>
      </c>
      <c r="AD544" s="16">
        <v>0.1754237681695171</v>
      </c>
    </row>
    <row r="545" spans="2:32" x14ac:dyDescent="0.35">
      <c r="B545" s="15" t="s">
        <v>239</v>
      </c>
      <c r="C545" s="16">
        <v>0.1997013336301689</v>
      </c>
      <c r="D545" s="16">
        <v>0.20339094635929239</v>
      </c>
      <c r="E545" s="16">
        <v>0.1960948294825646</v>
      </c>
      <c r="G545" s="16">
        <v>0.25428291218594817</v>
      </c>
      <c r="H545" s="16">
        <v>0.27953783491702061</v>
      </c>
      <c r="I545" s="16">
        <v>0.20290094472615319</v>
      </c>
      <c r="J545" s="16">
        <v>0.18901496309189281</v>
      </c>
      <c r="K545" s="16">
        <v>0.17649615402011179</v>
      </c>
      <c r="L545" s="16">
        <v>0.12081302867133351</v>
      </c>
      <c r="N545" s="16">
        <v>0.20277856873850089</v>
      </c>
      <c r="O545" s="16">
        <v>0.25488206891204962</v>
      </c>
      <c r="P545" s="16">
        <v>0.1137338931744252</v>
      </c>
      <c r="Q545" s="16">
        <v>0.21353368142235959</v>
      </c>
      <c r="R545" s="16">
        <v>0.20500000983424779</v>
      </c>
      <c r="S545" s="16">
        <v>0.18826365508993559</v>
      </c>
      <c r="T545" s="16">
        <v>0.2286434842004029</v>
      </c>
      <c r="U545" s="16">
        <v>0.2318850175123362</v>
      </c>
      <c r="V545" s="16">
        <v>0.217988500262351</v>
      </c>
      <c r="W545" s="16">
        <v>0.1934153392642351</v>
      </c>
      <c r="X545" s="16">
        <v>0.1594585677047502</v>
      </c>
      <c r="Y545" s="16">
        <v>0.18503664700527761</v>
      </c>
      <c r="AA545" s="16">
        <v>0.2097625389321193</v>
      </c>
      <c r="AB545" s="16">
        <v>0.1996986866966077</v>
      </c>
      <c r="AC545" s="16">
        <v>0.246193323469551</v>
      </c>
      <c r="AD545" s="16">
        <v>0.14927741874876191</v>
      </c>
    </row>
    <row r="546" spans="2:32" x14ac:dyDescent="0.35">
      <c r="B546" s="15" t="s">
        <v>240</v>
      </c>
      <c r="C546" s="16">
        <v>0.11971540658065739</v>
      </c>
      <c r="D546" s="16">
        <v>0.1114843681657461</v>
      </c>
      <c r="E546" s="16">
        <v>0.1277610407330311</v>
      </c>
      <c r="G546" s="16">
        <v>0.10634327139594831</v>
      </c>
      <c r="H546" s="16">
        <v>0.1419001678151792</v>
      </c>
      <c r="I546" s="16">
        <v>0.15521901521323109</v>
      </c>
      <c r="J546" s="16">
        <v>0.1265918905375191</v>
      </c>
      <c r="K546" s="16">
        <v>9.1288505275711279E-2</v>
      </c>
      <c r="L546" s="16">
        <v>9.520785562658507E-2</v>
      </c>
      <c r="N546" s="16">
        <v>0.13859886236209659</v>
      </c>
      <c r="O546" s="16">
        <v>0.1237795313734686</v>
      </c>
      <c r="P546" s="16">
        <v>0.11940702214887181</v>
      </c>
      <c r="Q546" s="16">
        <v>0.1004332261231274</v>
      </c>
      <c r="R546" s="16">
        <v>0.1183542384348816</v>
      </c>
      <c r="S546" s="16">
        <v>0.15835049944742219</v>
      </c>
      <c r="T546" s="16">
        <v>9.4388834663953342E-2</v>
      </c>
      <c r="U546" s="16">
        <v>0.106372781828857</v>
      </c>
      <c r="V546" s="16">
        <v>0.12431502593752081</v>
      </c>
      <c r="W546" s="16">
        <v>0.1259690496534123</v>
      </c>
      <c r="X546" s="16">
        <v>0.10989434408868171</v>
      </c>
      <c r="Y546" s="16">
        <v>0.1012970209228737</v>
      </c>
      <c r="AA546" s="16">
        <v>0.12711407419535989</v>
      </c>
      <c r="AB546" s="16">
        <v>0.1376052803236773</v>
      </c>
      <c r="AC546" s="16">
        <v>0.1092072671312951</v>
      </c>
      <c r="AD546" s="16">
        <v>0.1008928486203564</v>
      </c>
    </row>
    <row r="547" spans="2:32" x14ac:dyDescent="0.35">
      <c r="B547" s="15" t="s">
        <v>241</v>
      </c>
      <c r="C547" s="16">
        <v>5.308350698762148E-2</v>
      </c>
      <c r="D547" s="16">
        <v>4.7755325368288339E-2</v>
      </c>
      <c r="E547" s="16">
        <v>5.8291671236848572E-2</v>
      </c>
      <c r="G547" s="16">
        <v>6.1551745441157338E-2</v>
      </c>
      <c r="H547" s="16">
        <v>4.9702932242128323E-2</v>
      </c>
      <c r="I547" s="16">
        <v>6.4868197554052293E-2</v>
      </c>
      <c r="J547" s="16">
        <v>6.3486708414063314E-2</v>
      </c>
      <c r="K547" s="16">
        <v>4.6295193084465697E-2</v>
      </c>
      <c r="L547" s="16">
        <v>3.6835320764799992E-2</v>
      </c>
      <c r="N547" s="16">
        <v>7.4194943041652001E-2</v>
      </c>
      <c r="O547" s="16">
        <v>4.6344088723669248E-2</v>
      </c>
      <c r="P547" s="16">
        <v>8.5444605029522058E-2</v>
      </c>
      <c r="Q547" s="16">
        <v>3.5170041145604111E-2</v>
      </c>
      <c r="R547" s="16">
        <v>4.7585510358303447E-2</v>
      </c>
      <c r="S547" s="16">
        <v>4.8820810165269922E-2</v>
      </c>
      <c r="T547" s="16">
        <v>5.2536059373328302E-2</v>
      </c>
      <c r="U547" s="16">
        <v>3.9872258173803278E-2</v>
      </c>
      <c r="V547" s="16">
        <v>5.4994404948080833E-2</v>
      </c>
      <c r="W547" s="16">
        <v>4.4093262586291752E-2</v>
      </c>
      <c r="X547" s="16">
        <v>4.778758961858378E-2</v>
      </c>
      <c r="Y547" s="16">
        <v>6.294117966835383E-2</v>
      </c>
      <c r="AA547" s="16">
        <v>4.2934350289654151E-2</v>
      </c>
      <c r="AB547" s="16">
        <v>5.1137888308461582E-2</v>
      </c>
      <c r="AC547" s="16">
        <v>6.1062109239244843E-2</v>
      </c>
      <c r="AD547" s="16">
        <v>5.945746096799881E-2</v>
      </c>
    </row>
    <row r="548" spans="2:32" x14ac:dyDescent="0.35">
      <c r="B548" s="15" t="s">
        <v>242</v>
      </c>
      <c r="C548" s="16">
        <v>4.0139500041301651E-2</v>
      </c>
      <c r="D548" s="16">
        <v>3.3868761350082287E-2</v>
      </c>
      <c r="E548" s="16">
        <v>4.6268990250372552E-2</v>
      </c>
      <c r="G548" s="16">
        <v>3.2543293660495062E-2</v>
      </c>
      <c r="H548" s="16">
        <v>3.005565406648297E-2</v>
      </c>
      <c r="I548" s="16">
        <v>5.0301795403617483E-2</v>
      </c>
      <c r="J548" s="16">
        <v>5.2997596440446083E-2</v>
      </c>
      <c r="K548" s="16">
        <v>4.1278577901412969E-2</v>
      </c>
      <c r="L548" s="16">
        <v>3.385869213954508E-2</v>
      </c>
      <c r="N548" s="16">
        <v>3.2402867391740559E-2</v>
      </c>
      <c r="O548" s="16">
        <v>4.5068777007509157E-2</v>
      </c>
      <c r="P548" s="16">
        <v>3.9582356894203211E-2</v>
      </c>
      <c r="Q548" s="16">
        <v>9.778912948158195E-3</v>
      </c>
      <c r="R548" s="16">
        <v>3.6283692398895291E-2</v>
      </c>
      <c r="S548" s="16">
        <v>5.5739575002854258E-2</v>
      </c>
      <c r="T548" s="16">
        <v>5.3157498358319261E-2</v>
      </c>
      <c r="U548" s="16">
        <v>3.6860958686568308E-2</v>
      </c>
      <c r="V548" s="16">
        <v>5.5961036972817547E-2</v>
      </c>
      <c r="W548" s="16">
        <v>4.3400761492948518E-2</v>
      </c>
      <c r="X548" s="16">
        <v>2.2933546689231549E-2</v>
      </c>
      <c r="Y548" s="16">
        <v>3.019161424172824E-2</v>
      </c>
      <c r="AA548" s="16">
        <v>2.8814260267111851E-2</v>
      </c>
      <c r="AB548" s="16">
        <v>6.6271081637890222E-2</v>
      </c>
      <c r="AC548" s="16">
        <v>2.6959894806932349E-2</v>
      </c>
      <c r="AD548" s="16">
        <v>3.6399091866033149E-2</v>
      </c>
    </row>
    <row r="549" spans="2:32" ht="29" x14ac:dyDescent="0.35">
      <c r="B549" s="15" t="s">
        <v>243</v>
      </c>
      <c r="C549" s="16">
        <v>0.28498660315643748</v>
      </c>
      <c r="D549" s="16">
        <v>0.26099587990932821</v>
      </c>
      <c r="E549" s="16">
        <v>0.3084369350061118</v>
      </c>
      <c r="G549" s="16">
        <v>9.6112629044420514E-2</v>
      </c>
      <c r="H549" s="16">
        <v>9.757183535641735E-2</v>
      </c>
      <c r="I549" s="16">
        <v>0.18825489273204241</v>
      </c>
      <c r="J549" s="16">
        <v>0.2754948061893866</v>
      </c>
      <c r="K549" s="16">
        <v>0.41623520030654498</v>
      </c>
      <c r="L549" s="16">
        <v>0.55883809540509144</v>
      </c>
      <c r="N549" s="16">
        <v>0.28482237955769252</v>
      </c>
      <c r="O549" s="16">
        <v>0.18276609651952319</v>
      </c>
      <c r="P549" s="16">
        <v>0.28683882887683848</v>
      </c>
      <c r="Q549" s="16">
        <v>0.41068336054645332</v>
      </c>
      <c r="R549" s="16">
        <v>0.26310718381887649</v>
      </c>
      <c r="S549" s="16">
        <v>0.33582136023725412</v>
      </c>
      <c r="T549" s="16">
        <v>0.29710999714706848</v>
      </c>
      <c r="U549" s="16">
        <v>0.24891522358334359</v>
      </c>
      <c r="V549" s="16">
        <v>0.1784058919650712</v>
      </c>
      <c r="W549" s="16">
        <v>0.3345825669388508</v>
      </c>
      <c r="X549" s="16">
        <v>0.33230562871440972</v>
      </c>
      <c r="Y549" s="16">
        <v>0.32326162777414053</v>
      </c>
      <c r="AA549" s="16">
        <v>0.21860352938578581</v>
      </c>
      <c r="AB549" s="16">
        <v>0.28652189246616738</v>
      </c>
      <c r="AC549" s="16">
        <v>0.25947968723557158</v>
      </c>
      <c r="AD549" s="16">
        <v>0.37868957562288902</v>
      </c>
    </row>
    <row r="551" spans="2:32" x14ac:dyDescent="0.35">
      <c r="B551" s="25" t="s">
        <v>250</v>
      </c>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row>
    <row r="552" spans="2:32" x14ac:dyDescent="0.35">
      <c r="B552" s="24" t="s">
        <v>16</v>
      </c>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row>
    <row r="553" spans="2:32" x14ac:dyDescent="0.35">
      <c r="B553" s="15" t="s">
        <v>237</v>
      </c>
      <c r="C553" s="16">
        <v>6.7377232007696602E-2</v>
      </c>
      <c r="D553" s="16">
        <v>6.8119073246131936E-2</v>
      </c>
      <c r="E553" s="16">
        <v>6.6652100754174368E-2</v>
      </c>
      <c r="G553" s="16">
        <v>0.144381631873154</v>
      </c>
      <c r="H553" s="16">
        <v>9.5849025358678577E-2</v>
      </c>
      <c r="I553" s="16">
        <v>7.4256760828292051E-2</v>
      </c>
      <c r="J553" s="16">
        <v>7.7315274845939336E-2</v>
      </c>
      <c r="K553" s="16">
        <v>3.4432801764890247E-2</v>
      </c>
      <c r="L553" s="16">
        <v>2.2883229257799511E-3</v>
      </c>
      <c r="N553" s="16">
        <v>4.724461844076587E-2</v>
      </c>
      <c r="O553" s="16">
        <v>7.3320595789112625E-2</v>
      </c>
      <c r="P553" s="16">
        <v>8.2427288692082629E-2</v>
      </c>
      <c r="Q553" s="16">
        <v>7.5305826993660327E-2</v>
      </c>
      <c r="R553" s="16">
        <v>5.6976031005497689E-2</v>
      </c>
      <c r="S553" s="16">
        <v>5.2715711233745653E-2</v>
      </c>
      <c r="T553" s="16">
        <v>7.9471686027602392E-2</v>
      </c>
      <c r="U553" s="16">
        <v>5.6795659489459423E-2</v>
      </c>
      <c r="V553" s="16">
        <v>0.1136275776622267</v>
      </c>
      <c r="W553" s="16">
        <v>4.8160113688487473E-2</v>
      </c>
      <c r="X553" s="16">
        <v>7.1405342845462988E-2</v>
      </c>
      <c r="Y553" s="16">
        <v>5.2636593734875933E-2</v>
      </c>
      <c r="AA553" s="16">
        <v>6.6036180114263682E-2</v>
      </c>
      <c r="AB553" s="16">
        <v>7.1908379163607844E-2</v>
      </c>
      <c r="AC553" s="16">
        <v>6.6734678556043203E-2</v>
      </c>
      <c r="AD553" s="16">
        <v>6.516339396344896E-2</v>
      </c>
    </row>
    <row r="554" spans="2:32" x14ac:dyDescent="0.35">
      <c r="B554" s="15" t="s">
        <v>238</v>
      </c>
      <c r="C554" s="16">
        <v>0.10465678697944721</v>
      </c>
      <c r="D554" s="16">
        <v>0.1222009360422255</v>
      </c>
      <c r="E554" s="16">
        <v>8.7507820134861886E-2</v>
      </c>
      <c r="G554" s="16">
        <v>0.17094007503052899</v>
      </c>
      <c r="H554" s="16">
        <v>0.18645130144127989</v>
      </c>
      <c r="I554" s="16">
        <v>0.1448443340995304</v>
      </c>
      <c r="J554" s="16">
        <v>7.9779688642537802E-2</v>
      </c>
      <c r="K554" s="16">
        <v>5.4073177378431488E-2</v>
      </c>
      <c r="L554" s="16">
        <v>1.6414717418753961E-2</v>
      </c>
      <c r="N554" s="16">
        <v>0.11336556150392151</v>
      </c>
      <c r="O554" s="16">
        <v>9.266875893762079E-2</v>
      </c>
      <c r="P554" s="16">
        <v>0.10644432183357069</v>
      </c>
      <c r="Q554" s="16">
        <v>8.6997786225216381E-2</v>
      </c>
      <c r="R554" s="16">
        <v>6.8081360304958968E-2</v>
      </c>
      <c r="S554" s="16">
        <v>6.5644214846209359E-2</v>
      </c>
      <c r="T554" s="16">
        <v>0.1058802545927202</v>
      </c>
      <c r="U554" s="16">
        <v>0.1238642268052315</v>
      </c>
      <c r="V554" s="16">
        <v>0.1568274717451589</v>
      </c>
      <c r="W554" s="16">
        <v>9.4734250617025575E-2</v>
      </c>
      <c r="X554" s="16">
        <v>0.1385926566929169</v>
      </c>
      <c r="Y554" s="16">
        <v>6.8868583802131039E-2</v>
      </c>
      <c r="AA554" s="16">
        <v>0.12543991343026201</v>
      </c>
      <c r="AB554" s="16">
        <v>8.3981802047537427E-2</v>
      </c>
      <c r="AC554" s="16">
        <v>0.12180782184115981</v>
      </c>
      <c r="AD554" s="16">
        <v>8.8674100502261571E-2</v>
      </c>
    </row>
    <row r="555" spans="2:32" x14ac:dyDescent="0.35">
      <c r="B555" s="15" t="s">
        <v>239</v>
      </c>
      <c r="C555" s="16">
        <v>9.5524887034213093E-2</v>
      </c>
      <c r="D555" s="16">
        <v>0.1068959592066317</v>
      </c>
      <c r="E555" s="16">
        <v>8.4409948431353715E-2</v>
      </c>
      <c r="G555" s="16">
        <v>0.20927869466945079</v>
      </c>
      <c r="H555" s="16">
        <v>0.1182117006951821</v>
      </c>
      <c r="I555" s="16">
        <v>0.138600091357378</v>
      </c>
      <c r="J555" s="16">
        <v>8.225034432263148E-2</v>
      </c>
      <c r="K555" s="16">
        <v>3.4270206884937857E-2</v>
      </c>
      <c r="L555" s="16">
        <v>1.9530226370497918E-2</v>
      </c>
      <c r="N555" s="16">
        <v>0.11036344116130151</v>
      </c>
      <c r="O555" s="16">
        <v>0.1309527102277491</v>
      </c>
      <c r="P555" s="16">
        <v>2.6925494018225939E-2</v>
      </c>
      <c r="Q555" s="16">
        <v>9.7385631982197421E-2</v>
      </c>
      <c r="R555" s="16">
        <v>8.5366446450395789E-2</v>
      </c>
      <c r="S555" s="16">
        <v>9.466869364117414E-2</v>
      </c>
      <c r="T555" s="16">
        <v>7.8010343337824431E-2</v>
      </c>
      <c r="U555" s="16">
        <v>0.1150430555972877</v>
      </c>
      <c r="V555" s="16">
        <v>0.11547487843423811</v>
      </c>
      <c r="W555" s="16">
        <v>8.7388182479523333E-2</v>
      </c>
      <c r="X555" s="16">
        <v>7.2093232211953948E-2</v>
      </c>
      <c r="Y555" s="16">
        <v>0.1149776840379986</v>
      </c>
      <c r="AA555" s="16">
        <v>8.4093318038640466E-2</v>
      </c>
      <c r="AB555" s="16">
        <v>7.9177052192012654E-2</v>
      </c>
      <c r="AC555" s="16">
        <v>0.12009095457702081</v>
      </c>
      <c r="AD555" s="16">
        <v>0.1033383296726562</v>
      </c>
    </row>
    <row r="556" spans="2:32" x14ac:dyDescent="0.35">
      <c r="B556" s="15" t="s">
        <v>240</v>
      </c>
      <c r="C556" s="16">
        <v>7.7971563105457858E-2</v>
      </c>
      <c r="D556" s="16">
        <v>7.3893254755815999E-2</v>
      </c>
      <c r="E556" s="16">
        <v>8.1958007498955793E-2</v>
      </c>
      <c r="G556" s="16">
        <v>0.1307807828385838</v>
      </c>
      <c r="H556" s="16">
        <v>0.1118958479913557</v>
      </c>
      <c r="I556" s="16">
        <v>9.6833789180799254E-2</v>
      </c>
      <c r="J556" s="16">
        <v>8.7211687720727987E-2</v>
      </c>
      <c r="K556" s="16">
        <v>5.1263980359754567E-2</v>
      </c>
      <c r="L556" s="16">
        <v>1.0974977445117849E-2</v>
      </c>
      <c r="N556" s="16">
        <v>6.9216056689222857E-2</v>
      </c>
      <c r="O556" s="16">
        <v>7.3228627061890567E-2</v>
      </c>
      <c r="P556" s="16">
        <v>3.5339529529991642E-2</v>
      </c>
      <c r="Q556" s="16">
        <v>5.5301694268594152E-2</v>
      </c>
      <c r="R556" s="16">
        <v>9.9988965889316522E-2</v>
      </c>
      <c r="S556" s="16">
        <v>4.7643244246126558E-2</v>
      </c>
      <c r="T556" s="16">
        <v>7.2867937306923966E-2</v>
      </c>
      <c r="U556" s="16">
        <v>0.1059539753888771</v>
      </c>
      <c r="V556" s="16">
        <v>0.118767354206456</v>
      </c>
      <c r="W556" s="16">
        <v>8.0150709396408296E-2</v>
      </c>
      <c r="X556" s="16">
        <v>5.3967850354670638E-2</v>
      </c>
      <c r="Y556" s="16">
        <v>5.275672292763562E-2</v>
      </c>
      <c r="AA556" s="16">
        <v>7.2290646449710075E-2</v>
      </c>
      <c r="AB556" s="16">
        <v>8.5886324869664868E-2</v>
      </c>
      <c r="AC556" s="16">
        <v>8.4512820539590888E-2</v>
      </c>
      <c r="AD556" s="16">
        <v>7.0691780133110158E-2</v>
      </c>
    </row>
    <row r="557" spans="2:32" x14ac:dyDescent="0.35">
      <c r="B557" s="15" t="s">
        <v>241</v>
      </c>
      <c r="C557" s="16">
        <v>4.6413104939988563E-2</v>
      </c>
      <c r="D557" s="16">
        <v>3.9820289485903923E-2</v>
      </c>
      <c r="E557" s="16">
        <v>5.2857417128057943E-2</v>
      </c>
      <c r="G557" s="16">
        <v>7.3963813334848971E-2</v>
      </c>
      <c r="H557" s="16">
        <v>6.2446582201936898E-2</v>
      </c>
      <c r="I557" s="16">
        <v>5.3348350528186463E-2</v>
      </c>
      <c r="J557" s="16">
        <v>5.1939445909666829E-2</v>
      </c>
      <c r="K557" s="16">
        <v>3.8925231636950608E-2</v>
      </c>
      <c r="L557" s="16">
        <v>1.026356757878627E-2</v>
      </c>
      <c r="N557" s="16">
        <v>4.7555310228525167E-2</v>
      </c>
      <c r="O557" s="16">
        <v>9.0202425921820331E-2</v>
      </c>
      <c r="P557" s="16">
        <v>7.3347368613871339E-2</v>
      </c>
      <c r="Q557" s="16">
        <v>2.2035270897291591E-2</v>
      </c>
      <c r="R557" s="16">
        <v>5.1138134088701277E-2</v>
      </c>
      <c r="S557" s="16">
        <v>4.8178767465391563E-2</v>
      </c>
      <c r="T557" s="16">
        <v>6.7580189427686344E-2</v>
      </c>
      <c r="U557" s="16">
        <v>5.5925310763711981E-2</v>
      </c>
      <c r="V557" s="16">
        <v>3.8601270975320269E-2</v>
      </c>
      <c r="W557" s="16">
        <v>3.3660411874746693E-2</v>
      </c>
      <c r="X557" s="16">
        <v>3.3536754756713923E-2</v>
      </c>
      <c r="Y557" s="16">
        <v>3.5022795177627263E-2</v>
      </c>
      <c r="AA557" s="16">
        <v>5.9547393508929902E-2</v>
      </c>
      <c r="AB557" s="16">
        <v>3.9932420221272448E-2</v>
      </c>
      <c r="AC557" s="16">
        <v>5.1874255844216559E-2</v>
      </c>
      <c r="AD557" s="16">
        <v>3.4438090651909933E-2</v>
      </c>
    </row>
    <row r="558" spans="2:32" x14ac:dyDescent="0.35">
      <c r="B558" s="15" t="s">
        <v>242</v>
      </c>
      <c r="C558" s="16">
        <v>0.1244380754706373</v>
      </c>
      <c r="D558" s="16">
        <v>0.1109678144616803</v>
      </c>
      <c r="E558" s="16">
        <v>0.1376049186503164</v>
      </c>
      <c r="G558" s="16">
        <v>0.1003827760747443</v>
      </c>
      <c r="H558" s="16">
        <v>0.209348342451109</v>
      </c>
      <c r="I558" s="16">
        <v>0.15746357030554781</v>
      </c>
      <c r="J558" s="16">
        <v>0.14953174226995969</v>
      </c>
      <c r="K558" s="16">
        <v>9.7039972406415528E-2</v>
      </c>
      <c r="L558" s="16">
        <v>4.258333972920883E-2</v>
      </c>
      <c r="N558" s="16">
        <v>0.1391680166876515</v>
      </c>
      <c r="O558" s="16">
        <v>0.16809175886448391</v>
      </c>
      <c r="P558" s="16">
        <v>0.1531723148561264</v>
      </c>
      <c r="Q558" s="16">
        <v>8.4458138378116998E-2</v>
      </c>
      <c r="R558" s="16">
        <v>0.14612651564679</v>
      </c>
      <c r="S558" s="16">
        <v>0.13675066800801769</v>
      </c>
      <c r="T558" s="16">
        <v>0.10807793189019869</v>
      </c>
      <c r="U558" s="16">
        <v>0.1047380878700562</v>
      </c>
      <c r="V558" s="16">
        <v>0.14171033675352729</v>
      </c>
      <c r="W558" s="16">
        <v>0.1216465760540037</v>
      </c>
      <c r="X558" s="16">
        <v>8.8185046005901213E-2</v>
      </c>
      <c r="Y558" s="16">
        <v>0.10108981355899201</v>
      </c>
      <c r="AA558" s="16">
        <v>0.1209347760078861</v>
      </c>
      <c r="AB558" s="16">
        <v>0.15873209489994061</v>
      </c>
      <c r="AC558" s="16">
        <v>9.786165730487742E-2</v>
      </c>
      <c r="AD558" s="16">
        <v>0.1151440283220176</v>
      </c>
    </row>
    <row r="559" spans="2:32" ht="29" x14ac:dyDescent="0.35">
      <c r="B559" s="15" t="s">
        <v>243</v>
      </c>
      <c r="C559" s="16">
        <v>0.48361835046255919</v>
      </c>
      <c r="D559" s="16">
        <v>0.47810267280161062</v>
      </c>
      <c r="E559" s="16">
        <v>0.48900978740227991</v>
      </c>
      <c r="G559" s="16">
        <v>0.17027222617868909</v>
      </c>
      <c r="H559" s="16">
        <v>0.21579719986045781</v>
      </c>
      <c r="I559" s="16">
        <v>0.33465310370026602</v>
      </c>
      <c r="J559" s="16">
        <v>0.47197181628853691</v>
      </c>
      <c r="K559" s="16">
        <v>0.68999462956861946</v>
      </c>
      <c r="L559" s="16">
        <v>0.89794484853185519</v>
      </c>
      <c r="N559" s="16">
        <v>0.47308699528861159</v>
      </c>
      <c r="O559" s="16">
        <v>0.37153512319732279</v>
      </c>
      <c r="P559" s="16">
        <v>0.5223436824561315</v>
      </c>
      <c r="Q559" s="16">
        <v>0.57851565125492321</v>
      </c>
      <c r="R559" s="16">
        <v>0.49232254661433977</v>
      </c>
      <c r="S559" s="16">
        <v>0.55439870055933504</v>
      </c>
      <c r="T559" s="16">
        <v>0.48811165741704388</v>
      </c>
      <c r="U559" s="16">
        <v>0.43767968408537622</v>
      </c>
      <c r="V559" s="16">
        <v>0.31499111022307291</v>
      </c>
      <c r="W559" s="16">
        <v>0.53425975588980501</v>
      </c>
      <c r="X559" s="16">
        <v>0.54221911713238014</v>
      </c>
      <c r="Y559" s="16">
        <v>0.57464780676073934</v>
      </c>
      <c r="AA559" s="16">
        <v>0.47165777245030782</v>
      </c>
      <c r="AB559" s="16">
        <v>0.48038192660596402</v>
      </c>
      <c r="AC559" s="16">
        <v>0.45711781133709128</v>
      </c>
      <c r="AD559" s="16">
        <v>0.52255027675459553</v>
      </c>
    </row>
    <row r="561" spans="2:32" x14ac:dyDescent="0.35">
      <c r="B561" s="25" t="s">
        <v>251</v>
      </c>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row>
    <row r="562" spans="2:32" x14ac:dyDescent="0.35">
      <c r="B562" s="24" t="s">
        <v>16</v>
      </c>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row>
    <row r="563" spans="2:32" x14ac:dyDescent="0.35">
      <c r="B563" s="15" t="s">
        <v>237</v>
      </c>
      <c r="C563" s="16">
        <v>4.930944858699858E-2</v>
      </c>
      <c r="D563" s="16">
        <v>5.7217939676468703E-2</v>
      </c>
      <c r="E563" s="16">
        <v>4.1579096376770333E-2</v>
      </c>
      <c r="G563" s="16">
        <v>8.034398177121739E-2</v>
      </c>
      <c r="H563" s="16">
        <v>8.3903364310735473E-2</v>
      </c>
      <c r="I563" s="16">
        <v>6.6800707474453075E-2</v>
      </c>
      <c r="J563" s="16">
        <v>4.1906403956457783E-2</v>
      </c>
      <c r="K563" s="16">
        <v>2.7353054585371399E-2</v>
      </c>
      <c r="L563" s="16">
        <v>7.468100898458771E-3</v>
      </c>
      <c r="N563" s="16">
        <v>5.9444819549031587E-2</v>
      </c>
      <c r="O563" s="16">
        <v>7.3694728091690517E-2</v>
      </c>
      <c r="P563" s="16">
        <v>5.3277695784614207E-2</v>
      </c>
      <c r="Q563" s="16">
        <v>3.1836669873270072E-2</v>
      </c>
      <c r="R563" s="16">
        <v>4.3587407131191767E-2</v>
      </c>
      <c r="S563" s="16">
        <v>3.5899686574631301E-2</v>
      </c>
      <c r="T563" s="16">
        <v>1.257176489812753E-2</v>
      </c>
      <c r="U563" s="16">
        <v>6.7749494377611463E-2</v>
      </c>
      <c r="V563" s="16">
        <v>9.686795310823372E-2</v>
      </c>
      <c r="W563" s="16">
        <v>2.8739162311398472E-2</v>
      </c>
      <c r="X563" s="16">
        <v>2.7266870145907961E-2</v>
      </c>
      <c r="Y563" s="16">
        <v>4.0750676881208099E-2</v>
      </c>
      <c r="AA563" s="16">
        <v>6.0381204581868707E-2</v>
      </c>
      <c r="AB563" s="16">
        <v>4.3843383103218163E-2</v>
      </c>
      <c r="AC563" s="16">
        <v>5.2269719164865211E-2</v>
      </c>
      <c r="AD563" s="16">
        <v>4.0139586880813767E-2</v>
      </c>
    </row>
    <row r="564" spans="2:32" x14ac:dyDescent="0.35">
      <c r="B564" s="15" t="s">
        <v>238</v>
      </c>
      <c r="C564" s="16">
        <v>9.6610427486538322E-2</v>
      </c>
      <c r="D564" s="16">
        <v>0.1073522302190735</v>
      </c>
      <c r="E564" s="16">
        <v>8.6110584020083453E-2</v>
      </c>
      <c r="G564" s="16">
        <v>0.15730449018946049</v>
      </c>
      <c r="H564" s="16">
        <v>0.1690189614826543</v>
      </c>
      <c r="I564" s="16">
        <v>0.1214050042953046</v>
      </c>
      <c r="J564" s="16">
        <v>8.4623904347173859E-2</v>
      </c>
      <c r="K564" s="16">
        <v>4.0629707378648752E-2</v>
      </c>
      <c r="L564" s="16">
        <v>2.5306067151331921E-2</v>
      </c>
      <c r="N564" s="16">
        <v>6.2223064837140532E-2</v>
      </c>
      <c r="O564" s="16">
        <v>0.1190128334627959</v>
      </c>
      <c r="P564" s="16">
        <v>8.1901591066924045E-2</v>
      </c>
      <c r="Q564" s="16">
        <v>8.8695957834743294E-2</v>
      </c>
      <c r="R564" s="16">
        <v>6.1136906601175538E-2</v>
      </c>
      <c r="S564" s="16">
        <v>6.5735646294528716E-2</v>
      </c>
      <c r="T564" s="16">
        <v>0.15965062284452541</v>
      </c>
      <c r="U564" s="16">
        <v>8.3222155540267254E-2</v>
      </c>
      <c r="V564" s="16">
        <v>0.17678304136771711</v>
      </c>
      <c r="W564" s="16">
        <v>8.3824786690911035E-2</v>
      </c>
      <c r="X564" s="16">
        <v>9.846580370996319E-2</v>
      </c>
      <c r="Y564" s="16">
        <v>6.2370702448137118E-2</v>
      </c>
      <c r="AA564" s="16">
        <v>0.12800124729619791</v>
      </c>
      <c r="AB564" s="16">
        <v>7.3919408988620705E-2</v>
      </c>
      <c r="AC564" s="16">
        <v>0.1056259083013851</v>
      </c>
      <c r="AD564" s="16">
        <v>7.8932757368408685E-2</v>
      </c>
    </row>
    <row r="565" spans="2:32" x14ac:dyDescent="0.35">
      <c r="B565" s="15" t="s">
        <v>239</v>
      </c>
      <c r="C565" s="16">
        <v>7.78618746879228E-2</v>
      </c>
      <c r="D565" s="16">
        <v>8.2731617346624972E-2</v>
      </c>
      <c r="E565" s="16">
        <v>7.3101823054930015E-2</v>
      </c>
      <c r="G565" s="16">
        <v>0.1432805054198335</v>
      </c>
      <c r="H565" s="16">
        <v>0.119949857136049</v>
      </c>
      <c r="I565" s="16">
        <v>0.1220393050949521</v>
      </c>
      <c r="J565" s="16">
        <v>6.350861155442096E-2</v>
      </c>
      <c r="K565" s="16">
        <v>3.1840340007524323E-2</v>
      </c>
      <c r="L565" s="16">
        <v>7.5597808506686738E-3</v>
      </c>
      <c r="N565" s="16">
        <v>7.4474798803052467E-2</v>
      </c>
      <c r="O565" s="16">
        <v>0.13299524047530589</v>
      </c>
      <c r="P565" s="16">
        <v>2.6687885967858111E-2</v>
      </c>
      <c r="Q565" s="16">
        <v>7.4117255318784048E-2</v>
      </c>
      <c r="R565" s="16">
        <v>7.2154806260064028E-2</v>
      </c>
      <c r="S565" s="16">
        <v>7.635855245606768E-2</v>
      </c>
      <c r="T565" s="16">
        <v>7.8739093425988393E-2</v>
      </c>
      <c r="U565" s="16">
        <v>7.8198547620395228E-2</v>
      </c>
      <c r="V565" s="16">
        <v>9.3086985544344303E-2</v>
      </c>
      <c r="W565" s="16">
        <v>6.2605372822892649E-2</v>
      </c>
      <c r="X565" s="16">
        <v>0.1302862765870958</v>
      </c>
      <c r="Y565" s="16">
        <v>5.1858649654088228E-2</v>
      </c>
      <c r="AA565" s="16">
        <v>7.7240180122665453E-2</v>
      </c>
      <c r="AB565" s="16">
        <v>7.1200083858778684E-2</v>
      </c>
      <c r="AC565" s="16">
        <v>9.719974093123103E-2</v>
      </c>
      <c r="AD565" s="16">
        <v>6.8365764718989044E-2</v>
      </c>
    </row>
    <row r="566" spans="2:32" x14ac:dyDescent="0.35">
      <c r="B566" s="15" t="s">
        <v>240</v>
      </c>
      <c r="C566" s="16">
        <v>8.8623713344955085E-2</v>
      </c>
      <c r="D566" s="16">
        <v>8.9491273498082613E-2</v>
      </c>
      <c r="E566" s="16">
        <v>8.7775694997161174E-2</v>
      </c>
      <c r="G566" s="16">
        <v>0.1894048826130976</v>
      </c>
      <c r="H566" s="16">
        <v>0.1174821533136685</v>
      </c>
      <c r="I566" s="16">
        <v>0.11912382791206511</v>
      </c>
      <c r="J566" s="16">
        <v>8.1241763617635368E-2</v>
      </c>
      <c r="K566" s="16">
        <v>4.8254033933320152E-2</v>
      </c>
      <c r="L566" s="16">
        <v>7.5108635923277307E-3</v>
      </c>
      <c r="N566" s="16">
        <v>7.2879753233292072E-2</v>
      </c>
      <c r="O566" s="16">
        <v>5.743778871192106E-2</v>
      </c>
      <c r="P566" s="16">
        <v>5.3889286145702153E-2</v>
      </c>
      <c r="Q566" s="16">
        <v>8.7817363930024747E-2</v>
      </c>
      <c r="R566" s="16">
        <v>8.629645832660314E-2</v>
      </c>
      <c r="S566" s="16">
        <v>6.682921565006153E-2</v>
      </c>
      <c r="T566" s="16">
        <v>6.4800169837281388E-2</v>
      </c>
      <c r="U566" s="16">
        <v>0.15533909286607361</v>
      </c>
      <c r="V566" s="16">
        <v>0.12669004304128709</v>
      </c>
      <c r="W566" s="16">
        <v>9.8414092413015922E-2</v>
      </c>
      <c r="X566" s="16">
        <v>5.8898523041188172E-2</v>
      </c>
      <c r="Y566" s="16">
        <v>6.1684743470223249E-2</v>
      </c>
      <c r="AA566" s="16">
        <v>8.5805866636670641E-2</v>
      </c>
      <c r="AB566" s="16">
        <v>0.1179749914237898</v>
      </c>
      <c r="AC566" s="16">
        <v>8.402893851651326E-2</v>
      </c>
      <c r="AD566" s="16">
        <v>6.5311963035791246E-2</v>
      </c>
    </row>
    <row r="567" spans="2:32" x14ac:dyDescent="0.35">
      <c r="B567" s="15" t="s">
        <v>241</v>
      </c>
      <c r="C567" s="16">
        <v>4.790468080429533E-2</v>
      </c>
      <c r="D567" s="16">
        <v>4.6123477201153167E-2</v>
      </c>
      <c r="E567" s="16">
        <v>4.9645762769823479E-2</v>
      </c>
      <c r="G567" s="16">
        <v>7.762080462120334E-2</v>
      </c>
      <c r="H567" s="16">
        <v>7.2717314788987478E-2</v>
      </c>
      <c r="I567" s="16">
        <v>7.5318573078526171E-2</v>
      </c>
      <c r="J567" s="16">
        <v>4.1254794303383469E-2</v>
      </c>
      <c r="K567" s="16">
        <v>3.1532112975498738E-2</v>
      </c>
      <c r="L567" s="16">
        <v>2.4487681279389221E-3</v>
      </c>
      <c r="N567" s="16">
        <v>6.104485093082454E-2</v>
      </c>
      <c r="O567" s="16">
        <v>9.0695351550404243E-2</v>
      </c>
      <c r="P567" s="16">
        <v>6.4717376356768802E-2</v>
      </c>
      <c r="Q567" s="16">
        <v>4.2204582932128087E-2</v>
      </c>
      <c r="R567" s="16">
        <v>5.2466578342434268E-2</v>
      </c>
      <c r="S567" s="16">
        <v>3.5610482372169967E-2</v>
      </c>
      <c r="T567" s="16">
        <v>3.3107387449476278E-2</v>
      </c>
      <c r="U567" s="16">
        <v>4.689577341329141E-2</v>
      </c>
      <c r="V567" s="16">
        <v>6.9024187218766811E-2</v>
      </c>
      <c r="W567" s="16">
        <v>3.5751332559918712E-2</v>
      </c>
      <c r="X567" s="16">
        <v>6.6431255059385469E-3</v>
      </c>
      <c r="Y567" s="16">
        <v>5.2588394857715631E-2</v>
      </c>
      <c r="AA567" s="16">
        <v>4.8612872782008681E-2</v>
      </c>
      <c r="AB567" s="16">
        <v>4.4268185611037868E-2</v>
      </c>
      <c r="AC567" s="16">
        <v>6.4860678090459395E-2</v>
      </c>
      <c r="AD567" s="16">
        <v>3.632742192213987E-2</v>
      </c>
    </row>
    <row r="568" spans="2:32" x14ac:dyDescent="0.35">
      <c r="B568" s="15" t="s">
        <v>242</v>
      </c>
      <c r="C568" s="16">
        <v>0.12727119846772389</v>
      </c>
      <c r="D568" s="16">
        <v>0.11725871076357321</v>
      </c>
      <c r="E568" s="16">
        <v>0.13705815473763999</v>
      </c>
      <c r="G568" s="16">
        <v>0.10737929573852401</v>
      </c>
      <c r="H568" s="16">
        <v>0.18504018063916461</v>
      </c>
      <c r="I568" s="16">
        <v>0.15748713957761051</v>
      </c>
      <c r="J568" s="16">
        <v>0.1695297320305626</v>
      </c>
      <c r="K568" s="16">
        <v>0.1169509839621662</v>
      </c>
      <c r="L568" s="16">
        <v>4.1580968851414372E-2</v>
      </c>
      <c r="N568" s="16">
        <v>0.1496268672448279</v>
      </c>
      <c r="O568" s="16">
        <v>0.15454348668172649</v>
      </c>
      <c r="P568" s="16">
        <v>0.13157420381345081</v>
      </c>
      <c r="Q568" s="16">
        <v>9.7657733329234483E-2</v>
      </c>
      <c r="R568" s="16">
        <v>0.13210010335350761</v>
      </c>
      <c r="S568" s="16">
        <v>0.16508112059678881</v>
      </c>
      <c r="T568" s="16">
        <v>0.16296440558534031</v>
      </c>
      <c r="U568" s="16">
        <v>0.1155494976527412</v>
      </c>
      <c r="V568" s="16">
        <v>0.12141464315317881</v>
      </c>
      <c r="W568" s="16">
        <v>0.1019578100401725</v>
      </c>
      <c r="X568" s="16">
        <v>0.106941278697785</v>
      </c>
      <c r="Y568" s="16">
        <v>0.1147192966481354</v>
      </c>
      <c r="AA568" s="16">
        <v>0.13917278918984341</v>
      </c>
      <c r="AB568" s="16">
        <v>0.1479443238799675</v>
      </c>
      <c r="AC568" s="16">
        <v>0.10927068910333811</v>
      </c>
      <c r="AD568" s="16">
        <v>0.1072979627370326</v>
      </c>
    </row>
    <row r="569" spans="2:32" ht="29" x14ac:dyDescent="0.35">
      <c r="B569" s="15" t="s">
        <v>243</v>
      </c>
      <c r="C569" s="16">
        <v>0.51241865662156594</v>
      </c>
      <c r="D569" s="16">
        <v>0.49982475129502368</v>
      </c>
      <c r="E569" s="16">
        <v>0.52472888404359153</v>
      </c>
      <c r="G569" s="16">
        <v>0.2446660396466635</v>
      </c>
      <c r="H569" s="16">
        <v>0.25188816832874061</v>
      </c>
      <c r="I569" s="16">
        <v>0.33782544256708841</v>
      </c>
      <c r="J569" s="16">
        <v>0.51793479019036603</v>
      </c>
      <c r="K569" s="16">
        <v>0.70343976715747025</v>
      </c>
      <c r="L569" s="16">
        <v>0.90812545052785953</v>
      </c>
      <c r="N569" s="16">
        <v>0.52030584540183078</v>
      </c>
      <c r="O569" s="16">
        <v>0.37162057102615592</v>
      </c>
      <c r="P569" s="16">
        <v>0.58795196086468193</v>
      </c>
      <c r="Q569" s="16">
        <v>0.57767043678181529</v>
      </c>
      <c r="R569" s="16">
        <v>0.5522577399850237</v>
      </c>
      <c r="S569" s="16">
        <v>0.55448529605575192</v>
      </c>
      <c r="T569" s="16">
        <v>0.48816655595926062</v>
      </c>
      <c r="U569" s="16">
        <v>0.45304543852961993</v>
      </c>
      <c r="V569" s="16">
        <v>0.31613314656647218</v>
      </c>
      <c r="W569" s="16">
        <v>0.58870744316169077</v>
      </c>
      <c r="X569" s="16">
        <v>0.57149812231212127</v>
      </c>
      <c r="Y569" s="16">
        <v>0.6160275360404921</v>
      </c>
      <c r="AA569" s="16">
        <v>0.4607858393907453</v>
      </c>
      <c r="AB569" s="16">
        <v>0.50084962313458714</v>
      </c>
      <c r="AC569" s="16">
        <v>0.48674432589220801</v>
      </c>
      <c r="AD569" s="16">
        <v>0.60362454333682491</v>
      </c>
    </row>
    <row r="571" spans="2:32" x14ac:dyDescent="0.35">
      <c r="B571" s="25" t="s">
        <v>252</v>
      </c>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row>
    <row r="572" spans="2:32" x14ac:dyDescent="0.35">
      <c r="B572" s="24" t="s">
        <v>16</v>
      </c>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row>
    <row r="573" spans="2:32" x14ac:dyDescent="0.35">
      <c r="B573" s="15" t="s">
        <v>237</v>
      </c>
      <c r="C573" s="16">
        <v>5.6085472274446928E-2</v>
      </c>
      <c r="D573" s="16">
        <v>6.1834479362412202E-2</v>
      </c>
      <c r="E573" s="16">
        <v>5.046596165651844E-2</v>
      </c>
      <c r="G573" s="16">
        <v>0.1057280784928071</v>
      </c>
      <c r="H573" s="16">
        <v>9.7621629734841217E-2</v>
      </c>
      <c r="I573" s="16">
        <v>5.4024629538930891E-2</v>
      </c>
      <c r="J573" s="16">
        <v>5.8421400289612589E-2</v>
      </c>
      <c r="K573" s="16">
        <v>3.3893947118169898E-2</v>
      </c>
      <c r="L573" s="16">
        <v>4.530721192653059E-3</v>
      </c>
      <c r="N573" s="16">
        <v>3.1090354923360729E-2</v>
      </c>
      <c r="O573" s="16">
        <v>2.899222699945515E-2</v>
      </c>
      <c r="P573" s="16">
        <v>8.1715882348932151E-2</v>
      </c>
      <c r="Q573" s="16">
        <v>6.3717287487915941E-2</v>
      </c>
      <c r="R573" s="16">
        <v>5.6942835903416991E-2</v>
      </c>
      <c r="S573" s="16">
        <v>5.3910921386524577E-2</v>
      </c>
      <c r="T573" s="16">
        <v>7.2910209522074776E-2</v>
      </c>
      <c r="U573" s="16">
        <v>6.2386086383671907E-2</v>
      </c>
      <c r="V573" s="16">
        <v>9.6777108631764544E-2</v>
      </c>
      <c r="W573" s="16">
        <v>3.6380324399989339E-2</v>
      </c>
      <c r="X573" s="16">
        <v>3.2328940213664663E-2</v>
      </c>
      <c r="Y573" s="16">
        <v>4.025696310311197E-2</v>
      </c>
      <c r="AA573" s="16">
        <v>6.6980464920599461E-2</v>
      </c>
      <c r="AB573" s="16">
        <v>5.1233629431328101E-2</v>
      </c>
      <c r="AC573" s="16">
        <v>5.6677215310943947E-2</v>
      </c>
      <c r="AD573" s="16">
        <v>4.8602371119549723E-2</v>
      </c>
    </row>
    <row r="574" spans="2:32" x14ac:dyDescent="0.35">
      <c r="B574" s="15" t="s">
        <v>238</v>
      </c>
      <c r="C574" s="16">
        <v>8.8089874150782038E-2</v>
      </c>
      <c r="D574" s="16">
        <v>0.10572655159083071</v>
      </c>
      <c r="E574" s="16">
        <v>7.0850463131998415E-2</v>
      </c>
      <c r="G574" s="16">
        <v>0.1401848852165892</v>
      </c>
      <c r="H574" s="16">
        <v>0.1468567585846472</v>
      </c>
      <c r="I574" s="16">
        <v>0.1160272650839853</v>
      </c>
      <c r="J574" s="16">
        <v>7.0859996903392439E-2</v>
      </c>
      <c r="K574" s="16">
        <v>4.3701675017555439E-2</v>
      </c>
      <c r="L574" s="16">
        <v>2.7403451782532711E-2</v>
      </c>
      <c r="N574" s="16">
        <v>0.11529765852044679</v>
      </c>
      <c r="O574" s="16">
        <v>0.1041003802216397</v>
      </c>
      <c r="P574" s="16">
        <v>3.5631623766785157E-2</v>
      </c>
      <c r="Q574" s="16">
        <v>6.7111687760249547E-2</v>
      </c>
      <c r="R574" s="16">
        <v>6.9273456264804814E-2</v>
      </c>
      <c r="S574" s="16">
        <v>5.9962746325308292E-2</v>
      </c>
      <c r="T574" s="16">
        <v>6.5691941635817486E-2</v>
      </c>
      <c r="U574" s="16">
        <v>0.1108942903741823</v>
      </c>
      <c r="V574" s="16">
        <v>0.1237971762868916</v>
      </c>
      <c r="W574" s="16">
        <v>7.7079015360830797E-2</v>
      </c>
      <c r="X574" s="16">
        <v>0.1047784549879433</v>
      </c>
      <c r="Y574" s="16">
        <v>8.1996697017579237E-2</v>
      </c>
      <c r="AA574" s="16">
        <v>0.11177069378967119</v>
      </c>
      <c r="AB574" s="16">
        <v>6.5574955037241214E-2</v>
      </c>
      <c r="AC574" s="16">
        <v>0.1078546704664553</v>
      </c>
      <c r="AD574" s="16">
        <v>6.9058581163261495E-2</v>
      </c>
    </row>
    <row r="575" spans="2:32" x14ac:dyDescent="0.35">
      <c r="B575" s="15" t="s">
        <v>239</v>
      </c>
      <c r="C575" s="16">
        <v>8.515327390714586E-2</v>
      </c>
      <c r="D575" s="16">
        <v>9.4593473988488996E-2</v>
      </c>
      <c r="E575" s="16">
        <v>7.5925714472834444E-2</v>
      </c>
      <c r="G575" s="16">
        <v>0.14824778290763979</v>
      </c>
      <c r="H575" s="16">
        <v>0.12625263976344189</v>
      </c>
      <c r="I575" s="16">
        <v>0.14232382827237419</v>
      </c>
      <c r="J575" s="16">
        <v>6.6235221283417231E-2</v>
      </c>
      <c r="K575" s="16">
        <v>3.5229579288507513E-2</v>
      </c>
      <c r="L575" s="16">
        <v>1.296195696335728E-2</v>
      </c>
      <c r="N575" s="16">
        <v>5.3223377818803992E-2</v>
      </c>
      <c r="O575" s="16">
        <v>0.11948439024005569</v>
      </c>
      <c r="P575" s="16">
        <v>8.1183418802897755E-2</v>
      </c>
      <c r="Q575" s="16">
        <v>0.106455310681265</v>
      </c>
      <c r="R575" s="16">
        <v>6.7513353754306074E-2</v>
      </c>
      <c r="S575" s="16">
        <v>5.3393217334232183E-2</v>
      </c>
      <c r="T575" s="16">
        <v>9.7745069533401507E-2</v>
      </c>
      <c r="U575" s="16">
        <v>0.1132919443505748</v>
      </c>
      <c r="V575" s="16">
        <v>0.1237911779909377</v>
      </c>
      <c r="W575" s="16">
        <v>9.4656139751353285E-2</v>
      </c>
      <c r="X575" s="16">
        <v>6.0907178672530843E-2</v>
      </c>
      <c r="Y575" s="16">
        <v>5.7799921560418362E-2</v>
      </c>
      <c r="AA575" s="16">
        <v>9.5955799877540465E-2</v>
      </c>
      <c r="AB575" s="16">
        <v>8.5249661580847486E-2</v>
      </c>
      <c r="AC575" s="16">
        <v>9.9059230794933312E-2</v>
      </c>
      <c r="AD575" s="16">
        <v>6.1083153990339908E-2</v>
      </c>
    </row>
    <row r="576" spans="2:32" x14ac:dyDescent="0.35">
      <c r="B576" s="15" t="s">
        <v>240</v>
      </c>
      <c r="C576" s="16">
        <v>0.1033136340619874</v>
      </c>
      <c r="D576" s="16">
        <v>0.10316716635887981</v>
      </c>
      <c r="E576" s="16">
        <v>0.10345680257790719</v>
      </c>
      <c r="G576" s="16">
        <v>0.20187347392701199</v>
      </c>
      <c r="H576" s="16">
        <v>0.1529674308852095</v>
      </c>
      <c r="I576" s="16">
        <v>0.13175227957207131</v>
      </c>
      <c r="J576" s="16">
        <v>9.5895878560742262E-2</v>
      </c>
      <c r="K576" s="16">
        <v>5.7010943806190408E-2</v>
      </c>
      <c r="L576" s="16">
        <v>1.2475017233979291E-2</v>
      </c>
      <c r="N576" s="16">
        <v>9.7667972590589069E-2</v>
      </c>
      <c r="O576" s="16">
        <v>0.23913619160456809</v>
      </c>
      <c r="P576" s="16">
        <v>7.2040461955199198E-2</v>
      </c>
      <c r="Q576" s="16">
        <v>9.8978429220465625E-2</v>
      </c>
      <c r="R576" s="16">
        <v>0.1217803178327784</v>
      </c>
      <c r="S576" s="16">
        <v>5.953040754088864E-2</v>
      </c>
      <c r="T576" s="16">
        <v>8.5815273240597512E-2</v>
      </c>
      <c r="U576" s="16">
        <v>0.1105780216555407</v>
      </c>
      <c r="V576" s="16">
        <v>0.1598443055060752</v>
      </c>
      <c r="W576" s="16">
        <v>5.8600317914168983E-2</v>
      </c>
      <c r="X576" s="16">
        <v>9.208494465049849E-2</v>
      </c>
      <c r="Y576" s="16">
        <v>9.1432710506440917E-2</v>
      </c>
      <c r="AA576" s="16">
        <v>9.4447623594425684E-2</v>
      </c>
      <c r="AB576" s="16">
        <v>0.1275270852124161</v>
      </c>
      <c r="AC576" s="16">
        <v>0.1140818708939995</v>
      </c>
      <c r="AD576" s="16">
        <v>7.8475112122248156E-2</v>
      </c>
    </row>
    <row r="577" spans="2:32" x14ac:dyDescent="0.35">
      <c r="B577" s="15" t="s">
        <v>241</v>
      </c>
      <c r="C577" s="16">
        <v>5.1687712351533847E-2</v>
      </c>
      <c r="D577" s="16">
        <v>4.4244776878878511E-2</v>
      </c>
      <c r="E577" s="16">
        <v>5.8962995592130182E-2</v>
      </c>
      <c r="G577" s="16">
        <v>9.8178187140352688E-2</v>
      </c>
      <c r="H577" s="16">
        <v>7.6938239259639621E-2</v>
      </c>
      <c r="I577" s="16">
        <v>7.0410723297703939E-2</v>
      </c>
      <c r="J577" s="16">
        <v>4.3718317004374931E-2</v>
      </c>
      <c r="K577" s="16">
        <v>3.6028497005550657E-2</v>
      </c>
      <c r="L577" s="16">
        <v>2.5203644857965451E-3</v>
      </c>
      <c r="N577" s="16">
        <v>4.6937866741766393E-2</v>
      </c>
      <c r="O577" s="16">
        <v>3.0127513139718089E-2</v>
      </c>
      <c r="P577" s="16">
        <v>7.2282798232785911E-2</v>
      </c>
      <c r="Q577" s="16">
        <v>4.5620403089076583E-2</v>
      </c>
      <c r="R577" s="16">
        <v>4.7077606891173712E-2</v>
      </c>
      <c r="S577" s="16">
        <v>3.0647338095867369E-2</v>
      </c>
      <c r="T577" s="16">
        <v>4.0067280751917393E-2</v>
      </c>
      <c r="U577" s="16">
        <v>6.6916938528382236E-2</v>
      </c>
      <c r="V577" s="16">
        <v>6.1652963093828693E-2</v>
      </c>
      <c r="W577" s="16">
        <v>5.4714204189188168E-2</v>
      </c>
      <c r="X577" s="16">
        <v>6.5740504050084414E-2</v>
      </c>
      <c r="Y577" s="16">
        <v>4.0632354106913772E-2</v>
      </c>
      <c r="AA577" s="16">
        <v>3.8884949067755518E-2</v>
      </c>
      <c r="AB577" s="16">
        <v>5.2272514100586767E-2</v>
      </c>
      <c r="AC577" s="16">
        <v>6.0272823192490339E-2</v>
      </c>
      <c r="AD577" s="16">
        <v>5.7762254068902438E-2</v>
      </c>
    </row>
    <row r="578" spans="2:32" x14ac:dyDescent="0.35">
      <c r="B578" s="15" t="s">
        <v>242</v>
      </c>
      <c r="C578" s="16">
        <v>0.12501840276476289</v>
      </c>
      <c r="D578" s="16">
        <v>0.1137805878503947</v>
      </c>
      <c r="E578" s="16">
        <v>0.13600308573128861</v>
      </c>
      <c r="G578" s="16">
        <v>9.094920097831867E-2</v>
      </c>
      <c r="H578" s="16">
        <v>0.15334330441210781</v>
      </c>
      <c r="I578" s="16">
        <v>0.17474481920963469</v>
      </c>
      <c r="J578" s="16">
        <v>0.16822988274586989</v>
      </c>
      <c r="K578" s="16">
        <v>0.12767228180577939</v>
      </c>
      <c r="L578" s="16">
        <v>4.7189161886747447E-2</v>
      </c>
      <c r="N578" s="16">
        <v>0.1237946713039275</v>
      </c>
      <c r="O578" s="16">
        <v>6.4155558596077605E-2</v>
      </c>
      <c r="P578" s="16">
        <v>0.15362574876883139</v>
      </c>
      <c r="Q578" s="16">
        <v>0.1104559090814035</v>
      </c>
      <c r="R578" s="16">
        <v>0.13775776141134999</v>
      </c>
      <c r="S578" s="16">
        <v>0.15346954532273949</v>
      </c>
      <c r="T578" s="16">
        <v>0.1745107861305247</v>
      </c>
      <c r="U578" s="16">
        <v>0.1043612226602721</v>
      </c>
      <c r="V578" s="16">
        <v>0.14144743624140041</v>
      </c>
      <c r="W578" s="16">
        <v>9.6762092391526833E-2</v>
      </c>
      <c r="X578" s="16">
        <v>9.0775099394457381E-2</v>
      </c>
      <c r="Y578" s="16">
        <v>0.1242635782981604</v>
      </c>
      <c r="AA578" s="16">
        <v>0.1196053969931805</v>
      </c>
      <c r="AB578" s="16">
        <v>0.1292156969476434</v>
      </c>
      <c r="AC578" s="16">
        <v>0.1124748486292006</v>
      </c>
      <c r="AD578" s="16">
        <v>0.1361386117604482</v>
      </c>
    </row>
    <row r="579" spans="2:32" ht="29" x14ac:dyDescent="0.35">
      <c r="B579" s="15" t="s">
        <v>243</v>
      </c>
      <c r="C579" s="16">
        <v>0.49065163048934091</v>
      </c>
      <c r="D579" s="16">
        <v>0.47665296397011481</v>
      </c>
      <c r="E579" s="16">
        <v>0.50433497683732276</v>
      </c>
      <c r="G579" s="16">
        <v>0.21483839133728039</v>
      </c>
      <c r="H579" s="16">
        <v>0.2460199973601126</v>
      </c>
      <c r="I579" s="16">
        <v>0.31071645502529971</v>
      </c>
      <c r="J579" s="16">
        <v>0.49663930321259081</v>
      </c>
      <c r="K579" s="16">
        <v>0.6664630759582465</v>
      </c>
      <c r="L579" s="16">
        <v>0.89291932645493366</v>
      </c>
      <c r="N579" s="16">
        <v>0.53198809810110548</v>
      </c>
      <c r="O579" s="16">
        <v>0.41400373919848582</v>
      </c>
      <c r="P579" s="16">
        <v>0.50352006612456834</v>
      </c>
      <c r="Q579" s="16">
        <v>0.50766097267962373</v>
      </c>
      <c r="R579" s="16">
        <v>0.49965466794217012</v>
      </c>
      <c r="S579" s="16">
        <v>0.58908582399443932</v>
      </c>
      <c r="T579" s="16">
        <v>0.46325943918566642</v>
      </c>
      <c r="U579" s="16">
        <v>0.43157149604737599</v>
      </c>
      <c r="V579" s="16">
        <v>0.29268983224910178</v>
      </c>
      <c r="W579" s="16">
        <v>0.58180790599294252</v>
      </c>
      <c r="X579" s="16">
        <v>0.55338487803082081</v>
      </c>
      <c r="Y579" s="16">
        <v>0.56361777540737523</v>
      </c>
      <c r="AA579" s="16">
        <v>0.47235507175682701</v>
      </c>
      <c r="AB579" s="16">
        <v>0.48892645768993681</v>
      </c>
      <c r="AC579" s="16">
        <v>0.44957934071197708</v>
      </c>
      <c r="AD579" s="16">
        <v>0.54887991577525008</v>
      </c>
    </row>
    <row r="581" spans="2:32" x14ac:dyDescent="0.35">
      <c r="B581" s="25" t="s">
        <v>253</v>
      </c>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row>
    <row r="582" spans="2:32" x14ac:dyDescent="0.35">
      <c r="B582" s="24" t="s">
        <v>16</v>
      </c>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row>
    <row r="583" spans="2:32" x14ac:dyDescent="0.35">
      <c r="B583" s="15" t="s">
        <v>237</v>
      </c>
      <c r="C583" s="16">
        <v>7.5475433102594913E-2</v>
      </c>
      <c r="D583" s="16">
        <v>9.3069634457224548E-2</v>
      </c>
      <c r="E583" s="16">
        <v>5.8277541394775492E-2</v>
      </c>
      <c r="G583" s="16">
        <v>0.1147559740676362</v>
      </c>
      <c r="H583" s="16">
        <v>0.1425090279805179</v>
      </c>
      <c r="I583" s="16">
        <v>9.1078416531529427E-2</v>
      </c>
      <c r="J583" s="16">
        <v>5.9132639530869092E-2</v>
      </c>
      <c r="K583" s="16">
        <v>5.4974371429315251E-2</v>
      </c>
      <c r="L583" s="16">
        <v>9.7151925802327083E-3</v>
      </c>
      <c r="N583" s="16">
        <v>5.660803401828654E-2</v>
      </c>
      <c r="O583" s="16">
        <v>1.4563152011568841E-2</v>
      </c>
      <c r="P583" s="16">
        <v>8.2813824953983373E-2</v>
      </c>
      <c r="Q583" s="16">
        <v>6.6123225542860292E-2</v>
      </c>
      <c r="R583" s="16">
        <v>6.0920420899289368E-2</v>
      </c>
      <c r="S583" s="16">
        <v>4.7007548034212983E-2</v>
      </c>
      <c r="T583" s="16">
        <v>5.9151223799510558E-2</v>
      </c>
      <c r="U583" s="16">
        <v>7.7883420723451613E-2</v>
      </c>
      <c r="V583" s="16">
        <v>0.16181905132648239</v>
      </c>
      <c r="W583" s="16">
        <v>6.6395382159709707E-2</v>
      </c>
      <c r="X583" s="16">
        <v>6.4793018989039872E-2</v>
      </c>
      <c r="Y583" s="16">
        <v>5.6507331136894323E-2</v>
      </c>
      <c r="AA583" s="16">
        <v>0.10273355777523779</v>
      </c>
      <c r="AB583" s="16">
        <v>7.5579567093102318E-2</v>
      </c>
      <c r="AC583" s="16">
        <v>6.8671878536183506E-2</v>
      </c>
      <c r="AD583" s="16">
        <v>5.1754612147521563E-2</v>
      </c>
    </row>
    <row r="584" spans="2:32" x14ac:dyDescent="0.35">
      <c r="B584" s="15" t="s">
        <v>238</v>
      </c>
      <c r="C584" s="16">
        <v>0.10771765234281599</v>
      </c>
      <c r="D584" s="16">
        <v>0.12934942525047549</v>
      </c>
      <c r="E584" s="16">
        <v>8.6573135441161866E-2</v>
      </c>
      <c r="G584" s="16">
        <v>8.7620760100165215E-2</v>
      </c>
      <c r="H584" s="16">
        <v>0.19290714708131651</v>
      </c>
      <c r="I584" s="16">
        <v>0.1487908698385256</v>
      </c>
      <c r="J584" s="16">
        <v>0.1016774778911861</v>
      </c>
      <c r="K584" s="16">
        <v>6.3881880580854991E-2</v>
      </c>
      <c r="L584" s="16">
        <v>5.2820272633260973E-2</v>
      </c>
      <c r="N584" s="16">
        <v>0.13358050957160569</v>
      </c>
      <c r="O584" s="16">
        <v>0.179507747509</v>
      </c>
      <c r="P584" s="16">
        <v>6.4553298435006332E-2</v>
      </c>
      <c r="Q584" s="16">
        <v>6.4891160246224613E-2</v>
      </c>
      <c r="R584" s="16">
        <v>0.100857463820671</v>
      </c>
      <c r="S584" s="16">
        <v>7.7573931356509834E-2</v>
      </c>
      <c r="T584" s="16">
        <v>7.3280808663867422E-2</v>
      </c>
      <c r="U584" s="16">
        <v>0.12769802149732409</v>
      </c>
      <c r="V584" s="16">
        <v>0.15764990707051321</v>
      </c>
      <c r="W584" s="16">
        <v>0.1070101990745268</v>
      </c>
      <c r="X584" s="16">
        <v>7.8573344862328101E-2</v>
      </c>
      <c r="Y584" s="16">
        <v>9.1843346452203045E-2</v>
      </c>
      <c r="AA584" s="16">
        <v>0.15852113380384361</v>
      </c>
      <c r="AB584" s="16">
        <v>7.9703179877709959E-2</v>
      </c>
      <c r="AC584" s="16">
        <v>0.1100622234832153</v>
      </c>
      <c r="AD584" s="16">
        <v>8.0489897161656263E-2</v>
      </c>
    </row>
    <row r="585" spans="2:32" x14ac:dyDescent="0.35">
      <c r="B585" s="15" t="s">
        <v>239</v>
      </c>
      <c r="C585" s="16">
        <v>0.1141137410122675</v>
      </c>
      <c r="D585" s="16">
        <v>0.13049186205401769</v>
      </c>
      <c r="E585" s="16">
        <v>9.8104537390219473E-2</v>
      </c>
      <c r="G585" s="16">
        <v>0.12840136984744219</v>
      </c>
      <c r="H585" s="16">
        <v>0.15394339824641129</v>
      </c>
      <c r="I585" s="16">
        <v>0.14670861827450279</v>
      </c>
      <c r="J585" s="16">
        <v>0.142276879624157</v>
      </c>
      <c r="K585" s="16">
        <v>9.1074961475249072E-2</v>
      </c>
      <c r="L585" s="16">
        <v>3.8622793516760047E-2</v>
      </c>
      <c r="N585" s="16">
        <v>0.1115264239048479</v>
      </c>
      <c r="O585" s="16">
        <v>0.1497826755869183</v>
      </c>
      <c r="P585" s="16">
        <v>0.13549956672490451</v>
      </c>
      <c r="Q585" s="16">
        <v>0.110323787611792</v>
      </c>
      <c r="R585" s="16">
        <v>9.4094038457106233E-2</v>
      </c>
      <c r="S585" s="16">
        <v>5.8586138109810122E-2</v>
      </c>
      <c r="T585" s="16">
        <v>0.13199200035309749</v>
      </c>
      <c r="U585" s="16">
        <v>0.11057206764743251</v>
      </c>
      <c r="V585" s="16">
        <v>0.1635065458131526</v>
      </c>
      <c r="W585" s="16">
        <v>0.12902417939178229</v>
      </c>
      <c r="X585" s="16">
        <v>8.2517527031835319E-2</v>
      </c>
      <c r="Y585" s="16">
        <v>8.7368498099052214E-2</v>
      </c>
      <c r="AA585" s="16">
        <v>0.1081527568827475</v>
      </c>
      <c r="AB585" s="16">
        <v>0.111606334481752</v>
      </c>
      <c r="AC585" s="16">
        <v>0.15226765127088571</v>
      </c>
      <c r="AD585" s="16">
        <v>8.9772159794785727E-2</v>
      </c>
    </row>
    <row r="586" spans="2:32" x14ac:dyDescent="0.35">
      <c r="B586" s="15" t="s">
        <v>240</v>
      </c>
      <c r="C586" s="16">
        <v>0.1040838984979888</v>
      </c>
      <c r="D586" s="16">
        <v>0.1065134773220979</v>
      </c>
      <c r="E586" s="16">
        <v>0.1017090459729752</v>
      </c>
      <c r="G586" s="16">
        <v>0.14126374451251569</v>
      </c>
      <c r="H586" s="16">
        <v>0.13786711546496969</v>
      </c>
      <c r="I586" s="16">
        <v>0.13107070642062879</v>
      </c>
      <c r="J586" s="16">
        <v>9.116461776323799E-2</v>
      </c>
      <c r="K586" s="16">
        <v>0.1014304428960746</v>
      </c>
      <c r="L586" s="16">
        <v>4.2667668873516459E-2</v>
      </c>
      <c r="N586" s="16">
        <v>0.1001317185042758</v>
      </c>
      <c r="O586" s="16">
        <v>0.14651594534651721</v>
      </c>
      <c r="P586" s="16">
        <v>8.1052797057649881E-2</v>
      </c>
      <c r="Q586" s="16">
        <v>8.5811855210677135E-2</v>
      </c>
      <c r="R586" s="16">
        <v>0.1131326457824549</v>
      </c>
      <c r="S586" s="16">
        <v>0.11517585241542649</v>
      </c>
      <c r="T586" s="16">
        <v>7.5442921980033884E-2</v>
      </c>
      <c r="U586" s="16">
        <v>0.12973939210314819</v>
      </c>
      <c r="V586" s="16">
        <v>0.1031108201170223</v>
      </c>
      <c r="W586" s="16">
        <v>8.9230492933500619E-2</v>
      </c>
      <c r="X586" s="16">
        <v>0.1114910459774125</v>
      </c>
      <c r="Y586" s="16">
        <v>0.1068835287692244</v>
      </c>
      <c r="AA586" s="16">
        <v>0.1005188243580537</v>
      </c>
      <c r="AB586" s="16">
        <v>0.1039376607899061</v>
      </c>
      <c r="AC586" s="16">
        <v>0.1099225270062312</v>
      </c>
      <c r="AD586" s="16">
        <v>0.10369781611993981</v>
      </c>
    </row>
    <row r="587" spans="2:32" x14ac:dyDescent="0.35">
      <c r="B587" s="15" t="s">
        <v>241</v>
      </c>
      <c r="C587" s="16">
        <v>4.8156060747638917E-2</v>
      </c>
      <c r="D587" s="16">
        <v>5.1424863275058012E-2</v>
      </c>
      <c r="E587" s="16">
        <v>4.4960888045695972E-2</v>
      </c>
      <c r="G587" s="16">
        <v>8.1280971920506206E-2</v>
      </c>
      <c r="H587" s="16">
        <v>8.2299495711010126E-2</v>
      </c>
      <c r="I587" s="16">
        <v>4.6187500922006713E-2</v>
      </c>
      <c r="J587" s="16">
        <v>4.0790801181463762E-2</v>
      </c>
      <c r="K587" s="16">
        <v>3.7220915936554383E-2</v>
      </c>
      <c r="L587" s="16">
        <v>1.3658950764158699E-2</v>
      </c>
      <c r="N587" s="16">
        <v>6.6952957914528488E-2</v>
      </c>
      <c r="O587" s="16">
        <v>1.6103129337262038E-2</v>
      </c>
      <c r="P587" s="16">
        <v>3.7099136080163887E-2</v>
      </c>
      <c r="Q587" s="16">
        <v>5.3233456841896523E-2</v>
      </c>
      <c r="R587" s="16">
        <v>4.9222321817408987E-2</v>
      </c>
      <c r="S587" s="16">
        <v>2.479867197180265E-2</v>
      </c>
      <c r="T587" s="16">
        <v>3.8780877807998701E-2</v>
      </c>
      <c r="U587" s="16">
        <v>6.6667226709519412E-2</v>
      </c>
      <c r="V587" s="16">
        <v>6.898665173559855E-2</v>
      </c>
      <c r="W587" s="16">
        <v>4.2094094907119593E-2</v>
      </c>
      <c r="X587" s="16">
        <v>4.0240776243203602E-2</v>
      </c>
      <c r="Y587" s="16">
        <v>3.5412223005946972E-2</v>
      </c>
      <c r="AA587" s="16">
        <v>4.4463488058775841E-2</v>
      </c>
      <c r="AB587" s="16">
        <v>5.1630356206854452E-2</v>
      </c>
      <c r="AC587" s="16">
        <v>5.9677729267730989E-2</v>
      </c>
      <c r="AD587" s="16">
        <v>3.8221569518347757E-2</v>
      </c>
    </row>
    <row r="588" spans="2:32" x14ac:dyDescent="0.35">
      <c r="B588" s="15" t="s">
        <v>242</v>
      </c>
      <c r="C588" s="16">
        <v>4.4710000551824627E-2</v>
      </c>
      <c r="D588" s="16">
        <v>4.7117866527113701E-2</v>
      </c>
      <c r="E588" s="16">
        <v>4.2356371793388949E-2</v>
      </c>
      <c r="G588" s="16">
        <v>6.8688606945212283E-2</v>
      </c>
      <c r="H588" s="16">
        <v>4.6319681256840932E-2</v>
      </c>
      <c r="I588" s="16">
        <v>6.6518978736055612E-2</v>
      </c>
      <c r="J588" s="16">
        <v>5.1983225380699737E-2</v>
      </c>
      <c r="K588" s="16">
        <v>2.2695322633870241E-2</v>
      </c>
      <c r="L588" s="16">
        <v>1.8884773846815181E-2</v>
      </c>
      <c r="N588" s="16">
        <v>4.1573117230280253E-2</v>
      </c>
      <c r="O588" s="16">
        <v>5.8063156700012553E-2</v>
      </c>
      <c r="P588" s="16">
        <v>2.8144798008127379E-2</v>
      </c>
      <c r="Q588" s="16">
        <v>4.2663439271881272E-2</v>
      </c>
      <c r="R588" s="16">
        <v>5.2186484548033367E-2</v>
      </c>
      <c r="S588" s="16">
        <v>5.4726710767289542E-2</v>
      </c>
      <c r="T588" s="16">
        <v>4.6160752996384148E-2</v>
      </c>
      <c r="U588" s="16">
        <v>3.0510423283475141E-2</v>
      </c>
      <c r="V588" s="16">
        <v>6.5021594114285763E-2</v>
      </c>
      <c r="W588" s="16">
        <v>2.9418788308298079E-2</v>
      </c>
      <c r="X588" s="16">
        <v>4.3718201551550213E-2</v>
      </c>
      <c r="Y588" s="16">
        <v>3.9866540122503277E-2</v>
      </c>
      <c r="AA588" s="16">
        <v>6.2766061402900405E-2</v>
      </c>
      <c r="AB588" s="16">
        <v>5.1593606541873553E-2</v>
      </c>
      <c r="AC588" s="16">
        <v>3.008292072887871E-2</v>
      </c>
      <c r="AD588" s="16">
        <v>3.118130965341338E-2</v>
      </c>
    </row>
    <row r="589" spans="2:32" ht="29" x14ac:dyDescent="0.35">
      <c r="B589" s="15" t="s">
        <v>243</v>
      </c>
      <c r="C589" s="16">
        <v>0.5057432137448693</v>
      </c>
      <c r="D589" s="16">
        <v>0.4420328711140124</v>
      </c>
      <c r="E589" s="16">
        <v>0.56801847996178312</v>
      </c>
      <c r="G589" s="16">
        <v>0.37798857260652202</v>
      </c>
      <c r="H589" s="16">
        <v>0.24415413425893351</v>
      </c>
      <c r="I589" s="16">
        <v>0.36964490927675098</v>
      </c>
      <c r="J589" s="16">
        <v>0.51297435862838647</v>
      </c>
      <c r="K589" s="16">
        <v>0.62872210504808124</v>
      </c>
      <c r="L589" s="16">
        <v>0.82363034778525579</v>
      </c>
      <c r="N589" s="16">
        <v>0.48962723885617521</v>
      </c>
      <c r="O589" s="16">
        <v>0.43546419350872112</v>
      </c>
      <c r="P589" s="16">
        <v>0.57083657874016469</v>
      </c>
      <c r="Q589" s="16">
        <v>0.5769530752746681</v>
      </c>
      <c r="R589" s="16">
        <v>0.52958662467503614</v>
      </c>
      <c r="S589" s="16">
        <v>0.62213114734494823</v>
      </c>
      <c r="T589" s="16">
        <v>0.57519141439910759</v>
      </c>
      <c r="U589" s="16">
        <v>0.45692944803564911</v>
      </c>
      <c r="V589" s="16">
        <v>0.27990542982294508</v>
      </c>
      <c r="W589" s="16">
        <v>0.53682686322506301</v>
      </c>
      <c r="X589" s="16">
        <v>0.57866608534463038</v>
      </c>
      <c r="Y589" s="16">
        <v>0.58211853241417566</v>
      </c>
      <c r="AA589" s="16">
        <v>0.42284417771844113</v>
      </c>
      <c r="AB589" s="16">
        <v>0.5259492950088015</v>
      </c>
      <c r="AC589" s="16">
        <v>0.46931506970687481</v>
      </c>
      <c r="AD589" s="16">
        <v>0.60488263560433564</v>
      </c>
    </row>
    <row r="591" spans="2:32" x14ac:dyDescent="0.35">
      <c r="B591" s="25" t="s">
        <v>254</v>
      </c>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row>
    <row r="592" spans="2:32" x14ac:dyDescent="0.35">
      <c r="B592" s="24" t="s">
        <v>16</v>
      </c>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row>
    <row r="593" spans="2:32" x14ac:dyDescent="0.35">
      <c r="B593" s="15" t="s">
        <v>237</v>
      </c>
      <c r="C593" s="16">
        <v>9.8954970275193524E-2</v>
      </c>
      <c r="D593" s="16">
        <v>0.112069429117012</v>
      </c>
      <c r="E593" s="16">
        <v>8.6135914813554065E-2</v>
      </c>
      <c r="G593" s="16">
        <v>0.12550077994253939</v>
      </c>
      <c r="H593" s="16">
        <v>9.682159287188892E-2</v>
      </c>
      <c r="I593" s="16">
        <v>0.12854778417917301</v>
      </c>
      <c r="J593" s="16">
        <v>0.124226937453526</v>
      </c>
      <c r="K593" s="16">
        <v>7.3653457935915725E-2</v>
      </c>
      <c r="L593" s="16">
        <v>5.5774673897228219E-2</v>
      </c>
      <c r="N593" s="16">
        <v>8.9228423067824442E-2</v>
      </c>
      <c r="O593" s="16">
        <v>8.8342515146936196E-2</v>
      </c>
      <c r="P593" s="16">
        <v>8.4480527030064159E-2</v>
      </c>
      <c r="Q593" s="16">
        <v>0.11476131555951639</v>
      </c>
      <c r="R593" s="16">
        <v>0.115383055138195</v>
      </c>
      <c r="S593" s="16">
        <v>7.1375876810581856E-2</v>
      </c>
      <c r="T593" s="16">
        <v>0.12966741469771201</v>
      </c>
      <c r="U593" s="16">
        <v>8.8001193623937449E-2</v>
      </c>
      <c r="V593" s="16">
        <v>0.1127601052831577</v>
      </c>
      <c r="W593" s="16">
        <v>0.1034375145064276</v>
      </c>
      <c r="X593" s="16">
        <v>8.7716699128098638E-2</v>
      </c>
      <c r="Y593" s="16">
        <v>8.6593644555156127E-2</v>
      </c>
      <c r="AA593" s="16">
        <v>0.1203037447547943</v>
      </c>
      <c r="AB593" s="16">
        <v>0.10098782397002461</v>
      </c>
      <c r="AC593" s="16">
        <v>9.0608197052466824E-2</v>
      </c>
      <c r="AD593" s="16">
        <v>7.9950760658098946E-2</v>
      </c>
    </row>
    <row r="594" spans="2:32" x14ac:dyDescent="0.35">
      <c r="B594" s="15" t="s">
        <v>238</v>
      </c>
      <c r="C594" s="16">
        <v>0.21405237693624241</v>
      </c>
      <c r="D594" s="16">
        <v>0.22606495869284199</v>
      </c>
      <c r="E594" s="16">
        <v>0.20231037876211291</v>
      </c>
      <c r="G594" s="16">
        <v>0.24797902330966709</v>
      </c>
      <c r="H594" s="16">
        <v>0.27436895408173928</v>
      </c>
      <c r="I594" s="16">
        <v>0.2293721342939542</v>
      </c>
      <c r="J594" s="16">
        <v>0.20028854648978631</v>
      </c>
      <c r="K594" s="16">
        <v>0.20166346506778421</v>
      </c>
      <c r="L594" s="16">
        <v>0.14993681801915429</v>
      </c>
      <c r="N594" s="16">
        <v>0.17977245466132921</v>
      </c>
      <c r="O594" s="16">
        <v>0.17980902834000889</v>
      </c>
      <c r="P594" s="16">
        <v>0.2125532369489232</v>
      </c>
      <c r="Q594" s="16">
        <v>0.17646079514383839</v>
      </c>
      <c r="R594" s="16">
        <v>0.18502500497118871</v>
      </c>
      <c r="S594" s="16">
        <v>0.25516015870526138</v>
      </c>
      <c r="T594" s="16">
        <v>0.21434163275455359</v>
      </c>
      <c r="U594" s="16">
        <v>0.2068573203072781</v>
      </c>
      <c r="V594" s="16">
        <v>0.29802751209331563</v>
      </c>
      <c r="W594" s="16">
        <v>0.17318988072523761</v>
      </c>
      <c r="X594" s="16">
        <v>0.2209588518992697</v>
      </c>
      <c r="Y594" s="16">
        <v>0.20596257173449481</v>
      </c>
      <c r="AA594" s="16">
        <v>0.23523140538081591</v>
      </c>
      <c r="AB594" s="16">
        <v>0.23640898996587309</v>
      </c>
      <c r="AC594" s="16">
        <v>0.23075019230406221</v>
      </c>
      <c r="AD594" s="16">
        <v>0.15406905203572691</v>
      </c>
    </row>
    <row r="595" spans="2:32" x14ac:dyDescent="0.35">
      <c r="B595" s="15" t="s">
        <v>239</v>
      </c>
      <c r="C595" s="16">
        <v>0.2078104689496075</v>
      </c>
      <c r="D595" s="16">
        <v>0.20555721199596699</v>
      </c>
      <c r="E595" s="16">
        <v>0.21001297125690341</v>
      </c>
      <c r="G595" s="16">
        <v>0.23511272369000771</v>
      </c>
      <c r="H595" s="16">
        <v>0.18212569945470489</v>
      </c>
      <c r="I595" s="16">
        <v>0.2589879831146768</v>
      </c>
      <c r="J595" s="16">
        <v>0.21262383395382531</v>
      </c>
      <c r="K595" s="16">
        <v>0.17364049131640669</v>
      </c>
      <c r="L595" s="16">
        <v>0.1882895747851682</v>
      </c>
      <c r="N595" s="16">
        <v>0.21473458564363249</v>
      </c>
      <c r="O595" s="16">
        <v>0.25940437049246762</v>
      </c>
      <c r="P595" s="16">
        <v>0.2514863468519658</v>
      </c>
      <c r="Q595" s="16">
        <v>0.19510777294736831</v>
      </c>
      <c r="R595" s="16">
        <v>0.24316216344414021</v>
      </c>
      <c r="S595" s="16">
        <v>0.18918824940048909</v>
      </c>
      <c r="T595" s="16">
        <v>0.1543171554539936</v>
      </c>
      <c r="U595" s="16">
        <v>0.2154827574037112</v>
      </c>
      <c r="V595" s="16">
        <v>0.22548437676519359</v>
      </c>
      <c r="W595" s="16">
        <v>0.17607265488154589</v>
      </c>
      <c r="X595" s="16">
        <v>0.2011609959974581</v>
      </c>
      <c r="Y595" s="16">
        <v>0.196011199251313</v>
      </c>
      <c r="AA595" s="16">
        <v>0.20187897872918359</v>
      </c>
      <c r="AB595" s="16">
        <v>0.2380140970800371</v>
      </c>
      <c r="AC595" s="16">
        <v>0.21850659535424369</v>
      </c>
      <c r="AD595" s="16">
        <v>0.1743039549971066</v>
      </c>
    </row>
    <row r="596" spans="2:32" x14ac:dyDescent="0.35">
      <c r="B596" s="15" t="s">
        <v>240</v>
      </c>
      <c r="C596" s="16">
        <v>0.18750432036090581</v>
      </c>
      <c r="D596" s="16">
        <v>0.18614072243038771</v>
      </c>
      <c r="E596" s="16">
        <v>0.1888372032277878</v>
      </c>
      <c r="G596" s="16">
        <v>0.16219220477363611</v>
      </c>
      <c r="H596" s="16">
        <v>0.22270631676846911</v>
      </c>
      <c r="I596" s="16">
        <v>0.18656142515214119</v>
      </c>
      <c r="J596" s="16">
        <v>0.17371699810042901</v>
      </c>
      <c r="K596" s="16">
        <v>0.19641787725080309</v>
      </c>
      <c r="L596" s="16">
        <v>0.18149983112309731</v>
      </c>
      <c r="N596" s="16">
        <v>0.23450645849446669</v>
      </c>
      <c r="O596" s="16">
        <v>0.21011448829339369</v>
      </c>
      <c r="P596" s="16">
        <v>0.1669245281177564</v>
      </c>
      <c r="Q596" s="16">
        <v>0.15964123253962609</v>
      </c>
      <c r="R596" s="16">
        <v>0.1809303914386208</v>
      </c>
      <c r="S596" s="16">
        <v>0.16853872672817649</v>
      </c>
      <c r="T596" s="16">
        <v>0.19800396946581469</v>
      </c>
      <c r="U596" s="16">
        <v>0.19861812311814631</v>
      </c>
      <c r="V596" s="16">
        <v>0.1905488265798497</v>
      </c>
      <c r="W596" s="16">
        <v>0.19243340918175431</v>
      </c>
      <c r="X596" s="16">
        <v>0.15526699747798581</v>
      </c>
      <c r="Y596" s="16">
        <v>0.17892555895920451</v>
      </c>
      <c r="AA596" s="16">
        <v>0.21345662618579619</v>
      </c>
      <c r="AB596" s="16">
        <v>0.16140105245968961</v>
      </c>
      <c r="AC596" s="16">
        <v>0.1944278528801445</v>
      </c>
      <c r="AD596" s="16">
        <v>0.17981255900001361</v>
      </c>
    </row>
    <row r="597" spans="2:32" x14ac:dyDescent="0.35">
      <c r="B597" s="15" t="s">
        <v>241</v>
      </c>
      <c r="C597" s="16">
        <v>7.680086877811089E-2</v>
      </c>
      <c r="D597" s="16">
        <v>7.4202954175555211E-2</v>
      </c>
      <c r="E597" s="16">
        <v>7.9340265315661532E-2</v>
      </c>
      <c r="G597" s="16">
        <v>8.7762945823529268E-2</v>
      </c>
      <c r="H597" s="16">
        <v>7.9963266613030534E-2</v>
      </c>
      <c r="I597" s="16">
        <v>5.3998174041773081E-2</v>
      </c>
      <c r="J597" s="16">
        <v>6.4033884309692188E-2</v>
      </c>
      <c r="K597" s="16">
        <v>7.8998525587745005E-2</v>
      </c>
      <c r="L597" s="16">
        <v>9.4428981995571551E-2</v>
      </c>
      <c r="N597" s="16">
        <v>0.1013138666047599</v>
      </c>
      <c r="O597" s="16">
        <v>0.10492023563907089</v>
      </c>
      <c r="P597" s="16">
        <v>4.4748475278952753E-2</v>
      </c>
      <c r="Q597" s="16">
        <v>0.11217897861445281</v>
      </c>
      <c r="R597" s="16">
        <v>9.3237340286023263E-2</v>
      </c>
      <c r="S597" s="16">
        <v>7.6760209679155769E-2</v>
      </c>
      <c r="T597" s="16">
        <v>6.819875188788338E-2</v>
      </c>
      <c r="U597" s="16">
        <v>7.5642559488614064E-2</v>
      </c>
      <c r="V597" s="16">
        <v>5.4655340432366292E-2</v>
      </c>
      <c r="W597" s="16">
        <v>7.998307097906876E-2</v>
      </c>
      <c r="X597" s="16">
        <v>7.9202931893455369E-2</v>
      </c>
      <c r="Y597" s="16">
        <v>6.0209592364008691E-2</v>
      </c>
      <c r="AA597" s="16">
        <v>8.6350652762452657E-2</v>
      </c>
      <c r="AB597" s="16">
        <v>6.2016105714885958E-2</v>
      </c>
      <c r="AC597" s="16">
        <v>6.1348664677304647E-2</v>
      </c>
      <c r="AD597" s="16">
        <v>9.5458894780250991E-2</v>
      </c>
    </row>
    <row r="598" spans="2:32" x14ac:dyDescent="0.35">
      <c r="B598" s="15" t="s">
        <v>242</v>
      </c>
      <c r="C598" s="16">
        <v>4.5452657332893359E-2</v>
      </c>
      <c r="D598" s="16">
        <v>3.4456244599494951E-2</v>
      </c>
      <c r="E598" s="16">
        <v>5.6201375706160683E-2</v>
      </c>
      <c r="G598" s="16">
        <v>2.1089453147375471E-2</v>
      </c>
      <c r="H598" s="16">
        <v>3.213583133912213E-2</v>
      </c>
      <c r="I598" s="16">
        <v>5.5841343390699592E-2</v>
      </c>
      <c r="J598" s="16">
        <v>6.2709757222333296E-2</v>
      </c>
      <c r="K598" s="16">
        <v>5.4109927277427493E-2</v>
      </c>
      <c r="L598" s="16">
        <v>4.3982126106300028E-2</v>
      </c>
      <c r="N598" s="16">
        <v>3.9890150304892E-2</v>
      </c>
      <c r="O598" s="16">
        <v>7.9093225457022021E-2</v>
      </c>
      <c r="P598" s="16">
        <v>3.727531837777754E-2</v>
      </c>
      <c r="Q598" s="16">
        <v>3.2284741818578502E-2</v>
      </c>
      <c r="R598" s="16">
        <v>2.5388585296296201E-2</v>
      </c>
      <c r="S598" s="16">
        <v>5.0569036034409563E-2</v>
      </c>
      <c r="T598" s="16">
        <v>6.6005993859375361E-2</v>
      </c>
      <c r="U598" s="16">
        <v>3.0787371447852839E-2</v>
      </c>
      <c r="V598" s="16">
        <v>1.6453776318958981E-2</v>
      </c>
      <c r="W598" s="16">
        <v>7.2032239319650693E-2</v>
      </c>
      <c r="X598" s="16">
        <v>5.3021822899974973E-2</v>
      </c>
      <c r="Y598" s="16">
        <v>6.903141809587654E-2</v>
      </c>
      <c r="AA598" s="16">
        <v>2.6980685185807211E-2</v>
      </c>
      <c r="AB598" s="16">
        <v>5.8005386379548447E-2</v>
      </c>
      <c r="AC598" s="16">
        <v>4.5304946446053311E-2</v>
      </c>
      <c r="AD598" s="16">
        <v>5.1750958714079309E-2</v>
      </c>
    </row>
    <row r="599" spans="2:32" ht="29" x14ac:dyDescent="0.35">
      <c r="B599" s="15" t="s">
        <v>243</v>
      </c>
      <c r="C599" s="16">
        <v>0.16942433736704651</v>
      </c>
      <c r="D599" s="16">
        <v>0.16150847898874099</v>
      </c>
      <c r="E599" s="16">
        <v>0.1771618909178197</v>
      </c>
      <c r="G599" s="16">
        <v>0.1203628693132449</v>
      </c>
      <c r="H599" s="16">
        <v>0.11187833887104499</v>
      </c>
      <c r="I599" s="16">
        <v>8.6691155827582134E-2</v>
      </c>
      <c r="J599" s="16">
        <v>0.1624000424704081</v>
      </c>
      <c r="K599" s="16">
        <v>0.22151625556391749</v>
      </c>
      <c r="L599" s="16">
        <v>0.28608799407348029</v>
      </c>
      <c r="N599" s="16">
        <v>0.14055406122309511</v>
      </c>
      <c r="O599" s="16">
        <v>7.8316136631100638E-2</v>
      </c>
      <c r="P599" s="16">
        <v>0.20253156739455999</v>
      </c>
      <c r="Q599" s="16">
        <v>0.2095651633766196</v>
      </c>
      <c r="R599" s="16">
        <v>0.1568734594255359</v>
      </c>
      <c r="S599" s="16">
        <v>0.1884077426419257</v>
      </c>
      <c r="T599" s="16">
        <v>0.16946508188066731</v>
      </c>
      <c r="U599" s="16">
        <v>0.18461067461045991</v>
      </c>
      <c r="V599" s="16">
        <v>0.1020700625271581</v>
      </c>
      <c r="W599" s="16">
        <v>0.20285123040631539</v>
      </c>
      <c r="X599" s="16">
        <v>0.20267170070375731</v>
      </c>
      <c r="Y599" s="16">
        <v>0.20326601503994621</v>
      </c>
      <c r="AA599" s="16">
        <v>0.1157979070011501</v>
      </c>
      <c r="AB599" s="16">
        <v>0.14316654442994109</v>
      </c>
      <c r="AC599" s="16">
        <v>0.15905355128572479</v>
      </c>
      <c r="AD599" s="16">
        <v>0.26465381981472369</v>
      </c>
    </row>
    <row r="601" spans="2:32" x14ac:dyDescent="0.35">
      <c r="B601" s="25" t="s">
        <v>255</v>
      </c>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row>
    <row r="602" spans="2:32" x14ac:dyDescent="0.35">
      <c r="B602" s="24" t="s">
        <v>16</v>
      </c>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row>
    <row r="603" spans="2:32" x14ac:dyDescent="0.35">
      <c r="B603" s="15" t="s">
        <v>237</v>
      </c>
      <c r="C603" s="16">
        <v>0.1076232950762573</v>
      </c>
      <c r="D603" s="16">
        <v>0.1113457186820225</v>
      </c>
      <c r="E603" s="16">
        <v>0.10398471911749491</v>
      </c>
      <c r="G603" s="16">
        <v>0.14503149976206769</v>
      </c>
      <c r="H603" s="16">
        <v>0.1642782327868014</v>
      </c>
      <c r="I603" s="16">
        <v>0.10919486676512941</v>
      </c>
      <c r="J603" s="16">
        <v>0.13306047323053671</v>
      </c>
      <c r="K603" s="16">
        <v>7.1902255168247678E-2</v>
      </c>
      <c r="L603" s="16">
        <v>3.922845335694447E-2</v>
      </c>
      <c r="N603" s="16">
        <v>8.0682736979226566E-2</v>
      </c>
      <c r="O603" s="16">
        <v>9.0231392458313339E-2</v>
      </c>
      <c r="P603" s="16">
        <v>0.14125052873794169</v>
      </c>
      <c r="Q603" s="16">
        <v>0.10473013793832391</v>
      </c>
      <c r="R603" s="16">
        <v>0.1181968344633342</v>
      </c>
      <c r="S603" s="16">
        <v>0.1083277501032541</v>
      </c>
      <c r="T603" s="16">
        <v>0.10168888430052669</v>
      </c>
      <c r="U603" s="16">
        <v>0.12968993112367</v>
      </c>
      <c r="V603" s="16">
        <v>0.1525489695816214</v>
      </c>
      <c r="W603" s="16">
        <v>9.2878267388246227E-2</v>
      </c>
      <c r="X603" s="16">
        <v>7.8587235733590249E-2</v>
      </c>
      <c r="Y603" s="16">
        <v>6.9160403059773543E-2</v>
      </c>
      <c r="AA603" s="16">
        <v>0.1294310919587566</v>
      </c>
      <c r="AB603" s="16">
        <v>0.1068616315510468</v>
      </c>
      <c r="AC603" s="16">
        <v>0.10481210599234959</v>
      </c>
      <c r="AD603" s="16">
        <v>8.5616464628143221E-2</v>
      </c>
    </row>
    <row r="604" spans="2:32" x14ac:dyDescent="0.35">
      <c r="B604" s="15" t="s">
        <v>238</v>
      </c>
      <c r="C604" s="16">
        <v>0.2114298080188054</v>
      </c>
      <c r="D604" s="16">
        <v>0.21371014672437119</v>
      </c>
      <c r="E604" s="16">
        <v>0.20920083397644851</v>
      </c>
      <c r="G604" s="16">
        <v>0.26443379162730452</v>
      </c>
      <c r="H604" s="16">
        <v>0.20866300749642</v>
      </c>
      <c r="I604" s="16">
        <v>0.23254913301951319</v>
      </c>
      <c r="J604" s="16">
        <v>0.2320614493880096</v>
      </c>
      <c r="K604" s="16">
        <v>0.20287155170127619</v>
      </c>
      <c r="L604" s="16">
        <v>0.1508009801900364</v>
      </c>
      <c r="N604" s="16">
        <v>0.20490679715904009</v>
      </c>
      <c r="O604" s="16">
        <v>0.21900052994422631</v>
      </c>
      <c r="P604" s="16">
        <v>0.1717885208467699</v>
      </c>
      <c r="Q604" s="16">
        <v>0.1534585963506192</v>
      </c>
      <c r="R604" s="16">
        <v>0.19331212242071669</v>
      </c>
      <c r="S604" s="16">
        <v>0.21843706101394689</v>
      </c>
      <c r="T604" s="16">
        <v>0.21376434322047319</v>
      </c>
      <c r="U604" s="16">
        <v>0.1715989636590291</v>
      </c>
      <c r="V604" s="16">
        <v>0.24375265742062649</v>
      </c>
      <c r="W604" s="16">
        <v>0.2350559335352963</v>
      </c>
      <c r="X604" s="16">
        <v>0.21730896310507719</v>
      </c>
      <c r="Y604" s="16">
        <v>0.22793446557365479</v>
      </c>
      <c r="AA604" s="16">
        <v>0.23384148274315411</v>
      </c>
      <c r="AB604" s="16">
        <v>0.2436396439136696</v>
      </c>
      <c r="AC604" s="16">
        <v>0.22380124376152591</v>
      </c>
      <c r="AD604" s="16">
        <v>0.14292218059589451</v>
      </c>
    </row>
    <row r="605" spans="2:32" x14ac:dyDescent="0.35">
      <c r="B605" s="15" t="s">
        <v>239</v>
      </c>
      <c r="C605" s="16">
        <v>0.23673743649273099</v>
      </c>
      <c r="D605" s="16">
        <v>0.25349036215366733</v>
      </c>
      <c r="E605" s="16">
        <v>0.22036187073111041</v>
      </c>
      <c r="G605" s="16">
        <v>0.26039221748914271</v>
      </c>
      <c r="H605" s="16">
        <v>0.2396336410200256</v>
      </c>
      <c r="I605" s="16">
        <v>0.29507988934270751</v>
      </c>
      <c r="J605" s="16">
        <v>0.20205699962659521</v>
      </c>
      <c r="K605" s="16">
        <v>0.2161448663385156</v>
      </c>
      <c r="L605" s="16">
        <v>0.21352247637900981</v>
      </c>
      <c r="N605" s="16">
        <v>0.2315094162959872</v>
      </c>
      <c r="O605" s="16">
        <v>0.33863809875672229</v>
      </c>
      <c r="P605" s="16">
        <v>0.27989564165518149</v>
      </c>
      <c r="Q605" s="16">
        <v>0.26937296481772022</v>
      </c>
      <c r="R605" s="16">
        <v>0.27853018960097448</v>
      </c>
      <c r="S605" s="16">
        <v>0.21195970423283719</v>
      </c>
      <c r="T605" s="16">
        <v>0.18075907979597991</v>
      </c>
      <c r="U605" s="16">
        <v>0.2327811187380717</v>
      </c>
      <c r="V605" s="16">
        <v>0.28923299227515931</v>
      </c>
      <c r="W605" s="16">
        <v>0.16373932348510431</v>
      </c>
      <c r="X605" s="16">
        <v>0.2114319082619307</v>
      </c>
      <c r="Y605" s="16">
        <v>0.23317458504820751</v>
      </c>
      <c r="AA605" s="16">
        <v>0.27199814484930368</v>
      </c>
      <c r="AB605" s="16">
        <v>0.21192119566204329</v>
      </c>
      <c r="AC605" s="16">
        <v>0.25866948943017259</v>
      </c>
      <c r="AD605" s="16">
        <v>0.20616462589638801</v>
      </c>
    </row>
    <row r="606" spans="2:32" x14ac:dyDescent="0.35">
      <c r="B606" s="15" t="s">
        <v>240</v>
      </c>
      <c r="C606" s="16">
        <v>0.18323681138470449</v>
      </c>
      <c r="D606" s="16">
        <v>0.18728917574115969</v>
      </c>
      <c r="E606" s="16">
        <v>0.17927572659556151</v>
      </c>
      <c r="G606" s="16">
        <v>0.1324174969735662</v>
      </c>
      <c r="H606" s="16">
        <v>0.19418153420881629</v>
      </c>
      <c r="I606" s="16">
        <v>0.17400571111323371</v>
      </c>
      <c r="J606" s="16">
        <v>0.19838628449525089</v>
      </c>
      <c r="K606" s="16">
        <v>0.20319819602249919</v>
      </c>
      <c r="L606" s="16">
        <v>0.18945818665311501</v>
      </c>
      <c r="N606" s="16">
        <v>0.22064153350327789</v>
      </c>
      <c r="O606" s="16">
        <v>0.25899135046095823</v>
      </c>
      <c r="P606" s="16">
        <v>0.17716966843318049</v>
      </c>
      <c r="Q606" s="16">
        <v>0.14007547819095501</v>
      </c>
      <c r="R606" s="16">
        <v>0.17685187522667259</v>
      </c>
      <c r="S606" s="16">
        <v>0.16117377744539529</v>
      </c>
      <c r="T606" s="16">
        <v>0.20743396545975851</v>
      </c>
      <c r="U606" s="16">
        <v>0.19459372568908609</v>
      </c>
      <c r="V606" s="16">
        <v>0.17400971450275879</v>
      </c>
      <c r="W606" s="16">
        <v>0.1866723048376118</v>
      </c>
      <c r="X606" s="16">
        <v>0.14133151675941291</v>
      </c>
      <c r="Y606" s="16">
        <v>0.1866118207557961</v>
      </c>
      <c r="AA606" s="16">
        <v>0.19300471835317801</v>
      </c>
      <c r="AB606" s="16">
        <v>0.18297580852231549</v>
      </c>
      <c r="AC606" s="16">
        <v>0.1592480096954749</v>
      </c>
      <c r="AD606" s="16">
        <v>0.19410060411649879</v>
      </c>
    </row>
    <row r="607" spans="2:32" x14ac:dyDescent="0.35">
      <c r="B607" s="15" t="s">
        <v>241</v>
      </c>
      <c r="C607" s="16">
        <v>7.3078071296911268E-2</v>
      </c>
      <c r="D607" s="16">
        <v>6.6905913030029365E-2</v>
      </c>
      <c r="E607" s="16">
        <v>7.911120160716692E-2</v>
      </c>
      <c r="G607" s="16">
        <v>5.4680734109825893E-2</v>
      </c>
      <c r="H607" s="16">
        <v>6.934826221329625E-2</v>
      </c>
      <c r="I607" s="16">
        <v>6.3743740728185574E-2</v>
      </c>
      <c r="J607" s="16">
        <v>6.7326308024893255E-2</v>
      </c>
      <c r="K607" s="16">
        <v>7.3167394852193771E-2</v>
      </c>
      <c r="L607" s="16">
        <v>0.1003462387390071</v>
      </c>
      <c r="N607" s="16">
        <v>0.1019246436516794</v>
      </c>
      <c r="O607" s="16">
        <v>3.454693573783417E-2</v>
      </c>
      <c r="P607" s="16">
        <v>3.7296189489478319E-2</v>
      </c>
      <c r="Q607" s="16">
        <v>7.6519337012934396E-2</v>
      </c>
      <c r="R607" s="16">
        <v>6.4047528117127633E-2</v>
      </c>
      <c r="S607" s="16">
        <v>9.4374169450242809E-2</v>
      </c>
      <c r="T607" s="16">
        <v>9.3685326871811123E-2</v>
      </c>
      <c r="U607" s="16">
        <v>0.1014688955474061</v>
      </c>
      <c r="V607" s="16">
        <v>3.8996535483656058E-2</v>
      </c>
      <c r="W607" s="16">
        <v>7.79199011111332E-2</v>
      </c>
      <c r="X607" s="16">
        <v>9.1009044154865854E-2</v>
      </c>
      <c r="Y607" s="16">
        <v>5.3415677474641952E-2</v>
      </c>
      <c r="AA607" s="16">
        <v>6.097893260163751E-2</v>
      </c>
      <c r="AB607" s="16">
        <v>6.7946692812796597E-2</v>
      </c>
      <c r="AC607" s="16">
        <v>7.8240880597140697E-2</v>
      </c>
      <c r="AD607" s="16">
        <v>8.5909770925813853E-2</v>
      </c>
    </row>
    <row r="608" spans="2:32" x14ac:dyDescent="0.35">
      <c r="B608" s="15" t="s">
        <v>242</v>
      </c>
      <c r="C608" s="16">
        <v>3.7768883535452193E-2</v>
      </c>
      <c r="D608" s="16">
        <v>2.75253489100146E-2</v>
      </c>
      <c r="E608" s="16">
        <v>4.7781682391321731E-2</v>
      </c>
      <c r="G608" s="16">
        <v>2.34397191144569E-2</v>
      </c>
      <c r="H608" s="16">
        <v>2.9890302789818399E-2</v>
      </c>
      <c r="I608" s="16">
        <v>3.013887688900177E-2</v>
      </c>
      <c r="J608" s="16">
        <v>4.6571264965538629E-2</v>
      </c>
      <c r="K608" s="16">
        <v>4.7731561295296272E-2</v>
      </c>
      <c r="L608" s="16">
        <v>4.5908232925948138E-2</v>
      </c>
      <c r="N608" s="16">
        <v>2.1867260541932821E-2</v>
      </c>
      <c r="O608" s="16">
        <v>0</v>
      </c>
      <c r="P608" s="16">
        <v>3.009224287289507E-2</v>
      </c>
      <c r="Q608" s="16">
        <v>3.2113564348675572E-2</v>
      </c>
      <c r="R608" s="16">
        <v>4.1804895981394481E-2</v>
      </c>
      <c r="S608" s="16">
        <v>4.2229700821876041E-2</v>
      </c>
      <c r="T608" s="16">
        <v>5.5710235083896192E-2</v>
      </c>
      <c r="U608" s="16">
        <v>2.0467508286281261E-2</v>
      </c>
      <c r="V608" s="16">
        <v>1.5899262761643041E-2</v>
      </c>
      <c r="W608" s="16">
        <v>7.0744418543436438E-2</v>
      </c>
      <c r="X608" s="16">
        <v>3.3029110385401989E-2</v>
      </c>
      <c r="Y608" s="16">
        <v>5.8482502636510253E-2</v>
      </c>
      <c r="AA608" s="16">
        <v>2.220516177868552E-2</v>
      </c>
      <c r="AB608" s="16">
        <v>4.2493625826528339E-2</v>
      </c>
      <c r="AC608" s="16">
        <v>3.4953068537876102E-2</v>
      </c>
      <c r="AD608" s="16">
        <v>5.2471562609448241E-2</v>
      </c>
    </row>
    <row r="609" spans="2:32" ht="29" x14ac:dyDescent="0.35">
      <c r="B609" s="15" t="s">
        <v>243</v>
      </c>
      <c r="C609" s="16">
        <v>0.15012569419513819</v>
      </c>
      <c r="D609" s="16">
        <v>0.13973333475873501</v>
      </c>
      <c r="E609" s="16">
        <v>0.16028396558089619</v>
      </c>
      <c r="G609" s="16">
        <v>0.11960454092363609</v>
      </c>
      <c r="H609" s="16">
        <v>9.4005019484821997E-2</v>
      </c>
      <c r="I609" s="16">
        <v>9.5287782142228952E-2</v>
      </c>
      <c r="J609" s="16">
        <v>0.12053722026917579</v>
      </c>
      <c r="K609" s="16">
        <v>0.18498417462197089</v>
      </c>
      <c r="L609" s="16">
        <v>0.26073543175593911</v>
      </c>
      <c r="N609" s="16">
        <v>0.13846761186885581</v>
      </c>
      <c r="O609" s="16">
        <v>5.8591692641945629E-2</v>
      </c>
      <c r="P609" s="16">
        <v>0.1625072079645529</v>
      </c>
      <c r="Q609" s="16">
        <v>0.2237299213407718</v>
      </c>
      <c r="R609" s="16">
        <v>0.1272565541897801</v>
      </c>
      <c r="S609" s="16">
        <v>0.1634978369324476</v>
      </c>
      <c r="T609" s="16">
        <v>0.1469581652675544</v>
      </c>
      <c r="U609" s="16">
        <v>0.14939985695645561</v>
      </c>
      <c r="V609" s="16">
        <v>8.5559867974534853E-2</v>
      </c>
      <c r="W609" s="16">
        <v>0.17298985109917189</v>
      </c>
      <c r="X609" s="16">
        <v>0.22730222159972091</v>
      </c>
      <c r="Y609" s="16">
        <v>0.17122054545141591</v>
      </c>
      <c r="AA609" s="16">
        <v>8.8540467715284593E-2</v>
      </c>
      <c r="AB609" s="16">
        <v>0.14416140171159969</v>
      </c>
      <c r="AC609" s="16">
        <v>0.14027520198546009</v>
      </c>
      <c r="AD609" s="16">
        <v>0.23281479122781351</v>
      </c>
    </row>
    <row r="611" spans="2:32" x14ac:dyDescent="0.35">
      <c r="B611" s="25" t="s">
        <v>256</v>
      </c>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row>
    <row r="612" spans="2:32" x14ac:dyDescent="0.35">
      <c r="B612" s="24" t="s">
        <v>16</v>
      </c>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row>
    <row r="613" spans="2:32" x14ac:dyDescent="0.35">
      <c r="B613" s="15" t="s">
        <v>237</v>
      </c>
      <c r="C613" s="16">
        <v>0.1662655173013188</v>
      </c>
      <c r="D613" s="16">
        <v>0.17293612474100289</v>
      </c>
      <c r="E613" s="16">
        <v>0.1597451653932809</v>
      </c>
      <c r="G613" s="16">
        <v>0.24190312711810419</v>
      </c>
      <c r="H613" s="16">
        <v>0.19922196534423781</v>
      </c>
      <c r="I613" s="16">
        <v>0.21017487548910899</v>
      </c>
      <c r="J613" s="16">
        <v>0.1922398760668092</v>
      </c>
      <c r="K613" s="16">
        <v>0.11275696549311311</v>
      </c>
      <c r="L613" s="16">
        <v>6.9203143342197848E-2</v>
      </c>
      <c r="N613" s="16">
        <v>0.1063655574696477</v>
      </c>
      <c r="O613" s="16">
        <v>0.1628096594789448</v>
      </c>
      <c r="P613" s="16">
        <v>0.23427359780383111</v>
      </c>
      <c r="Q613" s="16">
        <v>0.16965301809810651</v>
      </c>
      <c r="R613" s="16">
        <v>0.1856139028690823</v>
      </c>
      <c r="S613" s="16">
        <v>0.1359873672411496</v>
      </c>
      <c r="T613" s="16">
        <v>0.15414809138784821</v>
      </c>
      <c r="U613" s="16">
        <v>0.20317502801087209</v>
      </c>
      <c r="V613" s="16">
        <v>0.20682593078320921</v>
      </c>
      <c r="W613" s="16">
        <v>0.1681216004849963</v>
      </c>
      <c r="X613" s="16">
        <v>0.13776232978741521</v>
      </c>
      <c r="Y613" s="16">
        <v>0.12322778600629861</v>
      </c>
      <c r="AA613" s="16">
        <v>0.18576845128426511</v>
      </c>
      <c r="AB613" s="16">
        <v>0.16890527830822771</v>
      </c>
      <c r="AC613" s="16">
        <v>0.17798092307295121</v>
      </c>
      <c r="AD613" s="16">
        <v>0.13011189531361861</v>
      </c>
    </row>
    <row r="614" spans="2:32" x14ac:dyDescent="0.35">
      <c r="B614" s="15" t="s">
        <v>238</v>
      </c>
      <c r="C614" s="16">
        <v>0.29729148018568963</v>
      </c>
      <c r="D614" s="16">
        <v>0.30595763990244129</v>
      </c>
      <c r="E614" s="16">
        <v>0.28882052584526169</v>
      </c>
      <c r="G614" s="16">
        <v>0.34417546972972329</v>
      </c>
      <c r="H614" s="16">
        <v>0.35121065483039271</v>
      </c>
      <c r="I614" s="16">
        <v>0.29743166059044007</v>
      </c>
      <c r="J614" s="16">
        <v>0.31174405291099172</v>
      </c>
      <c r="K614" s="16">
        <v>0.25704951478659388</v>
      </c>
      <c r="L614" s="16">
        <v>0.23801554251271159</v>
      </c>
      <c r="N614" s="16">
        <v>0.29409777294869421</v>
      </c>
      <c r="O614" s="16">
        <v>0.33410361781487502</v>
      </c>
      <c r="P614" s="16">
        <v>0.30297120317739928</v>
      </c>
      <c r="Q614" s="16">
        <v>0.26639032168563692</v>
      </c>
      <c r="R614" s="16">
        <v>0.27432142681582128</v>
      </c>
      <c r="S614" s="16">
        <v>0.33469223532391962</v>
      </c>
      <c r="T614" s="16">
        <v>0.30020015089412072</v>
      </c>
      <c r="U614" s="16">
        <v>0.25578809605439912</v>
      </c>
      <c r="V614" s="16">
        <v>0.31826548907493091</v>
      </c>
      <c r="W614" s="16">
        <v>0.30177679454181849</v>
      </c>
      <c r="X614" s="16">
        <v>0.31206146654302253</v>
      </c>
      <c r="Y614" s="16">
        <v>0.28083565100442992</v>
      </c>
      <c r="AA614" s="16">
        <v>0.36430665627198</v>
      </c>
      <c r="AB614" s="16">
        <v>0.28712317561059741</v>
      </c>
      <c r="AC614" s="16">
        <v>0.297848598698436</v>
      </c>
      <c r="AD614" s="16">
        <v>0.2351514602794795</v>
      </c>
    </row>
    <row r="615" spans="2:32" x14ac:dyDescent="0.35">
      <c r="B615" s="15" t="s">
        <v>239</v>
      </c>
      <c r="C615" s="16">
        <v>0.22409036777221639</v>
      </c>
      <c r="D615" s="16">
        <v>0.2136685261680262</v>
      </c>
      <c r="E615" s="16">
        <v>0.234277457239494</v>
      </c>
      <c r="G615" s="16">
        <v>0.2262335841413729</v>
      </c>
      <c r="H615" s="16">
        <v>0.20941525127013069</v>
      </c>
      <c r="I615" s="16">
        <v>0.19885958888500749</v>
      </c>
      <c r="J615" s="16">
        <v>0.1983687803255508</v>
      </c>
      <c r="K615" s="16">
        <v>0.26169704276634059</v>
      </c>
      <c r="L615" s="16">
        <v>0.25065208103401099</v>
      </c>
      <c r="N615" s="16">
        <v>0.26229186245792752</v>
      </c>
      <c r="O615" s="16">
        <v>0.28856111540440088</v>
      </c>
      <c r="P615" s="16">
        <v>0.16867118382894269</v>
      </c>
      <c r="Q615" s="16">
        <v>0.2469126728832777</v>
      </c>
      <c r="R615" s="16">
        <v>0.23817647610745879</v>
      </c>
      <c r="S615" s="16">
        <v>0.19304765087487269</v>
      </c>
      <c r="T615" s="16">
        <v>0.2026723317088901</v>
      </c>
      <c r="U615" s="16">
        <v>0.2429005065638051</v>
      </c>
      <c r="V615" s="16">
        <v>0.2334056959328904</v>
      </c>
      <c r="W615" s="16">
        <v>0.1959046205773684</v>
      </c>
      <c r="X615" s="16">
        <v>0.1933459781700726</v>
      </c>
      <c r="Y615" s="16">
        <v>0.24619220751294391</v>
      </c>
      <c r="AA615" s="16">
        <v>0.21115025867711629</v>
      </c>
      <c r="AB615" s="16">
        <v>0.23240079363934821</v>
      </c>
      <c r="AC615" s="16">
        <v>0.25872774985622882</v>
      </c>
      <c r="AD615" s="16">
        <v>0.20056308767683451</v>
      </c>
    </row>
    <row r="616" spans="2:32" x14ac:dyDescent="0.35">
      <c r="B616" s="15" t="s">
        <v>240</v>
      </c>
      <c r="C616" s="16">
        <v>0.13516255678065259</v>
      </c>
      <c r="D616" s="16">
        <v>0.14520141254268809</v>
      </c>
      <c r="E616" s="16">
        <v>0.1253498263937472</v>
      </c>
      <c r="G616" s="16">
        <v>8.772670082649657E-2</v>
      </c>
      <c r="H616" s="16">
        <v>0.13103082244504979</v>
      </c>
      <c r="I616" s="16">
        <v>0.13823389076351289</v>
      </c>
      <c r="J616" s="16">
        <v>0.1249074097084944</v>
      </c>
      <c r="K616" s="16">
        <v>0.1512322821434994</v>
      </c>
      <c r="L616" s="16">
        <v>0.1646434347713539</v>
      </c>
      <c r="N616" s="16">
        <v>0.1556525105238773</v>
      </c>
      <c r="O616" s="16">
        <v>8.8264688260932478E-2</v>
      </c>
      <c r="P616" s="16">
        <v>0.14204834789408299</v>
      </c>
      <c r="Q616" s="16">
        <v>0.107728962764623</v>
      </c>
      <c r="R616" s="16">
        <v>0.1574530480205926</v>
      </c>
      <c r="S616" s="16">
        <v>0.15406593148508821</v>
      </c>
      <c r="T616" s="16">
        <v>0.14179489729357039</v>
      </c>
      <c r="U616" s="16">
        <v>0.13894046974810439</v>
      </c>
      <c r="V616" s="16">
        <v>0.1319014510792941</v>
      </c>
      <c r="W616" s="16">
        <v>0.1122788651912264</v>
      </c>
      <c r="X616" s="16">
        <v>0.144363974352996</v>
      </c>
      <c r="Y616" s="16">
        <v>0.1156765704511989</v>
      </c>
      <c r="AA616" s="16">
        <v>0.1264539732041349</v>
      </c>
      <c r="AB616" s="16">
        <v>0.14586080932172479</v>
      </c>
      <c r="AC616" s="16">
        <v>0.10110899470788599</v>
      </c>
      <c r="AD616" s="16">
        <v>0.16376036926421789</v>
      </c>
    </row>
    <row r="617" spans="2:32" x14ac:dyDescent="0.35">
      <c r="B617" s="15" t="s">
        <v>241</v>
      </c>
      <c r="C617" s="16">
        <v>4.598956936079529E-2</v>
      </c>
      <c r="D617" s="16">
        <v>4.2527032220699361E-2</v>
      </c>
      <c r="E617" s="16">
        <v>4.9374112800387289E-2</v>
      </c>
      <c r="G617" s="16">
        <v>3.9551084428008969E-2</v>
      </c>
      <c r="H617" s="16">
        <v>2.6609397326087018E-2</v>
      </c>
      <c r="I617" s="16">
        <v>4.715095890467496E-2</v>
      </c>
      <c r="J617" s="16">
        <v>3.9358915738971281E-2</v>
      </c>
      <c r="K617" s="16">
        <v>5.145150683665662E-2</v>
      </c>
      <c r="L617" s="16">
        <v>6.6700631349689621E-2</v>
      </c>
      <c r="N617" s="16">
        <v>6.6904947214212626E-2</v>
      </c>
      <c r="O617" s="16">
        <v>6.1054477390887922E-2</v>
      </c>
      <c r="P617" s="16">
        <v>1.934078544813372E-2</v>
      </c>
      <c r="Q617" s="16">
        <v>2.125589109068405E-2</v>
      </c>
      <c r="R617" s="16">
        <v>3.7160019837889288E-2</v>
      </c>
      <c r="S617" s="16">
        <v>3.9357626172242199E-2</v>
      </c>
      <c r="T617" s="16">
        <v>4.9156445485836003E-2</v>
      </c>
      <c r="U617" s="16">
        <v>5.5909405556526078E-2</v>
      </c>
      <c r="V617" s="16">
        <v>3.4848721222179559E-2</v>
      </c>
      <c r="W617" s="16">
        <v>6.507103458860751E-2</v>
      </c>
      <c r="X617" s="16">
        <v>4.9252844785249487E-2</v>
      </c>
      <c r="Y617" s="16">
        <v>3.70498673682189E-2</v>
      </c>
      <c r="AA617" s="16">
        <v>3.5127572486578641E-2</v>
      </c>
      <c r="AB617" s="16">
        <v>4.3699183235109268E-2</v>
      </c>
      <c r="AC617" s="16">
        <v>5.0862901538835437E-2</v>
      </c>
      <c r="AD617" s="16">
        <v>5.5110414610535882E-2</v>
      </c>
    </row>
    <row r="618" spans="2:32" x14ac:dyDescent="0.35">
      <c r="B618" s="15" t="s">
        <v>242</v>
      </c>
      <c r="C618" s="16">
        <v>2.775657678365992E-2</v>
      </c>
      <c r="D618" s="16">
        <v>2.5876154896194201E-2</v>
      </c>
      <c r="E618" s="16">
        <v>2.9594642140183709E-2</v>
      </c>
      <c r="G618" s="16">
        <v>1.072815690344252E-2</v>
      </c>
      <c r="H618" s="16">
        <v>1.476635455018771E-2</v>
      </c>
      <c r="I618" s="16">
        <v>2.6967579846152261E-2</v>
      </c>
      <c r="J618" s="16">
        <v>3.253264969977316E-2</v>
      </c>
      <c r="K618" s="16">
        <v>2.877754081663414E-2</v>
      </c>
      <c r="L618" s="16">
        <v>4.5539675648545989E-2</v>
      </c>
      <c r="N618" s="16">
        <v>1.09581403068406E-2</v>
      </c>
      <c r="O618" s="16">
        <v>0</v>
      </c>
      <c r="P618" s="16">
        <v>3.702048593048865E-2</v>
      </c>
      <c r="Q618" s="16">
        <v>3.2645266659957373E-2</v>
      </c>
      <c r="R618" s="16">
        <v>9.0752565183888564E-3</v>
      </c>
      <c r="S618" s="16">
        <v>1.837513648292444E-2</v>
      </c>
      <c r="T618" s="16">
        <v>4.8928727885355183E-2</v>
      </c>
      <c r="U618" s="16">
        <v>2.1959465456926858E-2</v>
      </c>
      <c r="V618" s="16">
        <v>2.836585088213572E-2</v>
      </c>
      <c r="W618" s="16">
        <v>3.9103991426446612E-2</v>
      </c>
      <c r="X618" s="16">
        <v>2.955094706461265E-2</v>
      </c>
      <c r="Y618" s="16">
        <v>4.8267384126754603E-2</v>
      </c>
      <c r="AA618" s="16">
        <v>1.8132610049655939E-2</v>
      </c>
      <c r="AB618" s="16">
        <v>3.8325328793890723E-2</v>
      </c>
      <c r="AC618" s="16">
        <v>1.6656917386628261E-2</v>
      </c>
      <c r="AD618" s="16">
        <v>3.716839629024838E-2</v>
      </c>
    </row>
    <row r="619" spans="2:32" ht="29" x14ac:dyDescent="0.35">
      <c r="B619" s="15" t="s">
        <v>243</v>
      </c>
      <c r="C619" s="16">
        <v>0.1034439318156673</v>
      </c>
      <c r="D619" s="16">
        <v>9.3833109528947717E-2</v>
      </c>
      <c r="E619" s="16">
        <v>0.1128382701876452</v>
      </c>
      <c r="G619" s="16">
        <v>4.9681876852851449E-2</v>
      </c>
      <c r="H619" s="16">
        <v>6.7745554233914151E-2</v>
      </c>
      <c r="I619" s="16">
        <v>8.1181445521103152E-2</v>
      </c>
      <c r="J619" s="16">
        <v>0.1008483155494096</v>
      </c>
      <c r="K619" s="16">
        <v>0.137035147157162</v>
      </c>
      <c r="L619" s="16">
        <v>0.16524549134148989</v>
      </c>
      <c r="N619" s="16">
        <v>0.1037292090787999</v>
      </c>
      <c r="O619" s="16">
        <v>6.5206441649958938E-2</v>
      </c>
      <c r="P619" s="16">
        <v>9.5674395917121624E-2</v>
      </c>
      <c r="Q619" s="16">
        <v>0.15541386681771441</v>
      </c>
      <c r="R619" s="16">
        <v>9.8199869830766881E-2</v>
      </c>
      <c r="S619" s="16">
        <v>0.1244740524198033</v>
      </c>
      <c r="T619" s="16">
        <v>0.10309935534437931</v>
      </c>
      <c r="U619" s="16">
        <v>8.1327028609366248E-2</v>
      </c>
      <c r="V619" s="16">
        <v>4.6386861025360153E-2</v>
      </c>
      <c r="W619" s="16">
        <v>0.1177430931895362</v>
      </c>
      <c r="X619" s="16">
        <v>0.13366245929663129</v>
      </c>
      <c r="Y619" s="16">
        <v>0.14875053353015519</v>
      </c>
      <c r="AA619" s="16">
        <v>5.906047802626916E-2</v>
      </c>
      <c r="AB619" s="16">
        <v>8.3685431091101714E-2</v>
      </c>
      <c r="AC619" s="16">
        <v>9.6813914739034418E-2</v>
      </c>
      <c r="AD619" s="16">
        <v>0.17813437656506539</v>
      </c>
    </row>
    <row r="621" spans="2:32" x14ac:dyDescent="0.35">
      <c r="B621" s="25" t="s">
        <v>257</v>
      </c>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row>
    <row r="622" spans="2:32" x14ac:dyDescent="0.35">
      <c r="B622" s="24" t="s">
        <v>16</v>
      </c>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row>
    <row r="623" spans="2:32" x14ac:dyDescent="0.35">
      <c r="B623" s="15" t="s">
        <v>237</v>
      </c>
      <c r="C623" s="16">
        <v>0.130029661864731</v>
      </c>
      <c r="D623" s="16">
        <v>0.13949857609398711</v>
      </c>
      <c r="E623" s="16">
        <v>0.1207740350691149</v>
      </c>
      <c r="G623" s="16">
        <v>0.20200477670051059</v>
      </c>
      <c r="H623" s="16">
        <v>0.17962360578252989</v>
      </c>
      <c r="I623" s="16">
        <v>0.15944922960847749</v>
      </c>
      <c r="J623" s="16">
        <v>0.15054964970273399</v>
      </c>
      <c r="K623" s="16">
        <v>6.4010561529166107E-2</v>
      </c>
      <c r="L623" s="16">
        <v>4.6460616120548318E-2</v>
      </c>
      <c r="N623" s="16">
        <v>0.10594050774979991</v>
      </c>
      <c r="O623" s="16">
        <v>0.1236437658317943</v>
      </c>
      <c r="P623" s="16">
        <v>0.14937677027111751</v>
      </c>
      <c r="Q623" s="16">
        <v>0.10070543391526279</v>
      </c>
      <c r="R623" s="16">
        <v>0.15413579817906789</v>
      </c>
      <c r="S623" s="16">
        <v>9.4938584034515938E-2</v>
      </c>
      <c r="T623" s="16">
        <v>0.1685893549975932</v>
      </c>
      <c r="U623" s="16">
        <v>0.13560113709559829</v>
      </c>
      <c r="V623" s="16">
        <v>0.19990715580690641</v>
      </c>
      <c r="W623" s="16">
        <v>7.0217920569558251E-2</v>
      </c>
      <c r="X623" s="16">
        <v>9.4118384776728264E-2</v>
      </c>
      <c r="Y623" s="16">
        <v>0.13393610369896061</v>
      </c>
      <c r="AA623" s="16">
        <v>0.141994803438728</v>
      </c>
      <c r="AB623" s="16">
        <v>0.14141286871568071</v>
      </c>
      <c r="AC623" s="16">
        <v>0.1227807533594865</v>
      </c>
      <c r="AD623" s="16">
        <v>0.1095958534856252</v>
      </c>
    </row>
    <row r="624" spans="2:32" x14ac:dyDescent="0.35">
      <c r="B624" s="15" t="s">
        <v>238</v>
      </c>
      <c r="C624" s="16">
        <v>0.29724339866379201</v>
      </c>
      <c r="D624" s="16">
        <v>0.30116322497683551</v>
      </c>
      <c r="E624" s="16">
        <v>0.2934118664966644</v>
      </c>
      <c r="G624" s="16">
        <v>0.32923742987580962</v>
      </c>
      <c r="H624" s="16">
        <v>0.36433546318030058</v>
      </c>
      <c r="I624" s="16">
        <v>0.29857120429317269</v>
      </c>
      <c r="J624" s="16">
        <v>0.34768618431864101</v>
      </c>
      <c r="K624" s="16">
        <v>0.27543290360505812</v>
      </c>
      <c r="L624" s="16">
        <v>0.1944903851559919</v>
      </c>
      <c r="N624" s="16">
        <v>0.26554422883675532</v>
      </c>
      <c r="O624" s="16">
        <v>0.3632803736501436</v>
      </c>
      <c r="P624" s="16">
        <v>0.25737042919563419</v>
      </c>
      <c r="Q624" s="16">
        <v>0.28649503689966638</v>
      </c>
      <c r="R624" s="16">
        <v>0.32675841154568752</v>
      </c>
      <c r="S624" s="16">
        <v>0.28112013353990201</v>
      </c>
      <c r="T624" s="16">
        <v>0.29306268929047352</v>
      </c>
      <c r="U624" s="16">
        <v>0.30262875933977762</v>
      </c>
      <c r="V624" s="16">
        <v>0.29467065293075823</v>
      </c>
      <c r="W624" s="16">
        <v>0.30604379021629152</v>
      </c>
      <c r="X624" s="16">
        <v>0.30511416876308178</v>
      </c>
      <c r="Y624" s="16">
        <v>0.29415557957147381</v>
      </c>
      <c r="AA624" s="16">
        <v>0.33942209534951823</v>
      </c>
      <c r="AB624" s="16">
        <v>0.30546762644643521</v>
      </c>
      <c r="AC624" s="16">
        <v>0.32589589358018689</v>
      </c>
      <c r="AD624" s="16">
        <v>0.21800538892126919</v>
      </c>
    </row>
    <row r="625" spans="2:32" x14ac:dyDescent="0.35">
      <c r="B625" s="15" t="s">
        <v>239</v>
      </c>
      <c r="C625" s="16">
        <v>0.25187902102341031</v>
      </c>
      <c r="D625" s="16">
        <v>0.2349360449518294</v>
      </c>
      <c r="E625" s="16">
        <v>0.26844035630735308</v>
      </c>
      <c r="G625" s="16">
        <v>0.26408134774661879</v>
      </c>
      <c r="H625" s="16">
        <v>0.24455372429963421</v>
      </c>
      <c r="I625" s="16">
        <v>0.28356847014999381</v>
      </c>
      <c r="J625" s="16">
        <v>0.20800298465743519</v>
      </c>
      <c r="K625" s="16">
        <v>0.26149418786294643</v>
      </c>
      <c r="L625" s="16">
        <v>0.25324592528347739</v>
      </c>
      <c r="N625" s="16">
        <v>0.30866868486562637</v>
      </c>
      <c r="O625" s="16">
        <v>0.33031693117901839</v>
      </c>
      <c r="P625" s="16">
        <v>0.31198050123133347</v>
      </c>
      <c r="Q625" s="16">
        <v>0.23913101418038649</v>
      </c>
      <c r="R625" s="16">
        <v>0.24548611765982159</v>
      </c>
      <c r="S625" s="16">
        <v>0.26426047370423089</v>
      </c>
      <c r="T625" s="16">
        <v>0.21482820426390359</v>
      </c>
      <c r="U625" s="16">
        <v>0.22227322622102341</v>
      </c>
      <c r="V625" s="16">
        <v>0.27723555132932243</v>
      </c>
      <c r="W625" s="16">
        <v>0.24868894353178411</v>
      </c>
      <c r="X625" s="16">
        <v>0.20163780338792689</v>
      </c>
      <c r="Y625" s="16">
        <v>0.20563940524889471</v>
      </c>
      <c r="AA625" s="16">
        <v>0.25815215717866918</v>
      </c>
      <c r="AB625" s="16">
        <v>0.23700033836845971</v>
      </c>
      <c r="AC625" s="16">
        <v>0.24658753155776611</v>
      </c>
      <c r="AD625" s="16">
        <v>0.26586916023148027</v>
      </c>
    </row>
    <row r="626" spans="2:32" x14ac:dyDescent="0.35">
      <c r="B626" s="15" t="s">
        <v>240</v>
      </c>
      <c r="C626" s="16">
        <v>0.1169616870698497</v>
      </c>
      <c r="D626" s="16">
        <v>0.1151447982883948</v>
      </c>
      <c r="E626" s="16">
        <v>0.1187376504045192</v>
      </c>
      <c r="G626" s="16">
        <v>0.1048733511124491</v>
      </c>
      <c r="H626" s="16">
        <v>9.8711768239689787E-2</v>
      </c>
      <c r="I626" s="16">
        <v>0.13076422881989919</v>
      </c>
      <c r="J626" s="16">
        <v>0.1124318198694345</v>
      </c>
      <c r="K626" s="16">
        <v>0.1302755353870412</v>
      </c>
      <c r="L626" s="16">
        <v>0.1232218596035804</v>
      </c>
      <c r="N626" s="16">
        <v>0.12083963486506941</v>
      </c>
      <c r="O626" s="16">
        <v>9.1730936880074873E-2</v>
      </c>
      <c r="P626" s="16">
        <v>0.1297541981518755</v>
      </c>
      <c r="Q626" s="16">
        <v>0.1239353978421438</v>
      </c>
      <c r="R626" s="16">
        <v>0.12952537154490559</v>
      </c>
      <c r="S626" s="16">
        <v>0.1369142369564077</v>
      </c>
      <c r="T626" s="16">
        <v>7.771571193917548E-2</v>
      </c>
      <c r="U626" s="16">
        <v>0.13296783203893051</v>
      </c>
      <c r="V626" s="16">
        <v>0.101295926216732</v>
      </c>
      <c r="W626" s="16">
        <v>0.1281063981911372</v>
      </c>
      <c r="X626" s="16">
        <v>0.1032079888014318</v>
      </c>
      <c r="Y626" s="16">
        <v>0.11338555845057061</v>
      </c>
      <c r="AA626" s="16">
        <v>0.11139443068773761</v>
      </c>
      <c r="AB626" s="16">
        <v>0.1205063411825355</v>
      </c>
      <c r="AC626" s="16">
        <v>0.122688354871684</v>
      </c>
      <c r="AD626" s="16">
        <v>0.11443353955511271</v>
      </c>
    </row>
    <row r="627" spans="2:32" x14ac:dyDescent="0.35">
      <c r="B627" s="15" t="s">
        <v>241</v>
      </c>
      <c r="C627" s="16">
        <v>4.7109748153218042E-2</v>
      </c>
      <c r="D627" s="16">
        <v>5.4338435179134698E-2</v>
      </c>
      <c r="E627" s="16">
        <v>4.0043887409915699E-2</v>
      </c>
      <c r="G627" s="16">
        <v>3.6142017855069881E-2</v>
      </c>
      <c r="H627" s="16">
        <v>2.6551324691510111E-2</v>
      </c>
      <c r="I627" s="16">
        <v>3.9995515047747877E-2</v>
      </c>
      <c r="J627" s="16">
        <v>4.7085073944662388E-2</v>
      </c>
      <c r="K627" s="16">
        <v>4.9295802405302423E-2</v>
      </c>
      <c r="L627" s="16">
        <v>7.5302962695552977E-2</v>
      </c>
      <c r="N627" s="16">
        <v>6.0266274499864617E-2</v>
      </c>
      <c r="O627" s="16">
        <v>3.035116082389696E-2</v>
      </c>
      <c r="P627" s="16">
        <v>1.8932149064931791E-2</v>
      </c>
      <c r="Q627" s="16">
        <v>2.1481861789899501E-2</v>
      </c>
      <c r="R627" s="16">
        <v>3.5274447582894559E-2</v>
      </c>
      <c r="S627" s="16">
        <v>4.5876752435207578E-2</v>
      </c>
      <c r="T627" s="16">
        <v>6.3958922192501266E-2</v>
      </c>
      <c r="U627" s="16">
        <v>6.3147117330223004E-2</v>
      </c>
      <c r="V627" s="16">
        <v>1.9226665976273372E-2</v>
      </c>
      <c r="W627" s="16">
        <v>5.6431220767362317E-2</v>
      </c>
      <c r="X627" s="16">
        <v>8.3759088565955458E-2</v>
      </c>
      <c r="Y627" s="16">
        <v>5.0545578042524138E-2</v>
      </c>
      <c r="AA627" s="16">
        <v>3.7687288154375123E-2</v>
      </c>
      <c r="AB627" s="16">
        <v>5.0008161531566647E-2</v>
      </c>
      <c r="AC627" s="16">
        <v>5.3713460544053272E-2</v>
      </c>
      <c r="AD627" s="16">
        <v>4.8307505239245027E-2</v>
      </c>
    </row>
    <row r="628" spans="2:32" x14ac:dyDescent="0.35">
      <c r="B628" s="15" t="s">
        <v>242</v>
      </c>
      <c r="C628" s="16">
        <v>3.074949208004539E-2</v>
      </c>
      <c r="D628" s="16">
        <v>2.5601690710054151E-2</v>
      </c>
      <c r="E628" s="16">
        <v>3.578133914772591E-2</v>
      </c>
      <c r="G628" s="16">
        <v>1.6366319693907869E-2</v>
      </c>
      <c r="H628" s="16">
        <v>2.4167189020310471E-2</v>
      </c>
      <c r="I628" s="16">
        <v>2.1724729847758549E-2</v>
      </c>
      <c r="J628" s="16">
        <v>2.0829955218291379E-2</v>
      </c>
      <c r="K628" s="16">
        <v>3.9372135417995939E-2</v>
      </c>
      <c r="L628" s="16">
        <v>5.5094419958369147E-2</v>
      </c>
      <c r="N628" s="16">
        <v>2.514307806620894E-2</v>
      </c>
      <c r="O628" s="16">
        <v>0</v>
      </c>
      <c r="P628" s="16">
        <v>4.7438476657331127E-2</v>
      </c>
      <c r="Q628" s="16">
        <v>2.1095917021700331E-2</v>
      </c>
      <c r="R628" s="16">
        <v>1.8255886131067951E-2</v>
      </c>
      <c r="S628" s="16">
        <v>1.7156881585185042E-2</v>
      </c>
      <c r="T628" s="16">
        <v>4.9327358853494763E-2</v>
      </c>
      <c r="U628" s="16">
        <v>1.5974396673450641E-2</v>
      </c>
      <c r="V628" s="16">
        <v>1.580314429706688E-2</v>
      </c>
      <c r="W628" s="16">
        <v>5.756571740548809E-2</v>
      </c>
      <c r="X628" s="16">
        <v>4.189238523494565E-2</v>
      </c>
      <c r="Y628" s="16">
        <v>4.4110063836880861E-2</v>
      </c>
      <c r="AA628" s="16">
        <v>1.6830436006003271E-2</v>
      </c>
      <c r="AB628" s="16">
        <v>4.0085774798629778E-2</v>
      </c>
      <c r="AC628" s="16">
        <v>1.6009686657793221E-2</v>
      </c>
      <c r="AD628" s="16">
        <v>4.9324758936996407E-2</v>
      </c>
    </row>
    <row r="629" spans="2:32" ht="29" x14ac:dyDescent="0.35">
      <c r="B629" s="15" t="s">
        <v>243</v>
      </c>
      <c r="C629" s="16">
        <v>0.1260269911449535</v>
      </c>
      <c r="D629" s="16">
        <v>0.12931722979976409</v>
      </c>
      <c r="E629" s="16">
        <v>0.12281086516470691</v>
      </c>
      <c r="G629" s="16">
        <v>4.7294757015634133E-2</v>
      </c>
      <c r="H629" s="16">
        <v>6.2056924786024842E-2</v>
      </c>
      <c r="I629" s="16">
        <v>6.5926622232950274E-2</v>
      </c>
      <c r="J629" s="16">
        <v>0.1134143322888016</v>
      </c>
      <c r="K629" s="16">
        <v>0.18011887379248959</v>
      </c>
      <c r="L629" s="16">
        <v>0.25218383118247978</v>
      </c>
      <c r="N629" s="16">
        <v>0.1135975911166754</v>
      </c>
      <c r="O629" s="16">
        <v>6.0676831635071808E-2</v>
      </c>
      <c r="P629" s="16">
        <v>8.5147475427776273E-2</v>
      </c>
      <c r="Q629" s="16">
        <v>0.20715533835094069</v>
      </c>
      <c r="R629" s="16">
        <v>9.0563967356554878E-2</v>
      </c>
      <c r="S629" s="16">
        <v>0.15973293774455091</v>
      </c>
      <c r="T629" s="16">
        <v>0.13251775846285799</v>
      </c>
      <c r="U629" s="16">
        <v>0.1274075313009965</v>
      </c>
      <c r="V629" s="16">
        <v>9.1860903442940844E-2</v>
      </c>
      <c r="W629" s="16">
        <v>0.13294600931837869</v>
      </c>
      <c r="X629" s="16">
        <v>0.17027018046993009</v>
      </c>
      <c r="Y629" s="16">
        <v>0.1582277111506952</v>
      </c>
      <c r="AA629" s="16">
        <v>9.4518789184968602E-2</v>
      </c>
      <c r="AB629" s="16">
        <v>0.1055188889566924</v>
      </c>
      <c r="AC629" s="16">
        <v>0.1123243194290301</v>
      </c>
      <c r="AD629" s="16">
        <v>0.19446379363027119</v>
      </c>
    </row>
    <row r="631" spans="2:32" x14ac:dyDescent="0.35">
      <c r="B631" s="25" t="s">
        <v>258</v>
      </c>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row>
    <row r="632" spans="2:32" x14ac:dyDescent="0.35">
      <c r="B632" s="24" t="s">
        <v>16</v>
      </c>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row>
    <row r="633" spans="2:32" x14ac:dyDescent="0.35">
      <c r="B633" s="15" t="s">
        <v>237</v>
      </c>
      <c r="C633" s="16">
        <v>0.15688614173026069</v>
      </c>
      <c r="D633" s="16">
        <v>0.15733297851254119</v>
      </c>
      <c r="E633" s="16">
        <v>0.1564493699531373</v>
      </c>
      <c r="G633" s="16">
        <v>0.20463562767042329</v>
      </c>
      <c r="H633" s="16">
        <v>0.18640115044156191</v>
      </c>
      <c r="I633" s="16">
        <v>0.20843905390012521</v>
      </c>
      <c r="J633" s="16">
        <v>0.19143663285738999</v>
      </c>
      <c r="K633" s="16">
        <v>8.9230257988308748E-2</v>
      </c>
      <c r="L633" s="16">
        <v>7.7251120687926347E-2</v>
      </c>
      <c r="N633" s="16">
        <v>0.1175458004135571</v>
      </c>
      <c r="O633" s="16">
        <v>0.13348175298912821</v>
      </c>
      <c r="P633" s="16">
        <v>0.1761285462751033</v>
      </c>
      <c r="Q633" s="16">
        <v>0.1436290284858813</v>
      </c>
      <c r="R633" s="16">
        <v>0.1456341619293553</v>
      </c>
      <c r="S633" s="16">
        <v>0.18612117053337379</v>
      </c>
      <c r="T633" s="16">
        <v>0.1842254202367008</v>
      </c>
      <c r="U633" s="16">
        <v>0.178170511723445</v>
      </c>
      <c r="V633" s="16">
        <v>0.20702374697734391</v>
      </c>
      <c r="W633" s="16">
        <v>0.12442866554469161</v>
      </c>
      <c r="X633" s="16">
        <v>0.11945321125868461</v>
      </c>
      <c r="Y633" s="16">
        <v>0.14691661670888551</v>
      </c>
      <c r="AA633" s="16">
        <v>0.17417243038025221</v>
      </c>
      <c r="AB633" s="16">
        <v>0.1567238339651553</v>
      </c>
      <c r="AC633" s="16">
        <v>0.179677407062353</v>
      </c>
      <c r="AD633" s="16">
        <v>0.1175045728543699</v>
      </c>
    </row>
    <row r="634" spans="2:32" x14ac:dyDescent="0.35">
      <c r="B634" s="15" t="s">
        <v>238</v>
      </c>
      <c r="C634" s="16">
        <v>0.3479006025638976</v>
      </c>
      <c r="D634" s="16">
        <v>0.35425061906695238</v>
      </c>
      <c r="E634" s="16">
        <v>0.34169362027688033</v>
      </c>
      <c r="G634" s="16">
        <v>0.33462059665070099</v>
      </c>
      <c r="H634" s="16">
        <v>0.38697968557042628</v>
      </c>
      <c r="I634" s="16">
        <v>0.36767541055784903</v>
      </c>
      <c r="J634" s="16">
        <v>0.35454764454977511</v>
      </c>
      <c r="K634" s="16">
        <v>0.34784442519573849</v>
      </c>
      <c r="L634" s="16">
        <v>0.30350314007714591</v>
      </c>
      <c r="N634" s="16">
        <v>0.38403424106785999</v>
      </c>
      <c r="O634" s="16">
        <v>0.37135913504860918</v>
      </c>
      <c r="P634" s="16">
        <v>0.36354984331428691</v>
      </c>
      <c r="Q634" s="16">
        <v>0.31200159236298752</v>
      </c>
      <c r="R634" s="16">
        <v>0.3283304629352401</v>
      </c>
      <c r="S634" s="16">
        <v>0.34996828346584158</v>
      </c>
      <c r="T634" s="16">
        <v>0.26808912833775189</v>
      </c>
      <c r="U634" s="16">
        <v>0.29051205689627901</v>
      </c>
      <c r="V634" s="16">
        <v>0.35888262480556882</v>
      </c>
      <c r="W634" s="16">
        <v>0.39140190569405381</v>
      </c>
      <c r="X634" s="16">
        <v>0.37159744413978463</v>
      </c>
      <c r="Y634" s="16">
        <v>0.35184227613099861</v>
      </c>
      <c r="AA634" s="16">
        <v>0.41539955288291391</v>
      </c>
      <c r="AB634" s="16">
        <v>0.36065151397157652</v>
      </c>
      <c r="AC634" s="16">
        <v>0.33556524000678811</v>
      </c>
      <c r="AD634" s="16">
        <v>0.27190681806484562</v>
      </c>
    </row>
    <row r="635" spans="2:32" x14ac:dyDescent="0.35">
      <c r="B635" s="15" t="s">
        <v>239</v>
      </c>
      <c r="C635" s="16">
        <v>0.2183167927573012</v>
      </c>
      <c r="D635" s="16">
        <v>0.21132171969561109</v>
      </c>
      <c r="E635" s="16">
        <v>0.22515430169439071</v>
      </c>
      <c r="G635" s="16">
        <v>0.2226086215087511</v>
      </c>
      <c r="H635" s="16">
        <v>0.21419962124229311</v>
      </c>
      <c r="I635" s="16">
        <v>0.20505888954044929</v>
      </c>
      <c r="J635" s="16">
        <v>0.20848990367209519</v>
      </c>
      <c r="K635" s="16">
        <v>0.2603382234589573</v>
      </c>
      <c r="L635" s="16">
        <v>0.2093267574258727</v>
      </c>
      <c r="N635" s="16">
        <v>0.25294398905146731</v>
      </c>
      <c r="O635" s="16">
        <v>0.24262646574393679</v>
      </c>
      <c r="P635" s="16">
        <v>0.19664020010822611</v>
      </c>
      <c r="Q635" s="16">
        <v>0.1817621727968608</v>
      </c>
      <c r="R635" s="16">
        <v>0.26528202910235349</v>
      </c>
      <c r="S635" s="16">
        <v>0.1830223913063751</v>
      </c>
      <c r="T635" s="16">
        <v>0.20129111092108429</v>
      </c>
      <c r="U635" s="16">
        <v>0.22270644255024821</v>
      </c>
      <c r="V635" s="16">
        <v>0.2308258222110405</v>
      </c>
      <c r="W635" s="16">
        <v>0.2053165409308893</v>
      </c>
      <c r="X635" s="16">
        <v>0.1734302033750712</v>
      </c>
      <c r="Y635" s="16">
        <v>0.22541961728096169</v>
      </c>
      <c r="AA635" s="16">
        <v>0.19343096831826251</v>
      </c>
      <c r="AB635" s="16">
        <v>0.22503984673496549</v>
      </c>
      <c r="AC635" s="16">
        <v>0.23183215609841751</v>
      </c>
      <c r="AD635" s="16">
        <v>0.2262138562073932</v>
      </c>
    </row>
    <row r="636" spans="2:32" x14ac:dyDescent="0.35">
      <c r="B636" s="15" t="s">
        <v>240</v>
      </c>
      <c r="C636" s="16">
        <v>8.8773010310037037E-2</v>
      </c>
      <c r="D636" s="16">
        <v>8.4934326242480651E-2</v>
      </c>
      <c r="E636" s="16">
        <v>9.2525227961962192E-2</v>
      </c>
      <c r="G636" s="16">
        <v>0.1140135658338176</v>
      </c>
      <c r="H636" s="16">
        <v>9.8386095683873562E-2</v>
      </c>
      <c r="I636" s="16">
        <v>9.0287465487668569E-2</v>
      </c>
      <c r="J636" s="16">
        <v>7.8056782045581738E-2</v>
      </c>
      <c r="K636" s="16">
        <v>7.3609732450313659E-2</v>
      </c>
      <c r="L636" s="16">
        <v>8.208234789937538E-2</v>
      </c>
      <c r="N636" s="16">
        <v>8.365184391335119E-2</v>
      </c>
      <c r="O636" s="16">
        <v>7.2942098550006801E-2</v>
      </c>
      <c r="P636" s="16">
        <v>8.5363851056028478E-2</v>
      </c>
      <c r="Q636" s="16">
        <v>9.6965097765075517E-2</v>
      </c>
      <c r="R636" s="16">
        <v>0.10736322912696129</v>
      </c>
      <c r="S636" s="16">
        <v>8.0224101424369851E-2</v>
      </c>
      <c r="T636" s="16">
        <v>0.1062965950183057</v>
      </c>
      <c r="U636" s="16">
        <v>7.4547082245620927E-2</v>
      </c>
      <c r="V636" s="16">
        <v>0.1004134858584588</v>
      </c>
      <c r="W636" s="16">
        <v>9.3355638295017765E-2</v>
      </c>
      <c r="X636" s="16">
        <v>8.1098676784730303E-2</v>
      </c>
      <c r="Y636" s="16">
        <v>6.489442322662356E-2</v>
      </c>
      <c r="AA636" s="16">
        <v>9.8496881509207657E-2</v>
      </c>
      <c r="AB636" s="16">
        <v>9.0683238600971883E-2</v>
      </c>
      <c r="AC636" s="16">
        <v>8.4188756379556362E-2</v>
      </c>
      <c r="AD636" s="16">
        <v>8.0915704181154735E-2</v>
      </c>
    </row>
    <row r="637" spans="2:32" x14ac:dyDescent="0.35">
      <c r="B637" s="15" t="s">
        <v>241</v>
      </c>
      <c r="C637" s="16">
        <v>3.2912352969517701E-2</v>
      </c>
      <c r="D637" s="16">
        <v>2.967708872148693E-2</v>
      </c>
      <c r="E637" s="16">
        <v>3.6074742842313628E-2</v>
      </c>
      <c r="G637" s="16">
        <v>3.8389610194408251E-2</v>
      </c>
      <c r="H637" s="16">
        <v>1.9828337440685819E-2</v>
      </c>
      <c r="I637" s="16">
        <v>3.0620121718796661E-2</v>
      </c>
      <c r="J637" s="16">
        <v>2.6101734476651019E-2</v>
      </c>
      <c r="K637" s="16">
        <v>3.3165873039699013E-2</v>
      </c>
      <c r="L637" s="16">
        <v>4.7151442883908663E-2</v>
      </c>
      <c r="N637" s="16">
        <v>2.1968513991562119E-2</v>
      </c>
      <c r="O637" s="16">
        <v>6.0595642311059857E-2</v>
      </c>
      <c r="P637" s="16">
        <v>2.7349485256111521E-2</v>
      </c>
      <c r="Q637" s="16">
        <v>4.5722847098912757E-2</v>
      </c>
      <c r="R637" s="16">
        <v>3.5021192273270281E-2</v>
      </c>
      <c r="S637" s="16">
        <v>2.429117474880919E-2</v>
      </c>
      <c r="T637" s="16">
        <v>3.4874627815409023E-2</v>
      </c>
      <c r="U637" s="16">
        <v>4.7306374846549142E-2</v>
      </c>
      <c r="V637" s="16">
        <v>2.2115502859699029E-2</v>
      </c>
      <c r="W637" s="16">
        <v>3.5672518950830193E-2</v>
      </c>
      <c r="X637" s="16">
        <v>4.2615652021598019E-2</v>
      </c>
      <c r="Y637" s="16">
        <v>2.5262041844155501E-2</v>
      </c>
      <c r="AA637" s="16">
        <v>2.3243501137452549E-2</v>
      </c>
      <c r="AB637" s="16">
        <v>3.4454149030078117E-2</v>
      </c>
      <c r="AC637" s="16">
        <v>3.003022503417661E-2</v>
      </c>
      <c r="AD637" s="16">
        <v>4.4560007229429308E-2</v>
      </c>
    </row>
    <row r="638" spans="2:32" x14ac:dyDescent="0.35">
      <c r="B638" s="15" t="s">
        <v>242</v>
      </c>
      <c r="C638" s="16">
        <v>2.0055381318516911E-2</v>
      </c>
      <c r="D638" s="16">
        <v>1.972106768707909E-2</v>
      </c>
      <c r="E638" s="16">
        <v>2.0382164530441591E-2</v>
      </c>
      <c r="G638" s="16">
        <v>1.5832433047983711E-2</v>
      </c>
      <c r="H638" s="16">
        <v>2.1177147140723801E-2</v>
      </c>
      <c r="I638" s="16">
        <v>3.2955888070386262E-2</v>
      </c>
      <c r="J638" s="16">
        <v>1.405600199208446E-2</v>
      </c>
      <c r="K638" s="16">
        <v>2.3861837446867179E-2</v>
      </c>
      <c r="L638" s="16">
        <v>1.375649000321026E-2</v>
      </c>
      <c r="N638" s="16">
        <v>2.187363897396916E-2</v>
      </c>
      <c r="O638" s="16">
        <v>0</v>
      </c>
      <c r="P638" s="16">
        <v>1.0621908522391791E-2</v>
      </c>
      <c r="Q638" s="16">
        <v>4.2300175246423932E-2</v>
      </c>
      <c r="R638" s="16">
        <v>1.3237796159747619E-2</v>
      </c>
      <c r="S638" s="16">
        <v>1.107080385766211E-2</v>
      </c>
      <c r="T638" s="16">
        <v>2.5363265476941701E-2</v>
      </c>
      <c r="U638" s="16">
        <v>3.1713205684453231E-2</v>
      </c>
      <c r="V638" s="16">
        <v>1.9102942232163491E-2</v>
      </c>
      <c r="W638" s="16">
        <v>1.7959677077975959E-2</v>
      </c>
      <c r="X638" s="16">
        <v>2.8339563227991312E-2</v>
      </c>
      <c r="Y638" s="16">
        <v>1.7937529551689261E-2</v>
      </c>
      <c r="AA638" s="16">
        <v>9.4354817568160169E-3</v>
      </c>
      <c r="AB638" s="16">
        <v>1.634857698971021E-2</v>
      </c>
      <c r="AC638" s="16">
        <v>2.01837378873919E-2</v>
      </c>
      <c r="AD638" s="16">
        <v>3.5449294776544148E-2</v>
      </c>
    </row>
    <row r="639" spans="2:32" ht="29" x14ac:dyDescent="0.35">
      <c r="B639" s="15" t="s">
        <v>243</v>
      </c>
      <c r="C639" s="16">
        <v>0.13515571835046869</v>
      </c>
      <c r="D639" s="16">
        <v>0.14276220007384849</v>
      </c>
      <c r="E639" s="16">
        <v>0.12772057274087431</v>
      </c>
      <c r="G639" s="16">
        <v>6.989954509391498E-2</v>
      </c>
      <c r="H639" s="16">
        <v>7.3027962480435485E-2</v>
      </c>
      <c r="I639" s="16">
        <v>6.4963170724725003E-2</v>
      </c>
      <c r="J639" s="16">
        <v>0.12731130040642261</v>
      </c>
      <c r="K639" s="16">
        <v>0.1719496504201154</v>
      </c>
      <c r="L639" s="16">
        <v>0.26692870102256072</v>
      </c>
      <c r="N639" s="16">
        <v>0.11798197258823311</v>
      </c>
      <c r="O639" s="16">
        <v>0.1189949053572591</v>
      </c>
      <c r="P639" s="16">
        <v>0.14034616546785189</v>
      </c>
      <c r="Q639" s="16">
        <v>0.17761908624385811</v>
      </c>
      <c r="R639" s="16">
        <v>0.10513112847307191</v>
      </c>
      <c r="S639" s="16">
        <v>0.1653020746635683</v>
      </c>
      <c r="T639" s="16">
        <v>0.17985985219380651</v>
      </c>
      <c r="U639" s="16">
        <v>0.1550443260534046</v>
      </c>
      <c r="V639" s="16">
        <v>6.1635875055725549E-2</v>
      </c>
      <c r="W639" s="16">
        <v>0.1318650535065416</v>
      </c>
      <c r="X639" s="16">
        <v>0.1834652491921398</v>
      </c>
      <c r="Y639" s="16">
        <v>0.1677274952566859</v>
      </c>
      <c r="AA639" s="16">
        <v>8.5821184015095156E-2</v>
      </c>
      <c r="AB639" s="16">
        <v>0.11609884070754251</v>
      </c>
      <c r="AC639" s="16">
        <v>0.1185224775313166</v>
      </c>
      <c r="AD639" s="16">
        <v>0.22344974668626311</v>
      </c>
    </row>
    <row r="641" spans="2:32" x14ac:dyDescent="0.35">
      <c r="B641" s="25" t="s">
        <v>259</v>
      </c>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row>
    <row r="642" spans="2:32" x14ac:dyDescent="0.35">
      <c r="B642" s="24" t="s">
        <v>16</v>
      </c>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row>
    <row r="643" spans="2:32" x14ac:dyDescent="0.35">
      <c r="B643" s="15" t="s">
        <v>237</v>
      </c>
      <c r="C643" s="16">
        <v>9.2034333584786202E-2</v>
      </c>
      <c r="D643" s="16">
        <v>0.10171900156968119</v>
      </c>
      <c r="E643" s="16">
        <v>8.2567812890081138E-2</v>
      </c>
      <c r="G643" s="16">
        <v>0.1313941044053113</v>
      </c>
      <c r="H643" s="16">
        <v>0.1788478296266926</v>
      </c>
      <c r="I643" s="16">
        <v>0.11103030186300861</v>
      </c>
      <c r="J643" s="16">
        <v>6.8239158569551206E-2</v>
      </c>
      <c r="K643" s="16">
        <v>6.0803096157530608E-2</v>
      </c>
      <c r="L643" s="16">
        <v>2.0680249818876961E-2</v>
      </c>
      <c r="N643" s="16">
        <v>5.7030945357964671E-2</v>
      </c>
      <c r="O643" s="16">
        <v>0.14552531502099031</v>
      </c>
      <c r="P643" s="16">
        <v>0.1101813667914243</v>
      </c>
      <c r="Q643" s="16">
        <v>5.4416138631797048E-2</v>
      </c>
      <c r="R643" s="16">
        <v>7.393167941613589E-2</v>
      </c>
      <c r="S643" s="16">
        <v>8.6874793475893441E-2</v>
      </c>
      <c r="T643" s="16">
        <v>8.4851782394030656E-2</v>
      </c>
      <c r="U643" s="16">
        <v>0.12888833737588759</v>
      </c>
      <c r="V643" s="16">
        <v>0.16389926905239011</v>
      </c>
      <c r="W643" s="16">
        <v>6.2721932800813271E-2</v>
      </c>
      <c r="X643" s="16">
        <v>7.2159698467755551E-2</v>
      </c>
      <c r="Y643" s="16">
        <v>5.9416248875754349E-2</v>
      </c>
      <c r="AA643" s="16">
        <v>0.14538613222364841</v>
      </c>
      <c r="AB643" s="16">
        <v>8.1709872349361876E-2</v>
      </c>
      <c r="AC643" s="16">
        <v>7.3038370870301586E-2</v>
      </c>
      <c r="AD643" s="16">
        <v>6.1110905607812717E-2</v>
      </c>
    </row>
    <row r="644" spans="2:32" x14ac:dyDescent="0.35">
      <c r="B644" s="15" t="s">
        <v>238</v>
      </c>
      <c r="C644" s="16">
        <v>0.17895999402482421</v>
      </c>
      <c r="D644" s="16">
        <v>0.19853261990858431</v>
      </c>
      <c r="E644" s="16">
        <v>0.15982824182977531</v>
      </c>
      <c r="G644" s="16">
        <v>0.26660369240286352</v>
      </c>
      <c r="H644" s="16">
        <v>0.28413832286015311</v>
      </c>
      <c r="I644" s="16">
        <v>0.23157552328309841</v>
      </c>
      <c r="J644" s="16">
        <v>0.16426605653785509</v>
      </c>
      <c r="K644" s="16">
        <v>0.1197906185507302</v>
      </c>
      <c r="L644" s="16">
        <v>4.5167036975012162E-2</v>
      </c>
      <c r="N644" s="16">
        <v>0.18338194627046361</v>
      </c>
      <c r="O644" s="16">
        <v>0.23836556295253239</v>
      </c>
      <c r="P644" s="16">
        <v>0.16094851432422719</v>
      </c>
      <c r="Q644" s="16">
        <v>0.12923944511070279</v>
      </c>
      <c r="R644" s="16">
        <v>0.1776692655071285</v>
      </c>
      <c r="S644" s="16">
        <v>9.7853435669028849E-2</v>
      </c>
      <c r="T644" s="16">
        <v>0.2212894388282205</v>
      </c>
      <c r="U644" s="16">
        <v>0.1666477462114975</v>
      </c>
      <c r="V644" s="16">
        <v>0.23515588929259121</v>
      </c>
      <c r="W644" s="16">
        <v>0.16052092084114999</v>
      </c>
      <c r="X644" s="16">
        <v>0.1726861220197641</v>
      </c>
      <c r="Y644" s="16">
        <v>0.18405833142670019</v>
      </c>
      <c r="AA644" s="16">
        <v>0.24019836266816161</v>
      </c>
      <c r="AB644" s="16">
        <v>0.16124225306070711</v>
      </c>
      <c r="AC644" s="16">
        <v>0.18562368095604939</v>
      </c>
      <c r="AD644" s="16">
        <v>0.12641831206496251</v>
      </c>
    </row>
    <row r="645" spans="2:32" x14ac:dyDescent="0.35">
      <c r="B645" s="15" t="s">
        <v>239</v>
      </c>
      <c r="C645" s="16">
        <v>0.149538132473897</v>
      </c>
      <c r="D645" s="16">
        <v>0.15548571318683349</v>
      </c>
      <c r="E645" s="16">
        <v>0.14372452110484901</v>
      </c>
      <c r="G645" s="16">
        <v>0.2027093768074453</v>
      </c>
      <c r="H645" s="16">
        <v>0.20977582168828199</v>
      </c>
      <c r="I645" s="16">
        <v>0.18177726423174881</v>
      </c>
      <c r="J645" s="16">
        <v>0.14615406254740251</v>
      </c>
      <c r="K645" s="16">
        <v>0.1021135867072929</v>
      </c>
      <c r="L645" s="16">
        <v>7.4270182715645769E-2</v>
      </c>
      <c r="N645" s="16">
        <v>0.13956265351684941</v>
      </c>
      <c r="O645" s="16">
        <v>0.1339393248412353</v>
      </c>
      <c r="P645" s="16">
        <v>0.13730477123014609</v>
      </c>
      <c r="Q645" s="16">
        <v>0.16543211004229519</v>
      </c>
      <c r="R645" s="16">
        <v>0.1703297973467697</v>
      </c>
      <c r="S645" s="16">
        <v>0.1175843964076477</v>
      </c>
      <c r="T645" s="16">
        <v>0.1485161017999545</v>
      </c>
      <c r="U645" s="16">
        <v>0.18449870824365841</v>
      </c>
      <c r="V645" s="16">
        <v>0.19353742142247499</v>
      </c>
      <c r="W645" s="16">
        <v>0.1209487731497241</v>
      </c>
      <c r="X645" s="16">
        <v>0.1428963142043076</v>
      </c>
      <c r="Y645" s="16">
        <v>0.1116869550285835</v>
      </c>
      <c r="AA645" s="16">
        <v>0.13656929597862169</v>
      </c>
      <c r="AB645" s="16">
        <v>0.1554819584881213</v>
      </c>
      <c r="AC645" s="16">
        <v>0.18313641449852219</v>
      </c>
      <c r="AD645" s="16">
        <v>0.1288882622696356</v>
      </c>
    </row>
    <row r="646" spans="2:32" x14ac:dyDescent="0.35">
      <c r="B646" s="15" t="s">
        <v>240</v>
      </c>
      <c r="C646" s="16">
        <v>7.8312136337838317E-2</v>
      </c>
      <c r="D646" s="16">
        <v>7.6829660268829397E-2</v>
      </c>
      <c r="E646" s="16">
        <v>7.9761219611376097E-2</v>
      </c>
      <c r="G646" s="16">
        <v>0.1157455484353145</v>
      </c>
      <c r="H646" s="16">
        <v>0.10227807152535701</v>
      </c>
      <c r="I646" s="16">
        <v>8.6541133164942871E-2</v>
      </c>
      <c r="J646" s="16">
        <v>9.7123216236490853E-2</v>
      </c>
      <c r="K646" s="16">
        <v>4.727908832737749E-2</v>
      </c>
      <c r="L646" s="16">
        <v>3.3245610359977147E-2</v>
      </c>
      <c r="N646" s="16">
        <v>9.6069989133418465E-2</v>
      </c>
      <c r="O646" s="16">
        <v>6.0531656940571082E-2</v>
      </c>
      <c r="P646" s="16">
        <v>7.2813800041881482E-2</v>
      </c>
      <c r="Q646" s="16">
        <v>0.1099515900014688</v>
      </c>
      <c r="R646" s="16">
        <v>7.4604578158559545E-2</v>
      </c>
      <c r="S646" s="16">
        <v>5.8505457615357123E-2</v>
      </c>
      <c r="T646" s="16">
        <v>6.6619419034129698E-2</v>
      </c>
      <c r="U646" s="16">
        <v>0.1045445238651017</v>
      </c>
      <c r="V646" s="16">
        <v>0.100450577037001</v>
      </c>
      <c r="W646" s="16">
        <v>8.7330894936605022E-2</v>
      </c>
      <c r="X646" s="16">
        <v>5.3697367721006369E-2</v>
      </c>
      <c r="Y646" s="16">
        <v>3.4660857450904733E-2</v>
      </c>
      <c r="AA646" s="16">
        <v>7.660959295157678E-2</v>
      </c>
      <c r="AB646" s="16">
        <v>8.261503848955469E-2</v>
      </c>
      <c r="AC646" s="16">
        <v>7.4420726403142887E-2</v>
      </c>
      <c r="AD646" s="16">
        <v>7.9666120669453513E-2</v>
      </c>
    </row>
    <row r="647" spans="2:32" x14ac:dyDescent="0.35">
      <c r="B647" s="15" t="s">
        <v>241</v>
      </c>
      <c r="C647" s="16">
        <v>4.2529913439490627E-2</v>
      </c>
      <c r="D647" s="16">
        <v>5.0056452153066359E-2</v>
      </c>
      <c r="E647" s="16">
        <v>3.5172910122217238E-2</v>
      </c>
      <c r="G647" s="16">
        <v>5.183695373606792E-2</v>
      </c>
      <c r="H647" s="16">
        <v>5.5405207947578701E-2</v>
      </c>
      <c r="I647" s="16">
        <v>5.1812000278217328E-2</v>
      </c>
      <c r="J647" s="16">
        <v>5.9305036332697687E-2</v>
      </c>
      <c r="K647" s="16">
        <v>2.6865199414124179E-2</v>
      </c>
      <c r="L647" s="16">
        <v>1.537016455136562E-2</v>
      </c>
      <c r="N647" s="16">
        <v>5.2640160103102858E-2</v>
      </c>
      <c r="O647" s="16">
        <v>4.8153419529930901E-2</v>
      </c>
      <c r="P647" s="16">
        <v>7.5463893453128886E-2</v>
      </c>
      <c r="Q647" s="16">
        <v>2.2709247285505042E-2</v>
      </c>
      <c r="R647" s="16">
        <v>4.8344449883175253E-2</v>
      </c>
      <c r="S647" s="16">
        <v>5.4851717018949878E-2</v>
      </c>
      <c r="T647" s="16">
        <v>1.3246632405085E-2</v>
      </c>
      <c r="U647" s="16">
        <v>3.6203452218970568E-2</v>
      </c>
      <c r="V647" s="16">
        <v>4.4050426967182262E-2</v>
      </c>
      <c r="W647" s="16">
        <v>3.6419874667847629E-2</v>
      </c>
      <c r="X647" s="16">
        <v>4.104419512180265E-2</v>
      </c>
      <c r="Y647" s="16">
        <v>3.9839327591032862E-2</v>
      </c>
      <c r="AA647" s="16">
        <v>2.3015885868152789E-2</v>
      </c>
      <c r="AB647" s="16">
        <v>4.4519156164936922E-2</v>
      </c>
      <c r="AC647" s="16">
        <v>5.8466599835399223E-2</v>
      </c>
      <c r="AD647" s="16">
        <v>4.7279357299248308E-2</v>
      </c>
    </row>
    <row r="648" spans="2:32" x14ac:dyDescent="0.35">
      <c r="B648" s="15" t="s">
        <v>242</v>
      </c>
      <c r="C648" s="16">
        <v>3.114201777839453E-2</v>
      </c>
      <c r="D648" s="16">
        <v>2.8794687046463329E-2</v>
      </c>
      <c r="E648" s="16">
        <v>3.3436474850728017E-2</v>
      </c>
      <c r="G648" s="16">
        <v>3.7564472466823678E-2</v>
      </c>
      <c r="H648" s="16">
        <v>3.216533049678779E-2</v>
      </c>
      <c r="I648" s="16">
        <v>4.205097935634268E-2</v>
      </c>
      <c r="J648" s="16">
        <v>4.0564287824140163E-2</v>
      </c>
      <c r="K648" s="16">
        <v>2.018370044518962E-2</v>
      </c>
      <c r="L648" s="16">
        <v>1.6971503383722979E-2</v>
      </c>
      <c r="N648" s="16">
        <v>4.8347080413661599E-2</v>
      </c>
      <c r="O648" s="16">
        <v>4.651211494084926E-2</v>
      </c>
      <c r="P648" s="16">
        <v>9.5013750858063059E-3</v>
      </c>
      <c r="Q648" s="16">
        <v>2.1239680772623809E-2</v>
      </c>
      <c r="R648" s="16">
        <v>2.3688036355515051E-2</v>
      </c>
      <c r="S648" s="16">
        <v>3.6478949134684642E-2</v>
      </c>
      <c r="T648" s="16">
        <v>3.9722809053257098E-2</v>
      </c>
      <c r="U648" s="16">
        <v>4.204104958248641E-2</v>
      </c>
      <c r="V648" s="16">
        <v>1.6244997927117231E-2</v>
      </c>
      <c r="W648" s="16">
        <v>3.041104638048123E-2</v>
      </c>
      <c r="X648" s="16">
        <v>4.0136668571298918E-2</v>
      </c>
      <c r="Y648" s="16">
        <v>2.8258479606222981E-2</v>
      </c>
      <c r="AA648" s="16">
        <v>2.2100754456112402E-2</v>
      </c>
      <c r="AB648" s="16">
        <v>3.5867596066681919E-2</v>
      </c>
      <c r="AC648" s="16">
        <v>3.3856124071584399E-2</v>
      </c>
      <c r="AD648" s="16">
        <v>3.3858018490166453E-2</v>
      </c>
    </row>
    <row r="649" spans="2:32" ht="29" x14ac:dyDescent="0.35">
      <c r="B649" s="15" t="s">
        <v>243</v>
      </c>
      <c r="C649" s="16">
        <v>0.427483472360769</v>
      </c>
      <c r="D649" s="16">
        <v>0.38858186586654192</v>
      </c>
      <c r="E649" s="16">
        <v>0.46550881959097318</v>
      </c>
      <c r="G649" s="16">
        <v>0.1941458517461736</v>
      </c>
      <c r="H649" s="16">
        <v>0.13738941585514869</v>
      </c>
      <c r="I649" s="16">
        <v>0.29521279782264132</v>
      </c>
      <c r="J649" s="16">
        <v>0.42434818195186269</v>
      </c>
      <c r="K649" s="16">
        <v>0.62296471039775481</v>
      </c>
      <c r="L649" s="16">
        <v>0.79429525219539932</v>
      </c>
      <c r="N649" s="16">
        <v>0.42296722520453939</v>
      </c>
      <c r="O649" s="16">
        <v>0.32697260577389081</v>
      </c>
      <c r="P649" s="16">
        <v>0.43378627907338568</v>
      </c>
      <c r="Q649" s="16">
        <v>0.49701178815560731</v>
      </c>
      <c r="R649" s="16">
        <v>0.43143219333271599</v>
      </c>
      <c r="S649" s="16">
        <v>0.54785125067843821</v>
      </c>
      <c r="T649" s="16">
        <v>0.4257538164853224</v>
      </c>
      <c r="U649" s="16">
        <v>0.33717618250239778</v>
      </c>
      <c r="V649" s="16">
        <v>0.24666141830124319</v>
      </c>
      <c r="W649" s="16">
        <v>0.50164655722337881</v>
      </c>
      <c r="X649" s="16">
        <v>0.47737963389406479</v>
      </c>
      <c r="Y649" s="16">
        <v>0.54207980002080125</v>
      </c>
      <c r="AA649" s="16">
        <v>0.35611997585372629</v>
      </c>
      <c r="AB649" s="16">
        <v>0.43856412538063599</v>
      </c>
      <c r="AC649" s="16">
        <v>0.39145808336500032</v>
      </c>
      <c r="AD649" s="16">
        <v>0.52277902359872097</v>
      </c>
    </row>
    <row r="651" spans="2:32" x14ac:dyDescent="0.35">
      <c r="B651" s="25" t="s">
        <v>260</v>
      </c>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row>
    <row r="652" spans="2:32" x14ac:dyDescent="0.35">
      <c r="B652" s="24" t="s">
        <v>16</v>
      </c>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row>
    <row r="653" spans="2:32" x14ac:dyDescent="0.35">
      <c r="B653" s="15" t="s">
        <v>237</v>
      </c>
      <c r="C653" s="16">
        <v>0.1073232081888761</v>
      </c>
      <c r="D653" s="16">
        <v>0.1194556237707633</v>
      </c>
      <c r="E653" s="16">
        <v>9.5464075448153315E-2</v>
      </c>
      <c r="G653" s="16">
        <v>0.18109317292900731</v>
      </c>
      <c r="H653" s="16">
        <v>0.19073732814361141</v>
      </c>
      <c r="I653" s="16">
        <v>0.11219749356667159</v>
      </c>
      <c r="J653" s="16">
        <v>8.4362857576307806E-2</v>
      </c>
      <c r="K653" s="16">
        <v>7.3611200378830191E-2</v>
      </c>
      <c r="L653" s="16">
        <v>2.8613059197473052E-2</v>
      </c>
      <c r="N653" s="16">
        <v>8.4684615327652285E-2</v>
      </c>
      <c r="O653" s="16">
        <v>0.1465642697431935</v>
      </c>
      <c r="P653" s="16">
        <v>0.12538613457333581</v>
      </c>
      <c r="Q653" s="16">
        <v>6.6803552676582514E-2</v>
      </c>
      <c r="R653" s="16">
        <v>0.10373253392151539</v>
      </c>
      <c r="S653" s="16">
        <v>7.1633900975367162E-2</v>
      </c>
      <c r="T653" s="16">
        <v>0.1244911540320814</v>
      </c>
      <c r="U653" s="16">
        <v>0.1025412929640985</v>
      </c>
      <c r="V653" s="16">
        <v>0.18549432918067191</v>
      </c>
      <c r="W653" s="16">
        <v>9.2732876572430178E-2</v>
      </c>
      <c r="X653" s="16">
        <v>8.58936616995601E-2</v>
      </c>
      <c r="Y653" s="16">
        <v>7.0605452926433207E-2</v>
      </c>
      <c r="AA653" s="16">
        <v>0.14226142590481539</v>
      </c>
      <c r="AB653" s="16">
        <v>0.1058999855299874</v>
      </c>
      <c r="AC653" s="16">
        <v>8.6815543325346814E-2</v>
      </c>
      <c r="AD653" s="16">
        <v>8.8562093046707813E-2</v>
      </c>
    </row>
    <row r="654" spans="2:32" x14ac:dyDescent="0.35">
      <c r="B654" s="15" t="s">
        <v>238</v>
      </c>
      <c r="C654" s="16">
        <v>0.25109745893065388</v>
      </c>
      <c r="D654" s="16">
        <v>0.2530315626179398</v>
      </c>
      <c r="E654" s="16">
        <v>0.24920692095764821</v>
      </c>
      <c r="G654" s="16">
        <v>0.31795862908565359</v>
      </c>
      <c r="H654" s="16">
        <v>0.32751808786976888</v>
      </c>
      <c r="I654" s="16">
        <v>0.2935168345807988</v>
      </c>
      <c r="J654" s="16">
        <v>0.2386514501441318</v>
      </c>
      <c r="K654" s="16">
        <v>0.17530119443596509</v>
      </c>
      <c r="L654" s="16">
        <v>0.1718873163231493</v>
      </c>
      <c r="N654" s="16">
        <v>0.2360183844474637</v>
      </c>
      <c r="O654" s="16">
        <v>0.243941126442836</v>
      </c>
      <c r="P654" s="16">
        <v>0.2149969779154208</v>
      </c>
      <c r="Q654" s="16">
        <v>0.31458840539168298</v>
      </c>
      <c r="R654" s="16">
        <v>0.2393598132147742</v>
      </c>
      <c r="S654" s="16">
        <v>0.28603094610262442</v>
      </c>
      <c r="T654" s="16">
        <v>0.26814293908647441</v>
      </c>
      <c r="U654" s="16">
        <v>0.25796991986671669</v>
      </c>
      <c r="V654" s="16">
        <v>0.30816133088979519</v>
      </c>
      <c r="W654" s="16">
        <v>0.2482142625733226</v>
      </c>
      <c r="X654" s="16">
        <v>0.20249599781981231</v>
      </c>
      <c r="Y654" s="16">
        <v>0.1822386488288231</v>
      </c>
      <c r="AA654" s="16">
        <v>0.31612910068169592</v>
      </c>
      <c r="AB654" s="16">
        <v>0.22906410051700479</v>
      </c>
      <c r="AC654" s="16">
        <v>0.25258299505519882</v>
      </c>
      <c r="AD654" s="16">
        <v>0.20221064228467039</v>
      </c>
    </row>
    <row r="655" spans="2:32" x14ac:dyDescent="0.35">
      <c r="B655" s="15" t="s">
        <v>239</v>
      </c>
      <c r="C655" s="16">
        <v>0.23237212360246001</v>
      </c>
      <c r="D655" s="16">
        <v>0.24434607526916999</v>
      </c>
      <c r="E655" s="16">
        <v>0.2206678853748717</v>
      </c>
      <c r="G655" s="16">
        <v>0.23074408879796571</v>
      </c>
      <c r="H655" s="16">
        <v>0.23164788544309969</v>
      </c>
      <c r="I655" s="16">
        <v>0.25876938902372948</v>
      </c>
      <c r="J655" s="16">
        <v>0.25509581972917827</v>
      </c>
      <c r="K655" s="16">
        <v>0.21980494283994209</v>
      </c>
      <c r="L655" s="16">
        <v>0.20262152195180211</v>
      </c>
      <c r="N655" s="16">
        <v>0.25881287961925747</v>
      </c>
      <c r="O655" s="16">
        <v>0.257365739090618</v>
      </c>
      <c r="P655" s="16">
        <v>0.25229534625417821</v>
      </c>
      <c r="Q655" s="16">
        <v>0.19377162206780449</v>
      </c>
      <c r="R655" s="16">
        <v>0.2631064558126946</v>
      </c>
      <c r="S655" s="16">
        <v>0.24380481791232539</v>
      </c>
      <c r="T655" s="16">
        <v>0.14101759298585559</v>
      </c>
      <c r="U655" s="16">
        <v>0.19618054716625491</v>
      </c>
      <c r="V655" s="16">
        <v>0.23352190266338591</v>
      </c>
      <c r="W655" s="16">
        <v>0.22224200954181109</v>
      </c>
      <c r="X655" s="16">
        <v>0.21532443841394569</v>
      </c>
      <c r="Y655" s="16">
        <v>0.29111318461382102</v>
      </c>
      <c r="AA655" s="16">
        <v>0.22971482647757541</v>
      </c>
      <c r="AB655" s="16">
        <v>0.2419515210635777</v>
      </c>
      <c r="AC655" s="16">
        <v>0.262010745962859</v>
      </c>
      <c r="AD655" s="16">
        <v>0.19956560872296369</v>
      </c>
    </row>
    <row r="656" spans="2:32" x14ac:dyDescent="0.35">
      <c r="B656" s="15" t="s">
        <v>240</v>
      </c>
      <c r="C656" s="16">
        <v>0.12591413899183729</v>
      </c>
      <c r="D656" s="16">
        <v>0.11061394137248851</v>
      </c>
      <c r="E656" s="16">
        <v>0.1408696994325821</v>
      </c>
      <c r="G656" s="16">
        <v>0.1040370793905846</v>
      </c>
      <c r="H656" s="16">
        <v>0.1229336477634142</v>
      </c>
      <c r="I656" s="16">
        <v>0.1324648491839151</v>
      </c>
      <c r="J656" s="16">
        <v>0.13172692823071691</v>
      </c>
      <c r="K656" s="16">
        <v>0.1425521482864042</v>
      </c>
      <c r="L656" s="16">
        <v>0.12146186694215939</v>
      </c>
      <c r="N656" s="16">
        <v>0.1066758721815661</v>
      </c>
      <c r="O656" s="16">
        <v>0.1066710213770129</v>
      </c>
      <c r="P656" s="16">
        <v>0.1231762953975053</v>
      </c>
      <c r="Q656" s="16">
        <v>9.93530611076682E-2</v>
      </c>
      <c r="R656" s="16">
        <v>0.16004783640128489</v>
      </c>
      <c r="S656" s="16">
        <v>0.1073893490740563</v>
      </c>
      <c r="T656" s="16">
        <v>0.15670289195361339</v>
      </c>
      <c r="U656" s="16">
        <v>0.14424515501257459</v>
      </c>
      <c r="V656" s="16">
        <v>8.9811546815268511E-2</v>
      </c>
      <c r="W656" s="16">
        <v>0.12972355365646801</v>
      </c>
      <c r="X656" s="16">
        <v>0.13384831329466881</v>
      </c>
      <c r="Y656" s="16">
        <v>0.1410299565576621</v>
      </c>
      <c r="AA656" s="16">
        <v>0.1132275582255419</v>
      </c>
      <c r="AB656" s="16">
        <v>0.1371039320051079</v>
      </c>
      <c r="AC656" s="16">
        <v>0.13246258746859449</v>
      </c>
      <c r="AD656" s="16">
        <v>0.12315572705573249</v>
      </c>
    </row>
    <row r="657" spans="2:32" x14ac:dyDescent="0.35">
      <c r="B657" s="15" t="s">
        <v>241</v>
      </c>
      <c r="C657" s="16">
        <v>4.9276166150558763E-2</v>
      </c>
      <c r="D657" s="16">
        <v>4.2844720500575653E-2</v>
      </c>
      <c r="E657" s="16">
        <v>5.5562743391760483E-2</v>
      </c>
      <c r="G657" s="16">
        <v>3.8176564739664749E-2</v>
      </c>
      <c r="H657" s="16">
        <v>3.4303873821809633E-2</v>
      </c>
      <c r="I657" s="16">
        <v>3.9833856549974178E-2</v>
      </c>
      <c r="J657" s="16">
        <v>5.9316462865776083E-2</v>
      </c>
      <c r="K657" s="16">
        <v>4.6099424559561258E-2</v>
      </c>
      <c r="L657" s="16">
        <v>7.0351265125857043E-2</v>
      </c>
      <c r="N657" s="16">
        <v>8.7092480999844027E-2</v>
      </c>
      <c r="O657" s="16">
        <v>0.1144374455048338</v>
      </c>
      <c r="P657" s="16">
        <v>2.8252098992487439E-2</v>
      </c>
      <c r="Q657" s="16">
        <v>2.1898719872060761E-2</v>
      </c>
      <c r="R657" s="16">
        <v>3.2180052449251227E-2</v>
      </c>
      <c r="S657" s="16">
        <v>6.0796761374373731E-2</v>
      </c>
      <c r="T657" s="16">
        <v>4.0738684736048449E-2</v>
      </c>
      <c r="U657" s="16">
        <v>5.6608709653756507E-2</v>
      </c>
      <c r="V657" s="16">
        <v>4.7409925707900438E-2</v>
      </c>
      <c r="W657" s="16">
        <v>2.7990753381421579E-2</v>
      </c>
      <c r="X657" s="16">
        <v>5.7615794044597199E-2</v>
      </c>
      <c r="Y657" s="16">
        <v>4.9556015648474817E-2</v>
      </c>
      <c r="AA657" s="16">
        <v>3.8400176768725057E-2</v>
      </c>
      <c r="AB657" s="16">
        <v>5.5481344095002508E-2</v>
      </c>
      <c r="AC657" s="16">
        <v>4.2052849068450811E-2</v>
      </c>
      <c r="AD657" s="16">
        <v>5.9067727538137327E-2</v>
      </c>
    </row>
    <row r="658" spans="2:32" x14ac:dyDescent="0.35">
      <c r="B658" s="15" t="s">
        <v>242</v>
      </c>
      <c r="C658" s="16">
        <v>2.8061169191789661E-2</v>
      </c>
      <c r="D658" s="16">
        <v>2.339290074080963E-2</v>
      </c>
      <c r="E658" s="16">
        <v>3.262428482658139E-2</v>
      </c>
      <c r="G658" s="16">
        <v>1.630910536956473E-2</v>
      </c>
      <c r="H658" s="16">
        <v>1.74113987406232E-2</v>
      </c>
      <c r="I658" s="16">
        <v>3.06108384735683E-2</v>
      </c>
      <c r="J658" s="16">
        <v>4.0883875214797007E-2</v>
      </c>
      <c r="K658" s="16">
        <v>3.7322038388157522E-2</v>
      </c>
      <c r="L658" s="16">
        <v>2.5710108311402139E-2</v>
      </c>
      <c r="N658" s="16">
        <v>4.9043152994816749E-2</v>
      </c>
      <c r="O658" s="16">
        <v>2.954660721886598E-2</v>
      </c>
      <c r="P658" s="16">
        <v>1.929147631422333E-2</v>
      </c>
      <c r="Q658" s="16">
        <v>2.2052396033695191E-2</v>
      </c>
      <c r="R658" s="16">
        <v>1.841018904652068E-2</v>
      </c>
      <c r="S658" s="16">
        <v>2.6096361875189732E-2</v>
      </c>
      <c r="T658" s="16">
        <v>4.6010064026006631E-2</v>
      </c>
      <c r="U658" s="16">
        <v>4.7762546935016387E-2</v>
      </c>
      <c r="V658" s="16">
        <v>3.9332860092794047E-3</v>
      </c>
      <c r="W658" s="16">
        <v>3.3396566396517648E-2</v>
      </c>
      <c r="X658" s="16">
        <v>2.7468540346695141E-2</v>
      </c>
      <c r="Y658" s="16">
        <v>2.4336516250129892E-2</v>
      </c>
      <c r="AA658" s="16">
        <v>1.150255442895377E-2</v>
      </c>
      <c r="AB658" s="16">
        <v>3.1656624443011067E-2</v>
      </c>
      <c r="AC658" s="16">
        <v>3.3967022738637317E-2</v>
      </c>
      <c r="AD658" s="16">
        <v>3.7267033798315079E-2</v>
      </c>
    </row>
    <row r="659" spans="2:32" ht="29" x14ac:dyDescent="0.35">
      <c r="B659" s="15" t="s">
        <v>243</v>
      </c>
      <c r="C659" s="16">
        <v>0.20595573494382419</v>
      </c>
      <c r="D659" s="16">
        <v>0.206315175728253</v>
      </c>
      <c r="E659" s="16">
        <v>0.20560439056840291</v>
      </c>
      <c r="G659" s="16">
        <v>0.1116813596875592</v>
      </c>
      <c r="H659" s="16">
        <v>7.5447778217672928E-2</v>
      </c>
      <c r="I659" s="16">
        <v>0.13260673862134251</v>
      </c>
      <c r="J659" s="16">
        <v>0.1899626062390922</v>
      </c>
      <c r="K659" s="16">
        <v>0.30530905111113937</v>
      </c>
      <c r="L659" s="16">
        <v>0.37935486214815678</v>
      </c>
      <c r="N659" s="16">
        <v>0.17767261442939949</v>
      </c>
      <c r="O659" s="16">
        <v>0.1014737906226398</v>
      </c>
      <c r="P659" s="16">
        <v>0.236601670552849</v>
      </c>
      <c r="Q659" s="16">
        <v>0.28153224285050582</v>
      </c>
      <c r="R659" s="16">
        <v>0.18316311915395911</v>
      </c>
      <c r="S659" s="16">
        <v>0.20424786268606329</v>
      </c>
      <c r="T659" s="16">
        <v>0.22289667317992001</v>
      </c>
      <c r="U659" s="16">
        <v>0.19469182840158239</v>
      </c>
      <c r="V659" s="16">
        <v>0.13166767873369881</v>
      </c>
      <c r="W659" s="16">
        <v>0.245699977878029</v>
      </c>
      <c r="X659" s="16">
        <v>0.27735325438072062</v>
      </c>
      <c r="Y659" s="16">
        <v>0.24112022517465581</v>
      </c>
      <c r="AA659" s="16">
        <v>0.1487643575126926</v>
      </c>
      <c r="AB659" s="16">
        <v>0.19884249234630849</v>
      </c>
      <c r="AC659" s="16">
        <v>0.1901082563809128</v>
      </c>
      <c r="AD659" s="16">
        <v>0.29017116755347322</v>
      </c>
    </row>
    <row r="661" spans="2:32" x14ac:dyDescent="0.35">
      <c r="B661" s="25" t="s">
        <v>261</v>
      </c>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row>
    <row r="662" spans="2:32" x14ac:dyDescent="0.35">
      <c r="B662" s="24" t="s">
        <v>16</v>
      </c>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row>
    <row r="663" spans="2:32" x14ac:dyDescent="0.35">
      <c r="B663" s="15" t="s">
        <v>237</v>
      </c>
      <c r="C663" s="16">
        <v>0.17190770673105721</v>
      </c>
      <c r="D663" s="16">
        <v>0.1875783357696347</v>
      </c>
      <c r="E663" s="16">
        <v>0.15659005884430319</v>
      </c>
      <c r="G663" s="16">
        <v>0.32400063974872439</v>
      </c>
      <c r="H663" s="16">
        <v>0.29381910514617721</v>
      </c>
      <c r="I663" s="16">
        <v>0.19550886781691321</v>
      </c>
      <c r="J663" s="16">
        <v>0.14387383191860709</v>
      </c>
      <c r="K663" s="16">
        <v>9.2368043855543272E-2</v>
      </c>
      <c r="L663" s="16">
        <v>3.0337175451622331E-2</v>
      </c>
      <c r="N663" s="16">
        <v>0.15572255147603059</v>
      </c>
      <c r="O663" s="16">
        <v>0.2354912641713543</v>
      </c>
      <c r="P663" s="16">
        <v>0.18458898459793149</v>
      </c>
      <c r="Q663" s="16">
        <v>0.1506469032913941</v>
      </c>
      <c r="R663" s="16">
        <v>0.17109307410794539</v>
      </c>
      <c r="S663" s="16">
        <v>0.1413547149111074</v>
      </c>
      <c r="T663" s="16">
        <v>0.17980134050508809</v>
      </c>
      <c r="U663" s="16">
        <v>0.16025320859596989</v>
      </c>
      <c r="V663" s="16">
        <v>0.26822494801655139</v>
      </c>
      <c r="W663" s="16">
        <v>0.14394817185959971</v>
      </c>
      <c r="X663" s="16">
        <v>0.1487873437139545</v>
      </c>
      <c r="Y663" s="16">
        <v>0.11353729072818031</v>
      </c>
      <c r="AA663" s="16">
        <v>0.19213525669081641</v>
      </c>
      <c r="AB663" s="16">
        <v>0.1782357096177567</v>
      </c>
      <c r="AC663" s="16">
        <v>0.17660960743037191</v>
      </c>
      <c r="AD663" s="16">
        <v>0.13862571067000251</v>
      </c>
    </row>
    <row r="664" spans="2:32" x14ac:dyDescent="0.35">
      <c r="B664" s="15" t="s">
        <v>238</v>
      </c>
      <c r="C664" s="16">
        <v>0.25276002349045151</v>
      </c>
      <c r="D664" s="16">
        <v>0.27264637546074377</v>
      </c>
      <c r="E664" s="16">
        <v>0.2333216118936286</v>
      </c>
      <c r="G664" s="16">
        <v>0.29382402000599678</v>
      </c>
      <c r="H664" s="16">
        <v>0.3292370308176078</v>
      </c>
      <c r="I664" s="16">
        <v>0.28369069706488609</v>
      </c>
      <c r="J664" s="16">
        <v>0.2707011940783221</v>
      </c>
      <c r="K664" s="16">
        <v>0.24068261462911519</v>
      </c>
      <c r="L664" s="16">
        <v>0.13225555051224111</v>
      </c>
      <c r="N664" s="16">
        <v>0.2352558600914102</v>
      </c>
      <c r="O664" s="16">
        <v>0.2419661326495112</v>
      </c>
      <c r="P664" s="16">
        <v>0.2284980450023309</v>
      </c>
      <c r="Q664" s="16">
        <v>0.23167982203055859</v>
      </c>
      <c r="R664" s="16">
        <v>0.28589307174381351</v>
      </c>
      <c r="S664" s="16">
        <v>0.26035279064897349</v>
      </c>
      <c r="T664" s="16">
        <v>0.29382755299560459</v>
      </c>
      <c r="U664" s="16">
        <v>0.29107438654494899</v>
      </c>
      <c r="V664" s="16">
        <v>0.25551585965732321</v>
      </c>
      <c r="W664" s="16">
        <v>0.2232763215245179</v>
      </c>
      <c r="X664" s="16">
        <v>0.24303924617929321</v>
      </c>
      <c r="Y664" s="16">
        <v>0.22615183620880239</v>
      </c>
      <c r="AA664" s="16">
        <v>0.30713406783159858</v>
      </c>
      <c r="AB664" s="16">
        <v>0.20347493960730681</v>
      </c>
      <c r="AC664" s="16">
        <v>0.25534011467349932</v>
      </c>
      <c r="AD664" s="16">
        <v>0.24335092447467341</v>
      </c>
    </row>
    <row r="665" spans="2:32" x14ac:dyDescent="0.35">
      <c r="B665" s="15" t="s">
        <v>239</v>
      </c>
      <c r="C665" s="16">
        <v>0.19031398443014541</v>
      </c>
      <c r="D665" s="16">
        <v>0.18906838751008601</v>
      </c>
      <c r="E665" s="16">
        <v>0.19153152426108169</v>
      </c>
      <c r="G665" s="16">
        <v>0.21378937351972491</v>
      </c>
      <c r="H665" s="16">
        <v>0.18862577397789401</v>
      </c>
      <c r="I665" s="16">
        <v>0.21919860416943909</v>
      </c>
      <c r="J665" s="16">
        <v>0.22087261398416361</v>
      </c>
      <c r="K665" s="16">
        <v>0.18043598139643291</v>
      </c>
      <c r="L665" s="16">
        <v>0.1347038048488482</v>
      </c>
      <c r="N665" s="16">
        <v>0.19820124479854859</v>
      </c>
      <c r="O665" s="16">
        <v>0.18391312394800219</v>
      </c>
      <c r="P665" s="16">
        <v>0.15708414127595249</v>
      </c>
      <c r="Q665" s="16">
        <v>0.1878810149854778</v>
      </c>
      <c r="R665" s="16">
        <v>0.2086573638017365</v>
      </c>
      <c r="S665" s="16">
        <v>0.203529117504331</v>
      </c>
      <c r="T665" s="16">
        <v>0.15758455539577301</v>
      </c>
      <c r="U665" s="16">
        <v>0.18928935704009719</v>
      </c>
      <c r="V665" s="16">
        <v>0.19776334006396459</v>
      </c>
      <c r="W665" s="16">
        <v>0.19832051152772931</v>
      </c>
      <c r="X665" s="16">
        <v>0.15593647848833289</v>
      </c>
      <c r="Y665" s="16">
        <v>0.2039631591839397</v>
      </c>
      <c r="AA665" s="16">
        <v>0.16792776071600721</v>
      </c>
      <c r="AB665" s="16">
        <v>0.198639361596054</v>
      </c>
      <c r="AC665" s="16">
        <v>0.20625993761030259</v>
      </c>
      <c r="AD665" s="16">
        <v>0.19208546192998541</v>
      </c>
    </row>
    <row r="666" spans="2:32" x14ac:dyDescent="0.35">
      <c r="B666" s="15" t="s">
        <v>240</v>
      </c>
      <c r="C666" s="16">
        <v>0.11257372166666969</v>
      </c>
      <c r="D666" s="16">
        <v>9.7600532493948441E-2</v>
      </c>
      <c r="E666" s="16">
        <v>0.1272096395309037</v>
      </c>
      <c r="G666" s="16">
        <v>8.8450397891673138E-2</v>
      </c>
      <c r="H666" s="16">
        <v>0.1103040821386396</v>
      </c>
      <c r="I666" s="16">
        <v>0.1233202659745346</v>
      </c>
      <c r="J666" s="16">
        <v>9.7588864414841187E-2</v>
      </c>
      <c r="K666" s="16">
        <v>0.1153260084580584</v>
      </c>
      <c r="L666" s="16">
        <v>0.13182055825078459</v>
      </c>
      <c r="N666" s="16">
        <v>0.1139354528595511</v>
      </c>
      <c r="O666" s="16">
        <v>0.13785822719172269</v>
      </c>
      <c r="P666" s="16">
        <v>7.4800955531106897E-2</v>
      </c>
      <c r="Q666" s="16">
        <v>0.1522674211194201</v>
      </c>
      <c r="R666" s="16">
        <v>0.13117428248923549</v>
      </c>
      <c r="S666" s="16">
        <v>0.1078273470454368</v>
      </c>
      <c r="T666" s="16">
        <v>8.9211572364953598E-2</v>
      </c>
      <c r="U666" s="16">
        <v>0.10818956519560401</v>
      </c>
      <c r="V666" s="16">
        <v>0.1121598406118148</v>
      </c>
      <c r="W666" s="16">
        <v>0.1028587280700807</v>
      </c>
      <c r="X666" s="16">
        <v>0.12283441298346021</v>
      </c>
      <c r="Y666" s="16">
        <v>0.115488958117792</v>
      </c>
      <c r="AA666" s="16">
        <v>0.11509270359685821</v>
      </c>
      <c r="AB666" s="16">
        <v>0.12802845378101649</v>
      </c>
      <c r="AC666" s="16">
        <v>0.11023297917325969</v>
      </c>
      <c r="AD666" s="16">
        <v>9.6114062711249185E-2</v>
      </c>
    </row>
    <row r="667" spans="2:32" x14ac:dyDescent="0.35">
      <c r="B667" s="15" t="s">
        <v>241</v>
      </c>
      <c r="C667" s="16">
        <v>4.0663853942324087E-2</v>
      </c>
      <c r="D667" s="16">
        <v>3.3800006394785857E-2</v>
      </c>
      <c r="E667" s="16">
        <v>4.7373093221916789E-2</v>
      </c>
      <c r="G667" s="16">
        <v>2.8427075767343529E-2</v>
      </c>
      <c r="H667" s="16">
        <v>2.0380335387747469E-2</v>
      </c>
      <c r="I667" s="16">
        <v>3.6042800584630552E-2</v>
      </c>
      <c r="J667" s="16">
        <v>6.7930975741613095E-2</v>
      </c>
      <c r="K667" s="16">
        <v>4.4358443130117137E-2</v>
      </c>
      <c r="L667" s="16">
        <v>4.4286846511045128E-2</v>
      </c>
      <c r="N667" s="16">
        <v>8.091622085090755E-2</v>
      </c>
      <c r="O667" s="16">
        <v>5.9866526454829462E-2</v>
      </c>
      <c r="P667" s="16">
        <v>6.6700195545017452E-2</v>
      </c>
      <c r="Q667" s="16">
        <v>3.3464272621344472E-2</v>
      </c>
      <c r="R667" s="16">
        <v>1.327292159015464E-2</v>
      </c>
      <c r="S667" s="16">
        <v>3.2851511577206068E-2</v>
      </c>
      <c r="T667" s="16">
        <v>1.9839861060747331E-2</v>
      </c>
      <c r="U667" s="16">
        <v>5.8101586039044958E-2</v>
      </c>
      <c r="V667" s="16">
        <v>4.8260528637022043E-2</v>
      </c>
      <c r="W667" s="16">
        <v>2.6434168403534249E-2</v>
      </c>
      <c r="X667" s="16">
        <v>3.6841317823870602E-2</v>
      </c>
      <c r="Y667" s="16">
        <v>3.3774029277219869E-2</v>
      </c>
      <c r="AA667" s="16">
        <v>3.1278193735728127E-2</v>
      </c>
      <c r="AB667" s="16">
        <v>3.2115078875970177E-2</v>
      </c>
      <c r="AC667" s="16">
        <v>3.9046423650258788E-2</v>
      </c>
      <c r="AD667" s="16">
        <v>6.0775016851052042E-2</v>
      </c>
    </row>
    <row r="668" spans="2:32" x14ac:dyDescent="0.35">
      <c r="B668" s="15" t="s">
        <v>242</v>
      </c>
      <c r="C668" s="16">
        <v>2.8977150315887618E-2</v>
      </c>
      <c r="D668" s="16">
        <v>1.9901873507774989E-2</v>
      </c>
      <c r="E668" s="16">
        <v>3.784800637911763E-2</v>
      </c>
      <c r="G668" s="16">
        <v>1.7198496275485722E-2</v>
      </c>
      <c r="H668" s="16">
        <v>8.350858929385448E-3</v>
      </c>
      <c r="I668" s="16">
        <v>3.6713444754686068E-2</v>
      </c>
      <c r="J668" s="16">
        <v>4.4457375011234007E-2</v>
      </c>
      <c r="K668" s="16">
        <v>2.0797531859728161E-2</v>
      </c>
      <c r="L668" s="16">
        <v>4.0096588813481167E-2</v>
      </c>
      <c r="N668" s="16">
        <v>3.8060746524205498E-2</v>
      </c>
      <c r="O668" s="16">
        <v>1.4326493623105631E-2</v>
      </c>
      <c r="P668" s="16">
        <v>3.6692410333728109E-2</v>
      </c>
      <c r="Q668" s="16">
        <v>4.6518735137641293E-2</v>
      </c>
      <c r="R668" s="16">
        <v>1.8806985769096899E-2</v>
      </c>
      <c r="S668" s="16">
        <v>2.692184333586374E-2</v>
      </c>
      <c r="T668" s="16">
        <v>5.3223066369266658E-2</v>
      </c>
      <c r="U668" s="16">
        <v>1.0412130145285539E-2</v>
      </c>
      <c r="V668" s="16">
        <v>7.8580646507721442E-3</v>
      </c>
      <c r="W668" s="16">
        <v>5.7371014707154042E-2</v>
      </c>
      <c r="X668" s="16">
        <v>8.5656057885495386E-3</v>
      </c>
      <c r="Y668" s="16">
        <v>3.670699226346387E-2</v>
      </c>
      <c r="AA668" s="16">
        <v>1.527767690211459E-2</v>
      </c>
      <c r="AB668" s="16">
        <v>3.8535222998470203E-2</v>
      </c>
      <c r="AC668" s="16">
        <v>2.737197151574389E-2</v>
      </c>
      <c r="AD668" s="16">
        <v>3.4955992984629973E-2</v>
      </c>
    </row>
    <row r="669" spans="2:32" ht="29" x14ac:dyDescent="0.35">
      <c r="B669" s="15" t="s">
        <v>243</v>
      </c>
      <c r="C669" s="16">
        <v>0.20280355942346451</v>
      </c>
      <c r="D669" s="16">
        <v>0.19940448886302611</v>
      </c>
      <c r="E669" s="16">
        <v>0.20612606586904841</v>
      </c>
      <c r="G669" s="16">
        <v>3.4309996791051428E-2</v>
      </c>
      <c r="H669" s="16">
        <v>4.9282813602548367E-2</v>
      </c>
      <c r="I669" s="16">
        <v>0.10552531963491051</v>
      </c>
      <c r="J669" s="16">
        <v>0.15457514485121901</v>
      </c>
      <c r="K669" s="16">
        <v>0.30603137667100477</v>
      </c>
      <c r="L669" s="16">
        <v>0.48649947561197748</v>
      </c>
      <c r="N669" s="16">
        <v>0.17790792339934619</v>
      </c>
      <c r="O669" s="16">
        <v>0.1265782319614745</v>
      </c>
      <c r="P669" s="16">
        <v>0.25163526771393269</v>
      </c>
      <c r="Q669" s="16">
        <v>0.19754183081416371</v>
      </c>
      <c r="R669" s="16">
        <v>0.17110230049801761</v>
      </c>
      <c r="S669" s="16">
        <v>0.2271626749770814</v>
      </c>
      <c r="T669" s="16">
        <v>0.20651205130856651</v>
      </c>
      <c r="U669" s="16">
        <v>0.1826797664390494</v>
      </c>
      <c r="V669" s="16">
        <v>0.11021741836255181</v>
      </c>
      <c r="W669" s="16">
        <v>0.24779108390738419</v>
      </c>
      <c r="X669" s="16">
        <v>0.28399559502253879</v>
      </c>
      <c r="Y669" s="16">
        <v>0.27037773422060191</v>
      </c>
      <c r="AA669" s="16">
        <v>0.17115434052687689</v>
      </c>
      <c r="AB669" s="16">
        <v>0.22097123352342549</v>
      </c>
      <c r="AC669" s="16">
        <v>0.18513896594656401</v>
      </c>
      <c r="AD669" s="16">
        <v>0.2340928303784077</v>
      </c>
    </row>
    <row r="671" spans="2:32" x14ac:dyDescent="0.35">
      <c r="B671" s="25" t="s">
        <v>262</v>
      </c>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row>
    <row r="672" spans="2:32" x14ac:dyDescent="0.35">
      <c r="B672" s="24" t="s">
        <v>16</v>
      </c>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row>
    <row r="673" spans="2:32" x14ac:dyDescent="0.35">
      <c r="B673" s="15" t="s">
        <v>237</v>
      </c>
      <c r="C673" s="16">
        <v>0.23707447808443041</v>
      </c>
      <c r="D673" s="16">
        <v>0.26494617601916248</v>
      </c>
      <c r="E673" s="16">
        <v>0.20983059055960959</v>
      </c>
      <c r="G673" s="16">
        <v>0.38536097922045248</v>
      </c>
      <c r="H673" s="16">
        <v>0.33245540135510893</v>
      </c>
      <c r="I673" s="16">
        <v>0.27973717737145021</v>
      </c>
      <c r="J673" s="16">
        <v>0.23314212706807161</v>
      </c>
      <c r="K673" s="16">
        <v>0.16041414620986741</v>
      </c>
      <c r="L673" s="16">
        <v>8.2569918701377296E-2</v>
      </c>
      <c r="N673" s="16">
        <v>0.2136769113146661</v>
      </c>
      <c r="O673" s="16">
        <v>0.30013028835300032</v>
      </c>
      <c r="P673" s="16">
        <v>0.24829782256268171</v>
      </c>
      <c r="Q673" s="16">
        <v>0.21205260802571149</v>
      </c>
      <c r="R673" s="16">
        <v>0.22743356990025879</v>
      </c>
      <c r="S673" s="16">
        <v>0.2441529436566231</v>
      </c>
      <c r="T673" s="16">
        <v>0.2308946367212619</v>
      </c>
      <c r="U673" s="16">
        <v>0.2275033583564898</v>
      </c>
      <c r="V673" s="16">
        <v>0.34902875968805758</v>
      </c>
      <c r="W673" s="16">
        <v>0.1896935161397667</v>
      </c>
      <c r="X673" s="16">
        <v>0.2187192935129931</v>
      </c>
      <c r="Y673" s="16">
        <v>0.17448739308887509</v>
      </c>
      <c r="AA673" s="16">
        <v>0.2310465650499188</v>
      </c>
      <c r="AB673" s="16">
        <v>0.26414018062183692</v>
      </c>
      <c r="AC673" s="16">
        <v>0.2324056982023861</v>
      </c>
      <c r="AD673" s="16">
        <v>0.21892232929662239</v>
      </c>
    </row>
    <row r="674" spans="2:32" x14ac:dyDescent="0.35">
      <c r="B674" s="15" t="s">
        <v>238</v>
      </c>
      <c r="C674" s="16">
        <v>0.22832213551167141</v>
      </c>
      <c r="D674" s="16">
        <v>0.23196433305144459</v>
      </c>
      <c r="E674" s="16">
        <v>0.224761978525573</v>
      </c>
      <c r="G674" s="16">
        <v>0.28947788847910322</v>
      </c>
      <c r="H674" s="16">
        <v>0.28630354603256858</v>
      </c>
      <c r="I674" s="16">
        <v>0.24860143870802759</v>
      </c>
      <c r="J674" s="16">
        <v>0.21472553175350689</v>
      </c>
      <c r="K674" s="16">
        <v>0.23462945254097881</v>
      </c>
      <c r="L674" s="16">
        <v>0.13152151979283269</v>
      </c>
      <c r="N674" s="16">
        <v>0.2024514076126169</v>
      </c>
      <c r="O674" s="16">
        <v>0.30199363576148891</v>
      </c>
      <c r="P674" s="16">
        <v>0.17283880665970289</v>
      </c>
      <c r="Q674" s="16">
        <v>0.24313565997975481</v>
      </c>
      <c r="R674" s="16">
        <v>0.28503060784631878</v>
      </c>
      <c r="S674" s="16">
        <v>0.17994740883507551</v>
      </c>
      <c r="T674" s="16">
        <v>0.19513276501434679</v>
      </c>
      <c r="U674" s="16">
        <v>0.27666040219032079</v>
      </c>
      <c r="V674" s="16">
        <v>0.2361495567244602</v>
      </c>
      <c r="W674" s="16">
        <v>0.20516847266537219</v>
      </c>
      <c r="X674" s="16">
        <v>0.23359823475517891</v>
      </c>
      <c r="Y674" s="16">
        <v>0.2210428690037245</v>
      </c>
      <c r="AA674" s="16">
        <v>0.28075562477713117</v>
      </c>
      <c r="AB674" s="16">
        <v>0.21491421979299871</v>
      </c>
      <c r="AC674" s="16">
        <v>0.22514118289457749</v>
      </c>
      <c r="AD674" s="16">
        <v>0.18800827672407411</v>
      </c>
    </row>
    <row r="675" spans="2:32" x14ac:dyDescent="0.35">
      <c r="B675" s="15" t="s">
        <v>239</v>
      </c>
      <c r="C675" s="16">
        <v>0.179632212585739</v>
      </c>
      <c r="D675" s="16">
        <v>0.17804350524904741</v>
      </c>
      <c r="E675" s="16">
        <v>0.18118513426607721</v>
      </c>
      <c r="G675" s="16">
        <v>0.17379315024202169</v>
      </c>
      <c r="H675" s="16">
        <v>0.2023187036844665</v>
      </c>
      <c r="I675" s="16">
        <v>0.20545463794585431</v>
      </c>
      <c r="J675" s="16">
        <v>0.20447590334357491</v>
      </c>
      <c r="K675" s="16">
        <v>0.1704667281857794</v>
      </c>
      <c r="L675" s="16">
        <v>0.13010878857126479</v>
      </c>
      <c r="N675" s="16">
        <v>0.2016137081761375</v>
      </c>
      <c r="O675" s="16">
        <v>0.1192525390906206</v>
      </c>
      <c r="P675" s="16">
        <v>0.17598898502508539</v>
      </c>
      <c r="Q675" s="16">
        <v>0.20934625184191019</v>
      </c>
      <c r="R675" s="16">
        <v>0.20865477518339251</v>
      </c>
      <c r="S675" s="16">
        <v>0.16507206455503781</v>
      </c>
      <c r="T675" s="16">
        <v>0.16389418986625839</v>
      </c>
      <c r="U675" s="16">
        <v>0.13833814329676741</v>
      </c>
      <c r="V675" s="16">
        <v>0.20557063040178661</v>
      </c>
      <c r="W675" s="16">
        <v>0.18518396121985681</v>
      </c>
      <c r="X675" s="16">
        <v>0.15456814425233761</v>
      </c>
      <c r="Y675" s="16">
        <v>0.17133333421130079</v>
      </c>
      <c r="AA675" s="16">
        <v>0.19033075356784401</v>
      </c>
      <c r="AB675" s="16">
        <v>0.16285744863278689</v>
      </c>
      <c r="AC675" s="16">
        <v>0.20933569113600961</v>
      </c>
      <c r="AD675" s="16">
        <v>0.16005630566142551</v>
      </c>
    </row>
    <row r="676" spans="2:32" x14ac:dyDescent="0.35">
      <c r="B676" s="15" t="s">
        <v>240</v>
      </c>
      <c r="C676" s="16">
        <v>7.6054510349652493E-2</v>
      </c>
      <c r="D676" s="16">
        <v>6.8286758787837562E-2</v>
      </c>
      <c r="E676" s="16">
        <v>8.3647293192176134E-2</v>
      </c>
      <c r="G676" s="16">
        <v>6.0642749384657212E-2</v>
      </c>
      <c r="H676" s="16">
        <v>6.9060295636864902E-2</v>
      </c>
      <c r="I676" s="16">
        <v>7.466261622803351E-2</v>
      </c>
      <c r="J676" s="16">
        <v>8.5677183083952696E-2</v>
      </c>
      <c r="K676" s="16">
        <v>6.6541327805321696E-2</v>
      </c>
      <c r="L676" s="16">
        <v>9.155065602419539E-2</v>
      </c>
      <c r="N676" s="16">
        <v>9.7692404581666517E-2</v>
      </c>
      <c r="O676" s="16">
        <v>9.5102925275540623E-2</v>
      </c>
      <c r="P676" s="16">
        <v>8.2347133491783617E-2</v>
      </c>
      <c r="Q676" s="16">
        <v>6.7186144402350753E-2</v>
      </c>
      <c r="R676" s="16">
        <v>7.9949460886341972E-2</v>
      </c>
      <c r="S676" s="16">
        <v>0.1038805515851882</v>
      </c>
      <c r="T676" s="16">
        <v>9.5625711384150741E-2</v>
      </c>
      <c r="U676" s="16">
        <v>6.3762893174981988E-2</v>
      </c>
      <c r="V676" s="16">
        <v>6.6405357461434958E-2</v>
      </c>
      <c r="W676" s="16">
        <v>7.19311776605666E-2</v>
      </c>
      <c r="X676" s="16">
        <v>5.0224375419130232E-2</v>
      </c>
      <c r="Y676" s="16">
        <v>5.9943706740364339E-2</v>
      </c>
      <c r="AA676" s="16">
        <v>5.5056706140930091E-2</v>
      </c>
      <c r="AB676" s="16">
        <v>9.8170112749471267E-2</v>
      </c>
      <c r="AC676" s="16">
        <v>6.3404596803212351E-2</v>
      </c>
      <c r="AD676" s="16">
        <v>8.7494163604401876E-2</v>
      </c>
    </row>
    <row r="677" spans="2:32" x14ac:dyDescent="0.35">
      <c r="B677" s="15" t="s">
        <v>241</v>
      </c>
      <c r="C677" s="16">
        <v>3.7573929134895212E-2</v>
      </c>
      <c r="D677" s="16">
        <v>2.9701881643649539E-2</v>
      </c>
      <c r="E677" s="16">
        <v>4.5268658639490207E-2</v>
      </c>
      <c r="G677" s="16">
        <v>2.8342385748013121E-2</v>
      </c>
      <c r="H677" s="16">
        <v>2.8387577602400141E-2</v>
      </c>
      <c r="I677" s="16">
        <v>5.091063749581852E-2</v>
      </c>
      <c r="J677" s="16">
        <v>5.0638914054008E-2</v>
      </c>
      <c r="K677" s="16">
        <v>3.4362839228285202E-2</v>
      </c>
      <c r="L677" s="16">
        <v>3.1817928807890528E-2</v>
      </c>
      <c r="N677" s="16">
        <v>5.8285403464572498E-2</v>
      </c>
      <c r="O677" s="16">
        <v>1.51310472281366E-2</v>
      </c>
      <c r="P677" s="16">
        <v>5.6477989030812192E-2</v>
      </c>
      <c r="Q677" s="16">
        <v>2.0383545731501609E-2</v>
      </c>
      <c r="R677" s="16">
        <v>2.261530802055221E-2</v>
      </c>
      <c r="S677" s="16">
        <v>3.8001120795543859E-2</v>
      </c>
      <c r="T677" s="16">
        <v>2.0210930315951951E-2</v>
      </c>
      <c r="U677" s="16">
        <v>5.8054978255328377E-2</v>
      </c>
      <c r="V677" s="16">
        <v>3.0451030230871701E-2</v>
      </c>
      <c r="W677" s="16">
        <v>4.928207663981439E-2</v>
      </c>
      <c r="X677" s="16">
        <v>2.7606213482026659E-2</v>
      </c>
      <c r="Y677" s="16">
        <v>3.5544244435989178E-2</v>
      </c>
      <c r="AA677" s="16">
        <v>3.2500748179808199E-2</v>
      </c>
      <c r="AB677" s="16">
        <v>3.717366284355484E-2</v>
      </c>
      <c r="AC677" s="16">
        <v>4.1684050864434823E-2</v>
      </c>
      <c r="AD677" s="16">
        <v>4.0136009516368552E-2</v>
      </c>
    </row>
    <row r="678" spans="2:32" x14ac:dyDescent="0.35">
      <c r="B678" s="15" t="s">
        <v>242</v>
      </c>
      <c r="C678" s="16">
        <v>2.302364994117025E-2</v>
      </c>
      <c r="D678" s="16">
        <v>1.5666347976206849E-2</v>
      </c>
      <c r="E678" s="16">
        <v>3.021522857010718E-2</v>
      </c>
      <c r="G678" s="16">
        <v>1.726408399509529E-2</v>
      </c>
      <c r="H678" s="16">
        <v>1.462384474973942E-2</v>
      </c>
      <c r="I678" s="16">
        <v>2.2324677533089539E-2</v>
      </c>
      <c r="J678" s="16">
        <v>3.6497168611450193E-2</v>
      </c>
      <c r="K678" s="16">
        <v>3.4517615534169772E-2</v>
      </c>
      <c r="L678" s="16">
        <v>1.552473014339203E-2</v>
      </c>
      <c r="N678" s="16">
        <v>2.0670420010746461E-2</v>
      </c>
      <c r="O678" s="16">
        <v>4.8409656804733713E-2</v>
      </c>
      <c r="P678" s="16">
        <v>3.7279465801686097E-2</v>
      </c>
      <c r="Q678" s="16">
        <v>2.1957202783747111E-2</v>
      </c>
      <c r="R678" s="16">
        <v>4.5785318597359936E-3</v>
      </c>
      <c r="S678" s="16">
        <v>1.852354472200065E-2</v>
      </c>
      <c r="T678" s="16">
        <v>4.5792132482961663E-2</v>
      </c>
      <c r="U678" s="16">
        <v>3.176003862135765E-2</v>
      </c>
      <c r="V678" s="16">
        <v>7.8785489228264567E-3</v>
      </c>
      <c r="W678" s="16">
        <v>3.0694442915107919E-2</v>
      </c>
      <c r="X678" s="16">
        <v>2.1490971969525961E-2</v>
      </c>
      <c r="Y678" s="16">
        <v>2.3371296842586379E-2</v>
      </c>
      <c r="AA678" s="16">
        <v>5.5920839492381016E-3</v>
      </c>
      <c r="AB678" s="16">
        <v>2.1863590076679939E-2</v>
      </c>
      <c r="AC678" s="16">
        <v>2.6782478292751741E-2</v>
      </c>
      <c r="AD678" s="16">
        <v>3.942704065910959E-2</v>
      </c>
    </row>
    <row r="679" spans="2:32" ht="29" x14ac:dyDescent="0.35">
      <c r="B679" s="15" t="s">
        <v>243</v>
      </c>
      <c r="C679" s="16">
        <v>0.21831908439244119</v>
      </c>
      <c r="D679" s="16">
        <v>0.2113909972726512</v>
      </c>
      <c r="E679" s="16">
        <v>0.2250911162469667</v>
      </c>
      <c r="G679" s="16">
        <v>4.5118762930656912E-2</v>
      </c>
      <c r="H679" s="16">
        <v>6.6850630938851519E-2</v>
      </c>
      <c r="I679" s="16">
        <v>0.1183088147177264</v>
      </c>
      <c r="J679" s="16">
        <v>0.17484317208543579</v>
      </c>
      <c r="K679" s="16">
        <v>0.29906789049559762</v>
      </c>
      <c r="L679" s="16">
        <v>0.51690645795904722</v>
      </c>
      <c r="N679" s="16">
        <v>0.20560974483959391</v>
      </c>
      <c r="O679" s="16">
        <v>0.11997990748647951</v>
      </c>
      <c r="P679" s="16">
        <v>0.2267697974282481</v>
      </c>
      <c r="Q679" s="16">
        <v>0.2259385872350238</v>
      </c>
      <c r="R679" s="16">
        <v>0.17173774630339991</v>
      </c>
      <c r="S679" s="16">
        <v>0.2504223658505309</v>
      </c>
      <c r="T679" s="16">
        <v>0.24844963421506841</v>
      </c>
      <c r="U679" s="16">
        <v>0.20392018610475399</v>
      </c>
      <c r="V679" s="16">
        <v>0.10451611657056251</v>
      </c>
      <c r="W679" s="16">
        <v>0.26804635275951549</v>
      </c>
      <c r="X679" s="16">
        <v>0.29379276660880738</v>
      </c>
      <c r="Y679" s="16">
        <v>0.31427715567715958</v>
      </c>
      <c r="AA679" s="16">
        <v>0.20471751833512961</v>
      </c>
      <c r="AB679" s="16">
        <v>0.20088078528267139</v>
      </c>
      <c r="AC679" s="16">
        <v>0.201246301806628</v>
      </c>
      <c r="AD679" s="16">
        <v>0.26595587453799802</v>
      </c>
    </row>
    <row r="681" spans="2:32" x14ac:dyDescent="0.35">
      <c r="B681" s="25" t="s">
        <v>263</v>
      </c>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row>
    <row r="682" spans="2:32" x14ac:dyDescent="0.35">
      <c r="B682" s="24" t="s">
        <v>16</v>
      </c>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row>
    <row r="683" spans="2:32" ht="29" x14ac:dyDescent="0.35">
      <c r="B683" s="15" t="s">
        <v>264</v>
      </c>
      <c r="C683" s="16">
        <v>0.4629678103675956</v>
      </c>
      <c r="D683" s="16">
        <v>0.45972465640400761</v>
      </c>
      <c r="E683" s="16">
        <v>0.46615066595468291</v>
      </c>
      <c r="G683" s="16">
        <v>0.46641942397732938</v>
      </c>
      <c r="H683" s="16">
        <v>0.47765694092023447</v>
      </c>
      <c r="I683" s="16">
        <v>0.52243782701372254</v>
      </c>
      <c r="J683" s="16">
        <v>0.4907243242293754</v>
      </c>
      <c r="K683" s="16">
        <v>0.39621154971058192</v>
      </c>
      <c r="L683" s="16">
        <v>0.41874305912123339</v>
      </c>
      <c r="N683" s="16">
        <v>0.48314147676562419</v>
      </c>
      <c r="O683" s="16">
        <v>0.43964173226338432</v>
      </c>
      <c r="P683" s="16">
        <v>0.43407637483664269</v>
      </c>
      <c r="Q683" s="16">
        <v>0.36682894355523221</v>
      </c>
      <c r="R683" s="16">
        <v>0.50074713143298366</v>
      </c>
      <c r="S683" s="16">
        <v>0.43220442957554828</v>
      </c>
      <c r="T683" s="16">
        <v>0.39575705296290142</v>
      </c>
      <c r="U683" s="16">
        <v>0.43516685165807523</v>
      </c>
      <c r="V683" s="16">
        <v>0.48997649531347232</v>
      </c>
      <c r="W683" s="16">
        <v>0.4852914534330523</v>
      </c>
      <c r="X683" s="16">
        <v>0.49868452771171379</v>
      </c>
      <c r="Y683" s="16">
        <v>0.46644228405911181</v>
      </c>
      <c r="AA683" s="16">
        <v>0.49009369571653028</v>
      </c>
      <c r="AB683" s="16">
        <v>0.48689227662528411</v>
      </c>
      <c r="AC683" s="16">
        <v>0.42669006774489548</v>
      </c>
      <c r="AD683" s="16">
        <v>0.44082710925636343</v>
      </c>
    </row>
    <row r="684" spans="2:32" ht="29" x14ac:dyDescent="0.35">
      <c r="B684" s="15" t="s">
        <v>265</v>
      </c>
      <c r="C684" s="16">
        <v>0.122799725139141</v>
      </c>
      <c r="D684" s="16">
        <v>0.1157163629194003</v>
      </c>
      <c r="E684" s="16">
        <v>0.12975138986723889</v>
      </c>
      <c r="G684" s="16">
        <v>0.11697062239281519</v>
      </c>
      <c r="H684" s="16">
        <v>0.1365136586742331</v>
      </c>
      <c r="I684" s="16">
        <v>0.10794410080128029</v>
      </c>
      <c r="J684" s="16">
        <v>0.1114611725176122</v>
      </c>
      <c r="K684" s="16">
        <v>9.8254841736421086E-2</v>
      </c>
      <c r="L684" s="16">
        <v>0.1545505586400909</v>
      </c>
      <c r="N684" s="16">
        <v>0.11224140601843929</v>
      </c>
      <c r="O684" s="16">
        <v>6.2798330823024051E-2</v>
      </c>
      <c r="P684" s="16">
        <v>0.20206124343548101</v>
      </c>
      <c r="Q684" s="16">
        <v>0.14101246961448721</v>
      </c>
      <c r="R684" s="16">
        <v>8.3047809927712352E-2</v>
      </c>
      <c r="S684" s="16">
        <v>0.1226366968738517</v>
      </c>
      <c r="T684" s="16">
        <v>0.16159106812835389</v>
      </c>
      <c r="U684" s="16">
        <v>0.1485017270779059</v>
      </c>
      <c r="V684" s="16">
        <v>0.1360719419083202</v>
      </c>
      <c r="W684" s="16">
        <v>0.11800668042779421</v>
      </c>
      <c r="X684" s="16">
        <v>8.128553578839906E-2</v>
      </c>
      <c r="Y684" s="16">
        <v>0.1159436356464618</v>
      </c>
      <c r="AA684" s="16">
        <v>0.1110238859112465</v>
      </c>
      <c r="AB684" s="16">
        <v>9.872624957002861E-2</v>
      </c>
      <c r="AC684" s="16">
        <v>0.14872249947951721</v>
      </c>
      <c r="AD684" s="16">
        <v>0.1368671212469493</v>
      </c>
    </row>
    <row r="685" spans="2:32" ht="29" x14ac:dyDescent="0.35">
      <c r="B685" s="15" t="s">
        <v>266</v>
      </c>
      <c r="C685" s="16">
        <v>0.46737175954393723</v>
      </c>
      <c r="D685" s="16">
        <v>0.48378611330959748</v>
      </c>
      <c r="E685" s="16">
        <v>0.45126258983505829</v>
      </c>
      <c r="G685" s="16">
        <v>0.49070022523820678</v>
      </c>
      <c r="H685" s="16">
        <v>0.48802564791583442</v>
      </c>
      <c r="I685" s="16">
        <v>0.4696218794614665</v>
      </c>
      <c r="J685" s="16">
        <v>0.4979075828388192</v>
      </c>
      <c r="K685" s="16">
        <v>0.41673683568287168</v>
      </c>
      <c r="L685" s="16">
        <v>0.44037427827553882</v>
      </c>
      <c r="N685" s="16">
        <v>0.49666691756546971</v>
      </c>
      <c r="O685" s="16">
        <v>0.49283991812625833</v>
      </c>
      <c r="P685" s="16">
        <v>0.45050983629702002</v>
      </c>
      <c r="Q685" s="16">
        <v>0.51039382883612749</v>
      </c>
      <c r="R685" s="16">
        <v>0.48594405747950559</v>
      </c>
      <c r="S685" s="16">
        <v>0.46640051567438989</v>
      </c>
      <c r="T685" s="16">
        <v>0.45235029098881518</v>
      </c>
      <c r="U685" s="16">
        <v>0.48168039602497742</v>
      </c>
      <c r="V685" s="16">
        <v>0.44461732892917388</v>
      </c>
      <c r="W685" s="16">
        <v>0.45018543328581268</v>
      </c>
      <c r="X685" s="16">
        <v>0.43354649659778349</v>
      </c>
      <c r="Y685" s="16">
        <v>0.48450693336588208</v>
      </c>
      <c r="AA685" s="16">
        <v>0.48307518766864238</v>
      </c>
      <c r="AB685" s="16">
        <v>0.48879589185809241</v>
      </c>
      <c r="AC685" s="16">
        <v>0.45427431321391187</v>
      </c>
      <c r="AD685" s="16">
        <v>0.44045459199441572</v>
      </c>
    </row>
    <row r="686" spans="2:32" ht="29" x14ac:dyDescent="0.35">
      <c r="B686" s="15" t="s">
        <v>267</v>
      </c>
      <c r="C686" s="16">
        <v>0.46165971883716578</v>
      </c>
      <c r="D686" s="16">
        <v>0.46516804312485499</v>
      </c>
      <c r="E686" s="16">
        <v>0.45821662310820671</v>
      </c>
      <c r="G686" s="16">
        <v>0.52092764797934721</v>
      </c>
      <c r="H686" s="16">
        <v>0.52358849838746957</v>
      </c>
      <c r="I686" s="16">
        <v>0.47424591431431412</v>
      </c>
      <c r="J686" s="16">
        <v>0.44107791563060389</v>
      </c>
      <c r="K686" s="16">
        <v>0.4224145279891765</v>
      </c>
      <c r="L686" s="16">
        <v>0.40002291874383422</v>
      </c>
      <c r="N686" s="16">
        <v>0.38433070060071112</v>
      </c>
      <c r="O686" s="16">
        <v>0.46792703933172908</v>
      </c>
      <c r="P686" s="16">
        <v>0.5315564201317502</v>
      </c>
      <c r="Q686" s="16">
        <v>0.45673586914356928</v>
      </c>
      <c r="R686" s="16">
        <v>0.47094708846988209</v>
      </c>
      <c r="S686" s="16">
        <v>0.40088655773477971</v>
      </c>
      <c r="T686" s="16">
        <v>0.4605953490033014</v>
      </c>
      <c r="U686" s="16">
        <v>0.46278940739030833</v>
      </c>
      <c r="V686" s="16">
        <v>0.4831658475110992</v>
      </c>
      <c r="W686" s="16">
        <v>0.43302765806968863</v>
      </c>
      <c r="X686" s="16">
        <v>0.53599767847884039</v>
      </c>
      <c r="Y686" s="16">
        <v>0.48514754592645393</v>
      </c>
      <c r="AA686" s="16">
        <v>0.50440990544388264</v>
      </c>
      <c r="AB686" s="16">
        <v>0.43990118404394513</v>
      </c>
      <c r="AC686" s="16">
        <v>0.45660991526920303</v>
      </c>
      <c r="AD686" s="16">
        <v>0.44124932554529872</v>
      </c>
    </row>
    <row r="687" spans="2:32" ht="43.5" x14ac:dyDescent="0.35">
      <c r="B687" s="15" t="s">
        <v>268</v>
      </c>
      <c r="C687" s="16">
        <v>0.34869703283457271</v>
      </c>
      <c r="D687" s="16">
        <v>0.38443574369987971</v>
      </c>
      <c r="E687" s="16">
        <v>0.31362279435250601</v>
      </c>
      <c r="G687" s="16">
        <v>0.39002359026420202</v>
      </c>
      <c r="H687" s="16">
        <v>0.44516190208145262</v>
      </c>
      <c r="I687" s="16">
        <v>0.36750762667541997</v>
      </c>
      <c r="J687" s="16">
        <v>0.32069862852243081</v>
      </c>
      <c r="K687" s="16">
        <v>0.34215114830527699</v>
      </c>
      <c r="L687" s="16">
        <v>0.24779799936136809</v>
      </c>
      <c r="N687" s="16">
        <v>0.38304589143314388</v>
      </c>
      <c r="O687" s="16">
        <v>0.29146614352742878</v>
      </c>
      <c r="P687" s="16">
        <v>0.34430841134101697</v>
      </c>
      <c r="Q687" s="16">
        <v>0.28790290148520281</v>
      </c>
      <c r="R687" s="16">
        <v>0.38793380482025702</v>
      </c>
      <c r="S687" s="16">
        <v>0.38669166950225331</v>
      </c>
      <c r="T687" s="16">
        <v>0.23863454571039369</v>
      </c>
      <c r="U687" s="16">
        <v>0.23618686404457931</v>
      </c>
      <c r="V687" s="16">
        <v>0.46010538094929271</v>
      </c>
      <c r="W687" s="16">
        <v>0.30264582787944599</v>
      </c>
      <c r="X687" s="16">
        <v>0.36071184718366028</v>
      </c>
      <c r="Y687" s="16">
        <v>0.36393164630681613</v>
      </c>
      <c r="AA687" s="16">
        <v>0.39947075523338571</v>
      </c>
      <c r="AB687" s="16">
        <v>0.35456324010954138</v>
      </c>
      <c r="AC687" s="16">
        <v>0.32942029781109478</v>
      </c>
      <c r="AD687" s="16">
        <v>0.30592795876376627</v>
      </c>
    </row>
    <row r="689" spans="2:32" x14ac:dyDescent="0.35">
      <c r="B689" s="25" t="s">
        <v>269</v>
      </c>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row>
    <row r="690" spans="2:32" x14ac:dyDescent="0.35">
      <c r="B690" s="24" t="s">
        <v>35</v>
      </c>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row>
    <row r="691" spans="2:32" x14ac:dyDescent="0.35">
      <c r="B691" s="15" t="s">
        <v>270</v>
      </c>
      <c r="C691" s="16">
        <v>0.52911961276135333</v>
      </c>
      <c r="D691" s="16">
        <v>0.55749905756709939</v>
      </c>
      <c r="E691" s="16">
        <v>0.50137279680546964</v>
      </c>
      <c r="G691" s="16">
        <v>0.56539272064787749</v>
      </c>
      <c r="H691" s="16">
        <v>0.58517243267745711</v>
      </c>
      <c r="I691" s="16">
        <v>0.5315187257206857</v>
      </c>
      <c r="J691" s="16">
        <v>0.52295156723583458</v>
      </c>
      <c r="K691" s="16">
        <v>0.4979662946822731</v>
      </c>
      <c r="L691" s="16">
        <v>0.44727735061631618</v>
      </c>
      <c r="N691" s="16">
        <v>0.54231689966308438</v>
      </c>
      <c r="O691" s="16">
        <v>0.58796317867918824</v>
      </c>
      <c r="P691" s="16">
        <v>0.63032743213771969</v>
      </c>
      <c r="Q691" s="16">
        <v>0.63186812134102099</v>
      </c>
      <c r="R691" s="16">
        <v>0.55279229729483748</v>
      </c>
      <c r="S691" s="16">
        <v>0.46507997471613099</v>
      </c>
      <c r="T691" s="16">
        <v>0.52493516556965425</v>
      </c>
      <c r="U691" s="16">
        <v>0.52573519455842777</v>
      </c>
      <c r="V691" s="16">
        <v>0.52970796159362699</v>
      </c>
      <c r="W691" s="16">
        <v>0.50999134460256612</v>
      </c>
      <c r="X691" s="16">
        <v>0.51487930493003031</v>
      </c>
      <c r="Y691" s="16">
        <v>0.44631190811692711</v>
      </c>
      <c r="AA691" s="16">
        <v>0.56991371800553836</v>
      </c>
      <c r="AB691" s="16">
        <v>0.49443552421247622</v>
      </c>
      <c r="AC691" s="16">
        <v>0.51958237426452414</v>
      </c>
      <c r="AD691" s="16">
        <v>0.52470677070493255</v>
      </c>
    </row>
    <row r="692" spans="2:32" x14ac:dyDescent="0.35">
      <c r="B692" s="15" t="s">
        <v>271</v>
      </c>
      <c r="C692" s="16">
        <v>0.35721323744277322</v>
      </c>
      <c r="D692" s="16">
        <v>0.33855214884566992</v>
      </c>
      <c r="E692" s="16">
        <v>0.37545833682313262</v>
      </c>
      <c r="G692" s="16">
        <v>0.33264025152053672</v>
      </c>
      <c r="H692" s="16">
        <v>0.33726983496743201</v>
      </c>
      <c r="I692" s="16">
        <v>0.36066458934035373</v>
      </c>
      <c r="J692" s="16">
        <v>0.3480362612612245</v>
      </c>
      <c r="K692" s="16">
        <v>0.36149178535172499</v>
      </c>
      <c r="L692" s="16">
        <v>0.41226129898689912</v>
      </c>
      <c r="N692" s="16">
        <v>0.36271917061176451</v>
      </c>
      <c r="O692" s="16">
        <v>0.27488077841329722</v>
      </c>
      <c r="P692" s="16">
        <v>0.28617796000228102</v>
      </c>
      <c r="Q692" s="16">
        <v>0.31724573780816012</v>
      </c>
      <c r="R692" s="16">
        <v>0.34402242956371021</v>
      </c>
      <c r="S692" s="16">
        <v>0.3786378216391062</v>
      </c>
      <c r="T692" s="16">
        <v>0.34550025177675753</v>
      </c>
      <c r="U692" s="16">
        <v>0.37182249081689778</v>
      </c>
      <c r="V692" s="16">
        <v>0.35146168225126773</v>
      </c>
      <c r="W692" s="16">
        <v>0.34751441836447822</v>
      </c>
      <c r="X692" s="16">
        <v>0.40396728730688602</v>
      </c>
      <c r="Y692" s="16">
        <v>0.43062741934001131</v>
      </c>
      <c r="AA692" s="16">
        <v>0.34793313432222678</v>
      </c>
      <c r="AB692" s="16">
        <v>0.38078398688196913</v>
      </c>
      <c r="AC692" s="16">
        <v>0.36215279918513599</v>
      </c>
      <c r="AD692" s="16">
        <v>0.33907125559919848</v>
      </c>
    </row>
    <row r="693" spans="2:32" x14ac:dyDescent="0.35">
      <c r="B693" s="15" t="s">
        <v>170</v>
      </c>
      <c r="C693" s="16">
        <v>0.1136671497958735</v>
      </c>
      <c r="D693" s="16">
        <v>0.1039487935872308</v>
      </c>
      <c r="E693" s="16">
        <v>0.12316886637139771</v>
      </c>
      <c r="G693" s="16">
        <v>0.1019670278315858</v>
      </c>
      <c r="H693" s="16">
        <v>7.7557732355110792E-2</v>
      </c>
      <c r="I693" s="16">
        <v>0.1078166849389606</v>
      </c>
      <c r="J693" s="16">
        <v>0.129012171502941</v>
      </c>
      <c r="K693" s="16">
        <v>0.1405419199660019</v>
      </c>
      <c r="L693" s="16">
        <v>0.14046135039678481</v>
      </c>
      <c r="N693" s="16">
        <v>9.4963929725150942E-2</v>
      </c>
      <c r="O693" s="16">
        <v>0.13715604290751451</v>
      </c>
      <c r="P693" s="16">
        <v>8.3494607859999528E-2</v>
      </c>
      <c r="Q693" s="16">
        <v>5.0886140850819002E-2</v>
      </c>
      <c r="R693" s="16">
        <v>0.1031852731414523</v>
      </c>
      <c r="S693" s="16">
        <v>0.15628220364476289</v>
      </c>
      <c r="T693" s="16">
        <v>0.12956458265358811</v>
      </c>
      <c r="U693" s="16">
        <v>0.1024423146246745</v>
      </c>
      <c r="V693" s="16">
        <v>0.1188303561551054</v>
      </c>
      <c r="W693" s="16">
        <v>0.1424942370329555</v>
      </c>
      <c r="X693" s="16">
        <v>8.1153407763083468E-2</v>
      </c>
      <c r="Y693" s="16">
        <v>0.1230606725430618</v>
      </c>
      <c r="AA693" s="16">
        <v>8.2153147672234778E-2</v>
      </c>
      <c r="AB693" s="16">
        <v>0.1247804889055546</v>
      </c>
      <c r="AC693" s="16">
        <v>0.1182648265503398</v>
      </c>
      <c r="AD693" s="16">
        <v>0.13622197369586919</v>
      </c>
    </row>
    <row r="695" spans="2:32" x14ac:dyDescent="0.35">
      <c r="B695" s="25" t="s">
        <v>272</v>
      </c>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row>
    <row r="696" spans="2:32" x14ac:dyDescent="0.35">
      <c r="B696" s="24" t="s">
        <v>33</v>
      </c>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row>
    <row r="697" spans="2:32" x14ac:dyDescent="0.35">
      <c r="B697" s="15" t="s">
        <v>237</v>
      </c>
      <c r="C697" s="16">
        <v>0.1379393019254882</v>
      </c>
      <c r="D697" s="16">
        <v>0.12678965255036259</v>
      </c>
      <c r="E697" s="16">
        <v>0.15413283394437011</v>
      </c>
      <c r="G697" s="16">
        <v>8.1669456024015055E-2</v>
      </c>
      <c r="H697" s="16">
        <v>0.21460069514961161</v>
      </c>
      <c r="I697" s="16">
        <v>0.15831551290427709</v>
      </c>
      <c r="J697" s="16">
        <v>5.072050157935043E-2</v>
      </c>
      <c r="K697" s="16">
        <v>0</v>
      </c>
      <c r="L697" s="16">
        <v>0.15972343429923211</v>
      </c>
      <c r="N697" s="16">
        <v>9.6268615281736497E-2</v>
      </c>
      <c r="O697" s="16">
        <v>0.14508768474443501</v>
      </c>
      <c r="P697" s="16">
        <v>5.0020433359004517E-2</v>
      </c>
      <c r="Q697" s="16">
        <v>5.6060809693890622E-2</v>
      </c>
      <c r="R697" s="16">
        <v>0.17536565360473341</v>
      </c>
      <c r="S697" s="16">
        <v>0.1182400515891988</v>
      </c>
      <c r="T697" s="16">
        <v>0.116116011487711</v>
      </c>
      <c r="U697" s="16">
        <v>7.7256980020105351E-2</v>
      </c>
      <c r="V697" s="16">
        <v>0.24470309919849301</v>
      </c>
      <c r="W697" s="16">
        <v>0.1004347803794826</v>
      </c>
      <c r="X697" s="16">
        <v>0.12941202708765509</v>
      </c>
      <c r="Y697" s="16">
        <v>6.8755368816379794E-2</v>
      </c>
      <c r="AA697" s="16">
        <v>0.2244662663795827</v>
      </c>
      <c r="AB697" s="16">
        <v>0.13469092763696491</v>
      </c>
      <c r="AC697" s="16">
        <v>4.0495129773180337E-2</v>
      </c>
      <c r="AD697" s="16">
        <v>8.1623854444030447E-2</v>
      </c>
    </row>
    <row r="698" spans="2:32" x14ac:dyDescent="0.35">
      <c r="B698" s="15" t="s">
        <v>238</v>
      </c>
      <c r="C698" s="16">
        <v>0.3306185029706431</v>
      </c>
      <c r="D698" s="16">
        <v>0.33402975332784668</v>
      </c>
      <c r="E698" s="16">
        <v>0.32566406987366742</v>
      </c>
      <c r="G698" s="16">
        <v>0.34057476350448868</v>
      </c>
      <c r="H698" s="16">
        <v>0.34193466953652413</v>
      </c>
      <c r="I698" s="16">
        <v>0.35572385499985132</v>
      </c>
      <c r="J698" s="16">
        <v>0.30437040391618569</v>
      </c>
      <c r="K698" s="16">
        <v>0.35404529583413202</v>
      </c>
      <c r="L698" s="16">
        <v>0.15481169167562209</v>
      </c>
      <c r="N698" s="16">
        <v>0.40464615646606827</v>
      </c>
      <c r="O698" s="16">
        <v>0.27787708030908181</v>
      </c>
      <c r="P698" s="16">
        <v>0.44885720594288298</v>
      </c>
      <c r="Q698" s="16">
        <v>0.45114272943772832</v>
      </c>
      <c r="R698" s="16">
        <v>0.3277196246456438</v>
      </c>
      <c r="S698" s="16">
        <v>0.32432181412600242</v>
      </c>
      <c r="T698" s="16">
        <v>0.22623942656041701</v>
      </c>
      <c r="U698" s="16">
        <v>0.34316187263170689</v>
      </c>
      <c r="V698" s="16">
        <v>0.35297539599904171</v>
      </c>
      <c r="W698" s="16">
        <v>0.27134510938559447</v>
      </c>
      <c r="X698" s="16">
        <v>0.30793575703497039</v>
      </c>
      <c r="Y698" s="16">
        <v>0.27360428967464112</v>
      </c>
      <c r="AA698" s="16">
        <v>0.36216971907978901</v>
      </c>
      <c r="AB698" s="16">
        <v>0.33062255663462897</v>
      </c>
      <c r="AC698" s="16">
        <v>0.34039929237689309</v>
      </c>
      <c r="AD698" s="16">
        <v>0.2347954690069588</v>
      </c>
    </row>
    <row r="699" spans="2:32" x14ac:dyDescent="0.35">
      <c r="B699" s="15" t="s">
        <v>239</v>
      </c>
      <c r="C699" s="16">
        <v>0.28261934233910019</v>
      </c>
      <c r="D699" s="16">
        <v>0.28843377629109601</v>
      </c>
      <c r="E699" s="16">
        <v>0.2741745725346455</v>
      </c>
      <c r="G699" s="16">
        <v>0.26543931077893129</v>
      </c>
      <c r="H699" s="16">
        <v>0.29291340013411549</v>
      </c>
      <c r="I699" s="16">
        <v>0.26193650152542819</v>
      </c>
      <c r="J699" s="16">
        <v>0.30507273846196747</v>
      </c>
      <c r="K699" s="16">
        <v>0.2304272895261148</v>
      </c>
      <c r="L699" s="16">
        <v>0.36884875394703798</v>
      </c>
      <c r="N699" s="16">
        <v>0.29288590569350959</v>
      </c>
      <c r="O699" s="16">
        <v>0.28286757306336668</v>
      </c>
      <c r="P699" s="16">
        <v>0.14511815034767259</v>
      </c>
      <c r="Q699" s="16">
        <v>0.19784102332101869</v>
      </c>
      <c r="R699" s="16">
        <v>0.2804750950780735</v>
      </c>
      <c r="S699" s="16">
        <v>0.27622453347199372</v>
      </c>
      <c r="T699" s="16">
        <v>0.1538652774992551</v>
      </c>
      <c r="U699" s="16">
        <v>0.35621595006721668</v>
      </c>
      <c r="V699" s="16">
        <v>0.26101401018579501</v>
      </c>
      <c r="W699" s="16">
        <v>0.31569537421195237</v>
      </c>
      <c r="X699" s="16">
        <v>0.34390059699726799</v>
      </c>
      <c r="Y699" s="16">
        <v>0.37905601065653372</v>
      </c>
      <c r="AA699" s="16">
        <v>0.25858616327692602</v>
      </c>
      <c r="AB699" s="16">
        <v>0.31649526380716431</v>
      </c>
      <c r="AC699" s="16">
        <v>0.32149846401603732</v>
      </c>
      <c r="AD699" s="16">
        <v>0.23994854091160109</v>
      </c>
    </row>
    <row r="700" spans="2:32" x14ac:dyDescent="0.35">
      <c r="B700" s="15" t="s">
        <v>240</v>
      </c>
      <c r="C700" s="16">
        <v>9.7250572356998424E-2</v>
      </c>
      <c r="D700" s="16">
        <v>9.117277826445E-2</v>
      </c>
      <c r="E700" s="16">
        <v>0.10607784126299891</v>
      </c>
      <c r="G700" s="16">
        <v>8.7532423435129847E-2</v>
      </c>
      <c r="H700" s="16">
        <v>6.7396362007016056E-2</v>
      </c>
      <c r="I700" s="16">
        <v>0.12311072958096041</v>
      </c>
      <c r="J700" s="16">
        <v>8.4415321419578804E-2</v>
      </c>
      <c r="K700" s="16">
        <v>0.16854124499602671</v>
      </c>
      <c r="L700" s="16">
        <v>0.15852877135250801</v>
      </c>
      <c r="N700" s="16">
        <v>3.4891479203891143E-2</v>
      </c>
      <c r="O700" s="16">
        <v>0.2178307947517755</v>
      </c>
      <c r="P700" s="16">
        <v>0.20834787723837991</v>
      </c>
      <c r="Q700" s="16">
        <v>0.23974647952255809</v>
      </c>
      <c r="R700" s="16">
        <v>4.526646524525877E-2</v>
      </c>
      <c r="S700" s="16">
        <v>0.1209882297156304</v>
      </c>
      <c r="T700" s="16">
        <v>3.8840405283984081E-2</v>
      </c>
      <c r="U700" s="16">
        <v>0.1008563642257512</v>
      </c>
      <c r="V700" s="16">
        <v>4.7952311415440201E-2</v>
      </c>
      <c r="W700" s="16">
        <v>0.20942041757086921</v>
      </c>
      <c r="X700" s="16">
        <v>9.1495194006354863E-2</v>
      </c>
      <c r="Y700" s="16">
        <v>3.6568130019112077E-2</v>
      </c>
      <c r="AA700" s="16">
        <v>5.4334128808524111E-2</v>
      </c>
      <c r="AB700" s="16">
        <v>0.1141412795380758</v>
      </c>
      <c r="AC700" s="16">
        <v>9.601841263210821E-2</v>
      </c>
      <c r="AD700" s="16">
        <v>0.18789762835880791</v>
      </c>
    </row>
    <row r="701" spans="2:32" x14ac:dyDescent="0.35">
      <c r="B701" s="15" t="s">
        <v>241</v>
      </c>
      <c r="C701" s="16">
        <v>4.1082607721963017E-2</v>
      </c>
      <c r="D701" s="16">
        <v>4.4737932531935587E-2</v>
      </c>
      <c r="E701" s="16">
        <v>3.5773685678032227E-2</v>
      </c>
      <c r="G701" s="16">
        <v>8.9508885574065777E-2</v>
      </c>
      <c r="H701" s="16">
        <v>1.560485823346959E-2</v>
      </c>
      <c r="I701" s="16">
        <v>4.0448985097570937E-2</v>
      </c>
      <c r="J701" s="16">
        <v>7.1502980175782938E-2</v>
      </c>
      <c r="K701" s="16">
        <v>0</v>
      </c>
      <c r="L701" s="16">
        <v>0</v>
      </c>
      <c r="N701" s="16">
        <v>6.9446761159965897E-2</v>
      </c>
      <c r="O701" s="16">
        <v>0</v>
      </c>
      <c r="P701" s="16">
        <v>0</v>
      </c>
      <c r="Q701" s="16">
        <v>5.5208958024804369E-2</v>
      </c>
      <c r="R701" s="16">
        <v>4.1486448147653787E-2</v>
      </c>
      <c r="S701" s="16">
        <v>0</v>
      </c>
      <c r="T701" s="16">
        <v>0.1144571247708958</v>
      </c>
      <c r="U701" s="16">
        <v>4.7067228343712117E-2</v>
      </c>
      <c r="V701" s="16">
        <v>2.2903448917788831E-2</v>
      </c>
      <c r="W701" s="16">
        <v>1.8301655816351799E-2</v>
      </c>
      <c r="X701" s="16">
        <v>0</v>
      </c>
      <c r="Y701" s="16">
        <v>0.13939669751171641</v>
      </c>
      <c r="AA701" s="16">
        <v>3.5024562729356508E-2</v>
      </c>
      <c r="AB701" s="16">
        <v>5.2542848504853162E-2</v>
      </c>
      <c r="AC701" s="16">
        <v>5.7131746447813957E-2</v>
      </c>
      <c r="AD701" s="16">
        <v>1.6678542806997869E-2</v>
      </c>
    </row>
    <row r="702" spans="2:32" x14ac:dyDescent="0.35">
      <c r="B702" s="15" t="s">
        <v>242</v>
      </c>
      <c r="C702" s="16">
        <v>3.410729331602539E-2</v>
      </c>
      <c r="D702" s="16">
        <v>3.6432555754642888E-2</v>
      </c>
      <c r="E702" s="16">
        <v>3.0730127767119399E-2</v>
      </c>
      <c r="G702" s="16">
        <v>4.0043532542613697E-2</v>
      </c>
      <c r="H702" s="16">
        <v>2.193305370856883E-2</v>
      </c>
      <c r="I702" s="16">
        <v>2.9309823053142899E-2</v>
      </c>
      <c r="J702" s="16">
        <v>3.3138840259067083E-2</v>
      </c>
      <c r="K702" s="16">
        <v>8.192123318105278E-2</v>
      </c>
      <c r="L702" s="16">
        <v>5.9936074035204318E-2</v>
      </c>
      <c r="N702" s="16">
        <v>0</v>
      </c>
      <c r="O702" s="16">
        <v>7.6336867131340927E-2</v>
      </c>
      <c r="P702" s="16">
        <v>9.6381985137808698E-2</v>
      </c>
      <c r="Q702" s="16">
        <v>0</v>
      </c>
      <c r="R702" s="16">
        <v>2.1389575691603099E-2</v>
      </c>
      <c r="S702" s="16">
        <v>0.120251826331794</v>
      </c>
      <c r="T702" s="16">
        <v>0.11742758862348809</v>
      </c>
      <c r="U702" s="16">
        <v>2.6134922734724168E-2</v>
      </c>
      <c r="V702" s="16">
        <v>0</v>
      </c>
      <c r="W702" s="16">
        <v>2.4774143812079621E-2</v>
      </c>
      <c r="X702" s="16">
        <v>4.3659395747896533E-2</v>
      </c>
      <c r="Y702" s="16">
        <v>3.4629102991023293E-2</v>
      </c>
      <c r="AA702" s="16">
        <v>1.122294685011492E-2</v>
      </c>
      <c r="AB702" s="16">
        <v>0</v>
      </c>
      <c r="AC702" s="16">
        <v>5.4691920415838972E-2</v>
      </c>
      <c r="AD702" s="16">
        <v>9.8869698798931649E-2</v>
      </c>
    </row>
    <row r="703" spans="2:32" ht="29" x14ac:dyDescent="0.35">
      <c r="B703" s="15" t="s">
        <v>273</v>
      </c>
      <c r="C703" s="16">
        <v>7.6382379369781525E-2</v>
      </c>
      <c r="D703" s="16">
        <v>7.8403551279666167E-2</v>
      </c>
      <c r="E703" s="16">
        <v>7.3446868939166549E-2</v>
      </c>
      <c r="G703" s="16">
        <v>9.5231628140755295E-2</v>
      </c>
      <c r="H703" s="16">
        <v>4.5616961230694281E-2</v>
      </c>
      <c r="I703" s="16">
        <v>3.1154592838769288E-2</v>
      </c>
      <c r="J703" s="16">
        <v>0.15077921418806761</v>
      </c>
      <c r="K703" s="16">
        <v>0.16506493646267359</v>
      </c>
      <c r="L703" s="16">
        <v>9.8151274690395418E-2</v>
      </c>
      <c r="N703" s="16">
        <v>0.1018610821948286</v>
      </c>
      <c r="O703" s="16">
        <v>0</v>
      </c>
      <c r="P703" s="16">
        <v>5.1274347974251233E-2</v>
      </c>
      <c r="Q703" s="16">
        <v>0</v>
      </c>
      <c r="R703" s="16">
        <v>0.1082971375870337</v>
      </c>
      <c r="S703" s="16">
        <v>3.9973544765380641E-2</v>
      </c>
      <c r="T703" s="16">
        <v>0.23305416577424901</v>
      </c>
      <c r="U703" s="16">
        <v>4.9306681976783583E-2</v>
      </c>
      <c r="V703" s="16">
        <v>7.045173428344137E-2</v>
      </c>
      <c r="W703" s="16">
        <v>6.0028518823669982E-2</v>
      </c>
      <c r="X703" s="16">
        <v>8.3597029125854899E-2</v>
      </c>
      <c r="Y703" s="16">
        <v>6.7990400330593462E-2</v>
      </c>
      <c r="AA703" s="16">
        <v>5.4196212875706619E-2</v>
      </c>
      <c r="AB703" s="16">
        <v>5.1507123878312563E-2</v>
      </c>
      <c r="AC703" s="16">
        <v>8.9765034338128186E-2</v>
      </c>
      <c r="AD703" s="16">
        <v>0.14018626567267209</v>
      </c>
    </row>
    <row r="705" spans="2:32" x14ac:dyDescent="0.35">
      <c r="B705" s="25" t="s">
        <v>274</v>
      </c>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row>
    <row r="706" spans="2:32" x14ac:dyDescent="0.35">
      <c r="B706" s="24" t="s">
        <v>33</v>
      </c>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row>
    <row r="707" spans="2:32" x14ac:dyDescent="0.35">
      <c r="B707" s="15" t="s">
        <v>237</v>
      </c>
      <c r="C707" s="16">
        <v>0.14212641087552441</v>
      </c>
      <c r="D707" s="16">
        <v>0.12606383575982649</v>
      </c>
      <c r="E707" s="16">
        <v>0.16545537985835529</v>
      </c>
      <c r="G707" s="16">
        <v>0.1071820703682914</v>
      </c>
      <c r="H707" s="16">
        <v>0.21836422604350531</v>
      </c>
      <c r="I707" s="16">
        <v>0.1342462764347607</v>
      </c>
      <c r="J707" s="16">
        <v>8.1326988231362085E-2</v>
      </c>
      <c r="K707" s="16">
        <v>7.9402400098082818E-2</v>
      </c>
      <c r="L707" s="16">
        <v>5.6089779385739759E-2</v>
      </c>
      <c r="N707" s="16">
        <v>0.203115292227661</v>
      </c>
      <c r="O707" s="16">
        <v>0.2071951791776081</v>
      </c>
      <c r="P707" s="16">
        <v>0.14800713693238479</v>
      </c>
      <c r="Q707" s="16">
        <v>5.5326818612272913E-2</v>
      </c>
      <c r="R707" s="16">
        <v>0.17314647068726169</v>
      </c>
      <c r="S707" s="16">
        <v>0.1182400515891988</v>
      </c>
      <c r="T707" s="16">
        <v>0.27025462529320449</v>
      </c>
      <c r="U707" s="16">
        <v>7.3661350314433646E-2</v>
      </c>
      <c r="V707" s="16">
        <v>0.17569506840465879</v>
      </c>
      <c r="W707" s="16">
        <v>7.7800479675676867E-2</v>
      </c>
      <c r="X707" s="16">
        <v>8.825561227774599E-2</v>
      </c>
      <c r="Y707" s="16">
        <v>0.1012150726903884</v>
      </c>
      <c r="AA707" s="16">
        <v>0.2275071605499504</v>
      </c>
      <c r="AB707" s="16">
        <v>0.14727099162875201</v>
      </c>
      <c r="AC707" s="16">
        <v>5.5980781613885228E-2</v>
      </c>
      <c r="AD707" s="16">
        <v>6.0350968294570213E-2</v>
      </c>
    </row>
    <row r="708" spans="2:32" x14ac:dyDescent="0.35">
      <c r="B708" s="15" t="s">
        <v>238</v>
      </c>
      <c r="C708" s="16">
        <v>0.29647445436699899</v>
      </c>
      <c r="D708" s="16">
        <v>0.3000165589858565</v>
      </c>
      <c r="E708" s="16">
        <v>0.29132997110749298</v>
      </c>
      <c r="G708" s="16">
        <v>0.24912930723822829</v>
      </c>
      <c r="H708" s="16">
        <v>0.32690288885978508</v>
      </c>
      <c r="I708" s="16">
        <v>0.36948739273540032</v>
      </c>
      <c r="J708" s="16">
        <v>0.21117269085431281</v>
      </c>
      <c r="K708" s="16">
        <v>0.27919801636201519</v>
      </c>
      <c r="L708" s="16">
        <v>0.19682816395503019</v>
      </c>
      <c r="N708" s="16">
        <v>0.32243071992936001</v>
      </c>
      <c r="O708" s="16">
        <v>0.21697792859415521</v>
      </c>
      <c r="P708" s="16">
        <v>0.39834511849817478</v>
      </c>
      <c r="Q708" s="16">
        <v>0.40781555235221217</v>
      </c>
      <c r="R708" s="16">
        <v>0.21955304690484581</v>
      </c>
      <c r="S708" s="16">
        <v>0.23966143167508519</v>
      </c>
      <c r="T708" s="16">
        <v>0.18929238164649301</v>
      </c>
      <c r="U708" s="16">
        <v>0.34789296950270299</v>
      </c>
      <c r="V708" s="16">
        <v>0.32774035977069049</v>
      </c>
      <c r="W708" s="16">
        <v>0.27217478690244912</v>
      </c>
      <c r="X708" s="16">
        <v>0.30280814680392998</v>
      </c>
      <c r="Y708" s="16">
        <v>0.30431738942675718</v>
      </c>
      <c r="AA708" s="16">
        <v>0.33793938843440402</v>
      </c>
      <c r="AB708" s="16">
        <v>0.29209156747859738</v>
      </c>
      <c r="AC708" s="16">
        <v>0.28508326748421159</v>
      </c>
      <c r="AD708" s="16">
        <v>0.2152705301956111</v>
      </c>
    </row>
    <row r="709" spans="2:32" x14ac:dyDescent="0.35">
      <c r="B709" s="15" t="s">
        <v>239</v>
      </c>
      <c r="C709" s="16">
        <v>0.25846942382299271</v>
      </c>
      <c r="D709" s="16">
        <v>0.28251187985652698</v>
      </c>
      <c r="E709" s="16">
        <v>0.22355063234420619</v>
      </c>
      <c r="G709" s="16">
        <v>0.31520563667604412</v>
      </c>
      <c r="H709" s="16">
        <v>0.22486203454746581</v>
      </c>
      <c r="I709" s="16">
        <v>0.21692995068501611</v>
      </c>
      <c r="J709" s="16">
        <v>0.24568644792112301</v>
      </c>
      <c r="K709" s="16">
        <v>0.32133652830185128</v>
      </c>
      <c r="L709" s="16">
        <v>0.42766799476809603</v>
      </c>
      <c r="N709" s="16">
        <v>0.16971220028991549</v>
      </c>
      <c r="O709" s="16">
        <v>0.2093329478317863</v>
      </c>
      <c r="P709" s="16">
        <v>9.8149211763486066E-2</v>
      </c>
      <c r="Q709" s="16">
        <v>0.29895910710256351</v>
      </c>
      <c r="R709" s="16">
        <v>0.36580788638362688</v>
      </c>
      <c r="S709" s="16">
        <v>0.1600560496895124</v>
      </c>
      <c r="T709" s="16">
        <v>0.1118168330318263</v>
      </c>
      <c r="U709" s="16">
        <v>0.35733884772073587</v>
      </c>
      <c r="V709" s="16">
        <v>0.27252245521402968</v>
      </c>
      <c r="W709" s="16">
        <v>0.21721707354683159</v>
      </c>
      <c r="X709" s="16">
        <v>0.25801325952763998</v>
      </c>
      <c r="Y709" s="16">
        <v>0.37821819129293482</v>
      </c>
      <c r="AA709" s="16">
        <v>0.24204213452819789</v>
      </c>
      <c r="AB709" s="16">
        <v>0.28816356688211892</v>
      </c>
      <c r="AC709" s="16">
        <v>0.30460656220880938</v>
      </c>
      <c r="AD709" s="16">
        <v>0.18966315627918179</v>
      </c>
    </row>
    <row r="710" spans="2:32" x14ac:dyDescent="0.35">
      <c r="B710" s="15" t="s">
        <v>240</v>
      </c>
      <c r="C710" s="16">
        <v>0.13990017106218081</v>
      </c>
      <c r="D710" s="16">
        <v>0.13712725003903711</v>
      </c>
      <c r="E710" s="16">
        <v>0.1439275071570974</v>
      </c>
      <c r="G710" s="16">
        <v>0.1308354431137049</v>
      </c>
      <c r="H710" s="16">
        <v>0.13152095109604181</v>
      </c>
      <c r="I710" s="16">
        <v>0.15568330168454991</v>
      </c>
      <c r="J710" s="16">
        <v>0.14926038167871741</v>
      </c>
      <c r="K710" s="16">
        <v>0.1989780287712076</v>
      </c>
      <c r="L710" s="16">
        <v>5.718609237676666E-2</v>
      </c>
      <c r="N710" s="16">
        <v>6.5545966399509048E-2</v>
      </c>
      <c r="O710" s="16">
        <v>0.36649394439645028</v>
      </c>
      <c r="P710" s="16">
        <v>0.2078421996938945</v>
      </c>
      <c r="Q710" s="16">
        <v>0.1688269445588361</v>
      </c>
      <c r="R710" s="16">
        <v>8.8598325444835827E-2</v>
      </c>
      <c r="S710" s="16">
        <v>0.24156290673194261</v>
      </c>
      <c r="T710" s="16">
        <v>3.8400764655238728E-2</v>
      </c>
      <c r="U710" s="16">
        <v>0.1479235925694633</v>
      </c>
      <c r="V710" s="16">
        <v>0.1190423014969778</v>
      </c>
      <c r="W710" s="16">
        <v>0.17346080173770331</v>
      </c>
      <c r="X710" s="16">
        <v>0.2191840903814995</v>
      </c>
      <c r="Y710" s="16">
        <v>7.0958638564394758E-2</v>
      </c>
      <c r="AA710" s="16">
        <v>7.2140641552255413E-2</v>
      </c>
      <c r="AB710" s="16">
        <v>0.15643719701180989</v>
      </c>
      <c r="AC710" s="16">
        <v>0.1827303353539233</v>
      </c>
      <c r="AD710" s="16">
        <v>0.2220141223915523</v>
      </c>
    </row>
    <row r="711" spans="2:32" x14ac:dyDescent="0.35">
      <c r="B711" s="15" t="s">
        <v>241</v>
      </c>
      <c r="C711" s="16">
        <v>4.2612911289275808E-2</v>
      </c>
      <c r="D711" s="16">
        <v>4.6453230475408058E-2</v>
      </c>
      <c r="E711" s="16">
        <v>3.7035307042625913E-2</v>
      </c>
      <c r="G711" s="16">
        <v>2.6803910892138402E-2</v>
      </c>
      <c r="H711" s="16">
        <v>4.49585115142049E-2</v>
      </c>
      <c r="I711" s="16">
        <v>1.956676757305105E-2</v>
      </c>
      <c r="J711" s="16">
        <v>0.10533687328957141</v>
      </c>
      <c r="K711" s="16">
        <v>0</v>
      </c>
      <c r="L711" s="16">
        <v>5.9936074035204318E-2</v>
      </c>
      <c r="N711" s="16">
        <v>6.9446761159965897E-2</v>
      </c>
      <c r="O711" s="16">
        <v>0</v>
      </c>
      <c r="P711" s="16">
        <v>5.1274347974251233E-2</v>
      </c>
      <c r="Q711" s="16">
        <v>0</v>
      </c>
      <c r="R711" s="16">
        <v>4.5310983887911549E-2</v>
      </c>
      <c r="S711" s="16">
        <v>8.1252588606225529E-2</v>
      </c>
      <c r="T711" s="16">
        <v>0.118870678810808</v>
      </c>
      <c r="U711" s="16">
        <v>2.6134922734724168E-2</v>
      </c>
      <c r="V711" s="16">
        <v>2.3476617033576369E-2</v>
      </c>
      <c r="W711" s="16">
        <v>6.2508568286433336E-2</v>
      </c>
      <c r="X711" s="16">
        <v>0</v>
      </c>
      <c r="Y711" s="16">
        <v>3.7083860180351209E-2</v>
      </c>
      <c r="AA711" s="16">
        <v>1.8066153198861099E-2</v>
      </c>
      <c r="AB711" s="16">
        <v>2.519285146697671E-2</v>
      </c>
      <c r="AC711" s="16">
        <v>6.7175361352613816E-2</v>
      </c>
      <c r="AD711" s="16">
        <v>8.5335175908737682E-2</v>
      </c>
    </row>
    <row r="712" spans="2:32" x14ac:dyDescent="0.35">
      <c r="B712" s="15" t="s">
        <v>242</v>
      </c>
      <c r="C712" s="16">
        <v>1.175628808540898E-2</v>
      </c>
      <c r="D712" s="16">
        <v>1.1928329896054119E-2</v>
      </c>
      <c r="E712" s="16">
        <v>1.1506417934740059E-2</v>
      </c>
      <c r="G712" s="16">
        <v>1.237834477646382E-2</v>
      </c>
      <c r="H712" s="16">
        <v>7.2450415755457393E-3</v>
      </c>
      <c r="I712" s="16">
        <v>1.920225700983054E-2</v>
      </c>
      <c r="J712" s="16">
        <v>0</v>
      </c>
      <c r="K712" s="16">
        <v>4.4046417310243759E-2</v>
      </c>
      <c r="L712" s="16">
        <v>0</v>
      </c>
      <c r="N712" s="16">
        <v>0</v>
      </c>
      <c r="O712" s="16">
        <v>0</v>
      </c>
      <c r="P712" s="16">
        <v>9.6381985137808698E-2</v>
      </c>
      <c r="Q712" s="16">
        <v>0</v>
      </c>
      <c r="R712" s="16">
        <v>0</v>
      </c>
      <c r="S712" s="16">
        <v>4.0706107969321441E-2</v>
      </c>
      <c r="T712" s="16">
        <v>3.8310550788180478E-2</v>
      </c>
      <c r="U712" s="16">
        <v>0</v>
      </c>
      <c r="V712" s="16">
        <v>0</v>
      </c>
      <c r="W712" s="16">
        <v>0</v>
      </c>
      <c r="X712" s="16">
        <v>4.3659395747896533E-2</v>
      </c>
      <c r="Y712" s="16">
        <v>0</v>
      </c>
      <c r="AA712" s="16">
        <v>1.7216141364454141E-2</v>
      </c>
      <c r="AB712" s="16">
        <v>0</v>
      </c>
      <c r="AC712" s="16">
        <v>8.6613953506770158E-3</v>
      </c>
      <c r="AD712" s="16">
        <v>1.690396327748642E-2</v>
      </c>
    </row>
    <row r="713" spans="2:32" ht="29" x14ac:dyDescent="0.35">
      <c r="B713" s="15" t="s">
        <v>273</v>
      </c>
      <c r="C713" s="16">
        <v>0.10866034049761809</v>
      </c>
      <c r="D713" s="16">
        <v>9.5898914987290557E-2</v>
      </c>
      <c r="E713" s="16">
        <v>0.12719478455548219</v>
      </c>
      <c r="G713" s="16">
        <v>0.1584652869351289</v>
      </c>
      <c r="H713" s="16">
        <v>4.6146346363451107E-2</v>
      </c>
      <c r="I713" s="16">
        <v>8.4884053877391577E-2</v>
      </c>
      <c r="J713" s="16">
        <v>0.20721661802491331</v>
      </c>
      <c r="K713" s="16">
        <v>7.7038609156599228E-2</v>
      </c>
      <c r="L713" s="16">
        <v>0.2022918954791631</v>
      </c>
      <c r="N713" s="16">
        <v>0.16974905999358861</v>
      </c>
      <c r="O713" s="16">
        <v>0</v>
      </c>
      <c r="P713" s="16">
        <v>0</v>
      </c>
      <c r="Q713" s="16">
        <v>6.9071577374115317E-2</v>
      </c>
      <c r="R713" s="16">
        <v>0.1075832866915183</v>
      </c>
      <c r="S713" s="16">
        <v>0.1185208637387139</v>
      </c>
      <c r="T713" s="16">
        <v>0.23305416577424901</v>
      </c>
      <c r="U713" s="16">
        <v>4.7048317157940098E-2</v>
      </c>
      <c r="V713" s="16">
        <v>8.1523198080066722E-2</v>
      </c>
      <c r="W713" s="16">
        <v>0.1968382898509059</v>
      </c>
      <c r="X713" s="16">
        <v>8.8079495261287777E-2</v>
      </c>
      <c r="Y713" s="16">
        <v>0.1082068478451734</v>
      </c>
      <c r="AA713" s="16">
        <v>8.5088380371877076E-2</v>
      </c>
      <c r="AB713" s="16">
        <v>9.0843825531744929E-2</v>
      </c>
      <c r="AC713" s="16">
        <v>9.5762296635879457E-2</v>
      </c>
      <c r="AD713" s="16">
        <v>0.21046208365286029</v>
      </c>
    </row>
    <row r="715" spans="2:32" x14ac:dyDescent="0.35">
      <c r="B715" s="25" t="s">
        <v>275</v>
      </c>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row>
    <row r="716" spans="2:32" x14ac:dyDescent="0.35">
      <c r="B716" s="24" t="s">
        <v>33</v>
      </c>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row>
    <row r="717" spans="2:32" x14ac:dyDescent="0.35">
      <c r="B717" s="15" t="s">
        <v>237</v>
      </c>
      <c r="C717" s="16">
        <v>0.12360574058965031</v>
      </c>
      <c r="D717" s="16">
        <v>0.1218251311818207</v>
      </c>
      <c r="E717" s="16">
        <v>0.12619186276163</v>
      </c>
      <c r="G717" s="16">
        <v>0.1336578258748817</v>
      </c>
      <c r="H717" s="16">
        <v>0.16113624563406401</v>
      </c>
      <c r="I717" s="16">
        <v>0.1457414157183704</v>
      </c>
      <c r="J717" s="16">
        <v>4.9412528903645232E-2</v>
      </c>
      <c r="K717" s="16">
        <v>3.7623983543971048E-2</v>
      </c>
      <c r="L717" s="16">
        <v>5.7994866353157697E-2</v>
      </c>
      <c r="N717" s="16">
        <v>0.19273542202141569</v>
      </c>
      <c r="O717" s="16">
        <v>0.13698714713391821</v>
      </c>
      <c r="P717" s="16">
        <v>0</v>
      </c>
      <c r="Q717" s="16">
        <v>5.6060809693890622E-2</v>
      </c>
      <c r="R717" s="16">
        <v>0.17391045183225709</v>
      </c>
      <c r="S717" s="16">
        <v>8.0063609222700283E-2</v>
      </c>
      <c r="T717" s="16">
        <v>0.112832017667073</v>
      </c>
      <c r="U717" s="16">
        <v>7.270222915389575E-2</v>
      </c>
      <c r="V717" s="16">
        <v>0.19807780985401549</v>
      </c>
      <c r="W717" s="16">
        <v>8.2414563967255161E-2</v>
      </c>
      <c r="X717" s="16">
        <v>4.3663679300847039E-2</v>
      </c>
      <c r="Y717" s="16">
        <v>0.10023834154450249</v>
      </c>
      <c r="AA717" s="16">
        <v>0.1844017018826834</v>
      </c>
      <c r="AB717" s="16">
        <v>9.0657671811907814E-2</v>
      </c>
      <c r="AC717" s="16">
        <v>8.9120816204403264E-2</v>
      </c>
      <c r="AD717" s="16">
        <v>6.4949090929073153E-2</v>
      </c>
    </row>
    <row r="718" spans="2:32" x14ac:dyDescent="0.35">
      <c r="B718" s="15" t="s">
        <v>238</v>
      </c>
      <c r="C718" s="16">
        <v>0.32065787357772252</v>
      </c>
      <c r="D718" s="16">
        <v>0.33565420658064482</v>
      </c>
      <c r="E718" s="16">
        <v>0.29887749372197492</v>
      </c>
      <c r="G718" s="16">
        <v>0.2817674484401102</v>
      </c>
      <c r="H718" s="16">
        <v>0.40076095559796859</v>
      </c>
      <c r="I718" s="16">
        <v>0.29289486998157521</v>
      </c>
      <c r="J718" s="16">
        <v>0.28751815292955257</v>
      </c>
      <c r="K718" s="16">
        <v>0.23862950051972681</v>
      </c>
      <c r="L718" s="16">
        <v>0.25831337178784408</v>
      </c>
      <c r="N718" s="16">
        <v>0.36723981917771359</v>
      </c>
      <c r="O718" s="16">
        <v>0.2201116749622429</v>
      </c>
      <c r="P718" s="16">
        <v>0.34448230617216941</v>
      </c>
      <c r="Q718" s="16">
        <v>0.39376378900000453</v>
      </c>
      <c r="R718" s="16">
        <v>0.17610339354632851</v>
      </c>
      <c r="S718" s="16">
        <v>0.36297867684345969</v>
      </c>
      <c r="T718" s="16">
        <v>0.27337358480226992</v>
      </c>
      <c r="U718" s="16">
        <v>0.47407268460691437</v>
      </c>
      <c r="V718" s="16">
        <v>0.34240350211238307</v>
      </c>
      <c r="W718" s="16">
        <v>0.27355515278739789</v>
      </c>
      <c r="X718" s="16">
        <v>0.26158462959617451</v>
      </c>
      <c r="Y718" s="16">
        <v>0.34985134674476343</v>
      </c>
      <c r="AA718" s="16">
        <v>0.32906727036082351</v>
      </c>
      <c r="AB718" s="16">
        <v>0.36920808561743318</v>
      </c>
      <c r="AC718" s="16">
        <v>0.32376372988640972</v>
      </c>
      <c r="AD718" s="16">
        <v>0.23680730767383859</v>
      </c>
    </row>
    <row r="719" spans="2:32" x14ac:dyDescent="0.35">
      <c r="B719" s="15" t="s">
        <v>239</v>
      </c>
      <c r="C719" s="16">
        <v>0.2437857136451517</v>
      </c>
      <c r="D719" s="16">
        <v>0.24953133457850099</v>
      </c>
      <c r="E719" s="16">
        <v>0.23544088651900741</v>
      </c>
      <c r="G719" s="16">
        <v>0.20865277659918419</v>
      </c>
      <c r="H719" s="16">
        <v>0.1788605686094836</v>
      </c>
      <c r="I719" s="16">
        <v>0.33389275611297908</v>
      </c>
      <c r="J719" s="16">
        <v>0.25108337679648862</v>
      </c>
      <c r="K719" s="16">
        <v>0.32009045210500631</v>
      </c>
      <c r="L719" s="16">
        <v>0.26445696171875771</v>
      </c>
      <c r="N719" s="16">
        <v>0.13668790522291291</v>
      </c>
      <c r="O719" s="16">
        <v>0.21078826915352941</v>
      </c>
      <c r="P719" s="16">
        <v>0.14929098373690439</v>
      </c>
      <c r="Q719" s="16">
        <v>0.17637634082070541</v>
      </c>
      <c r="R719" s="16">
        <v>0.43475385055502752</v>
      </c>
      <c r="S719" s="16">
        <v>0.19570248066366511</v>
      </c>
      <c r="T719" s="16">
        <v>0.1126662201155733</v>
      </c>
      <c r="U719" s="16">
        <v>0.25416371156598577</v>
      </c>
      <c r="V719" s="16">
        <v>0.27069914761374581</v>
      </c>
      <c r="W719" s="16">
        <v>0.26969450236473141</v>
      </c>
      <c r="X719" s="16">
        <v>0.21233415321858279</v>
      </c>
      <c r="Y719" s="16">
        <v>0.2033548001050384</v>
      </c>
      <c r="AA719" s="16">
        <v>0.2638420800802474</v>
      </c>
      <c r="AB719" s="16">
        <v>0.17108442823408379</v>
      </c>
      <c r="AC719" s="16">
        <v>0.26325506232441909</v>
      </c>
      <c r="AD719" s="16">
        <v>0.2473704042168412</v>
      </c>
    </row>
    <row r="720" spans="2:32" x14ac:dyDescent="0.35">
      <c r="B720" s="15" t="s">
        <v>240</v>
      </c>
      <c r="C720" s="16">
        <v>0.13048198498498451</v>
      </c>
      <c r="D720" s="16">
        <v>0.1205321632885924</v>
      </c>
      <c r="E720" s="16">
        <v>0.1449329108214639</v>
      </c>
      <c r="G720" s="16">
        <v>0.15536632388019919</v>
      </c>
      <c r="H720" s="16">
        <v>0.13826833580347611</v>
      </c>
      <c r="I720" s="16">
        <v>0.1131827940018823</v>
      </c>
      <c r="J720" s="16">
        <v>0.12110077237981789</v>
      </c>
      <c r="K720" s="16">
        <v>0.1651533379240672</v>
      </c>
      <c r="L720" s="16">
        <v>5.718609237676666E-2</v>
      </c>
      <c r="N720" s="16">
        <v>6.5571224106628662E-2</v>
      </c>
      <c r="O720" s="16">
        <v>0.35577604161896842</v>
      </c>
      <c r="P720" s="16">
        <v>0.14903338436851701</v>
      </c>
      <c r="Q720" s="16">
        <v>5.5208958024804369E-2</v>
      </c>
      <c r="R720" s="16">
        <v>8.6797432035565336E-2</v>
      </c>
      <c r="S720" s="16">
        <v>8.0741517736083845E-2</v>
      </c>
      <c r="T720" s="16">
        <v>0.1137847177603912</v>
      </c>
      <c r="U720" s="16">
        <v>7.5055986601068686E-2</v>
      </c>
      <c r="V720" s="16">
        <v>8.3111440743471973E-2</v>
      </c>
      <c r="W720" s="16">
        <v>0.21352235846224429</v>
      </c>
      <c r="X720" s="16">
        <v>0.2191840903814995</v>
      </c>
      <c r="Y720" s="16">
        <v>0.24508395428856219</v>
      </c>
      <c r="AA720" s="16">
        <v>0.1104169073403415</v>
      </c>
      <c r="AB720" s="16">
        <v>0.15589251603406731</v>
      </c>
      <c r="AC720" s="16">
        <v>0.1345384657249499</v>
      </c>
      <c r="AD720" s="16">
        <v>0.1445684008980129</v>
      </c>
    </row>
    <row r="721" spans="2:32" x14ac:dyDescent="0.35">
      <c r="B721" s="15" t="s">
        <v>241</v>
      </c>
      <c r="C721" s="16">
        <v>3.7258864417845518E-2</v>
      </c>
      <c r="D721" s="16">
        <v>4.1555865951178633E-2</v>
      </c>
      <c r="E721" s="16">
        <v>3.1017983689304258E-2</v>
      </c>
      <c r="G721" s="16">
        <v>2.6075109142966079E-2</v>
      </c>
      <c r="H721" s="16">
        <v>3.9925568644863747E-2</v>
      </c>
      <c r="I721" s="16">
        <v>2.9490358770684521E-2</v>
      </c>
      <c r="J721" s="16">
        <v>8.5989390668041163E-2</v>
      </c>
      <c r="K721" s="16">
        <v>0</v>
      </c>
      <c r="L721" s="16">
        <v>0</v>
      </c>
      <c r="N721" s="16">
        <v>6.9446761159965897E-2</v>
      </c>
      <c r="O721" s="16">
        <v>0</v>
      </c>
      <c r="P721" s="16">
        <v>0.10571789487020181</v>
      </c>
      <c r="Q721" s="16">
        <v>0</v>
      </c>
      <c r="R721" s="16">
        <v>2.1389575691603099E-2</v>
      </c>
      <c r="S721" s="16">
        <v>4.1319034316102149E-2</v>
      </c>
      <c r="T721" s="16">
        <v>3.6861705256955583E-2</v>
      </c>
      <c r="U721" s="16">
        <v>2.6134922734724168E-2</v>
      </c>
      <c r="V721" s="16">
        <v>4.7503618696950828E-2</v>
      </c>
      <c r="W721" s="16">
        <v>3.6603311632703597E-2</v>
      </c>
      <c r="X721" s="16">
        <v>0</v>
      </c>
      <c r="Y721" s="16">
        <v>3.4104665453446918E-2</v>
      </c>
      <c r="AA721" s="16">
        <v>3.6125432558308267E-2</v>
      </c>
      <c r="AB721" s="16">
        <v>2.8665625498912221E-2</v>
      </c>
      <c r="AC721" s="16">
        <v>4.7275599512674307E-2</v>
      </c>
      <c r="AD721" s="16">
        <v>3.397333479769285E-2</v>
      </c>
    </row>
    <row r="722" spans="2:32" x14ac:dyDescent="0.35">
      <c r="B722" s="15" t="s">
        <v>242</v>
      </c>
      <c r="C722" s="16">
        <v>2.3681076097491129E-2</v>
      </c>
      <c r="D722" s="16">
        <v>3.2033453363938577E-2</v>
      </c>
      <c r="E722" s="16">
        <v>1.1550247212437239E-2</v>
      </c>
      <c r="G722" s="16">
        <v>5.2418389546237378E-2</v>
      </c>
      <c r="H722" s="16">
        <v>1.4437006767592769E-2</v>
      </c>
      <c r="I722" s="16">
        <v>9.3312922148796294E-3</v>
      </c>
      <c r="J722" s="16">
        <v>1.6237690711642841E-2</v>
      </c>
      <c r="K722" s="16">
        <v>8.192123318105278E-2</v>
      </c>
      <c r="L722" s="16">
        <v>0</v>
      </c>
      <c r="N722" s="16">
        <v>0</v>
      </c>
      <c r="O722" s="16">
        <v>7.6336867131340927E-2</v>
      </c>
      <c r="P722" s="16">
        <v>0.14765633311205989</v>
      </c>
      <c r="Q722" s="16">
        <v>5.7056915614411063E-2</v>
      </c>
      <c r="R722" s="16">
        <v>0</v>
      </c>
      <c r="S722" s="16">
        <v>7.8932792015691811E-2</v>
      </c>
      <c r="T722" s="16">
        <v>3.936339685980722E-2</v>
      </c>
      <c r="U722" s="16">
        <v>0</v>
      </c>
      <c r="V722" s="16">
        <v>1.163873256047389E-2</v>
      </c>
      <c r="W722" s="16">
        <v>0</v>
      </c>
      <c r="X722" s="16">
        <v>4.3659395747896533E-2</v>
      </c>
      <c r="Y722" s="16">
        <v>0</v>
      </c>
      <c r="AA722" s="16">
        <v>5.4537649671531708E-3</v>
      </c>
      <c r="AB722" s="16">
        <v>0</v>
      </c>
      <c r="AC722" s="16">
        <v>4.6245723222906931E-2</v>
      </c>
      <c r="AD722" s="16">
        <v>6.1078123646554641E-2</v>
      </c>
    </row>
    <row r="723" spans="2:32" ht="29" x14ac:dyDescent="0.35">
      <c r="B723" s="15" t="s">
        <v>273</v>
      </c>
      <c r="C723" s="16">
        <v>0.1205287466871542</v>
      </c>
      <c r="D723" s="16">
        <v>9.886784505532388E-2</v>
      </c>
      <c r="E723" s="16">
        <v>0.15198861527418239</v>
      </c>
      <c r="G723" s="16">
        <v>0.142062126516421</v>
      </c>
      <c r="H723" s="16">
        <v>6.6611318942550929E-2</v>
      </c>
      <c r="I723" s="16">
        <v>7.5466513199628951E-2</v>
      </c>
      <c r="J723" s="16">
        <v>0.18865808761081179</v>
      </c>
      <c r="K723" s="16">
        <v>0.15658149272617591</v>
      </c>
      <c r="L723" s="16">
        <v>0.36204870776347381</v>
      </c>
      <c r="N723" s="16">
        <v>0.1683188683113632</v>
      </c>
      <c r="O723" s="16">
        <v>0</v>
      </c>
      <c r="P723" s="16">
        <v>0.10381909774014771</v>
      </c>
      <c r="Q723" s="16">
        <v>0.26153318684618398</v>
      </c>
      <c r="R723" s="16">
        <v>0.1070452963392184</v>
      </c>
      <c r="S723" s="16">
        <v>0.160261889202297</v>
      </c>
      <c r="T723" s="16">
        <v>0.31111835753792982</v>
      </c>
      <c r="U723" s="16">
        <v>9.7870465337411131E-2</v>
      </c>
      <c r="V723" s="16">
        <v>4.656574841895892E-2</v>
      </c>
      <c r="W723" s="16">
        <v>0.1242101107856676</v>
      </c>
      <c r="X723" s="16">
        <v>0.2195740517549995</v>
      </c>
      <c r="Y723" s="16">
        <v>6.7366891863686454E-2</v>
      </c>
      <c r="AA723" s="16">
        <v>7.0692842810442622E-2</v>
      </c>
      <c r="AB723" s="16">
        <v>0.18449167280359549</v>
      </c>
      <c r="AC723" s="16">
        <v>9.5800603124236786E-2</v>
      </c>
      <c r="AD723" s="16">
        <v>0.21125333783798661</v>
      </c>
    </row>
    <row r="725" spans="2:32" x14ac:dyDescent="0.35">
      <c r="B725" s="25" t="s">
        <v>276</v>
      </c>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row>
    <row r="726" spans="2:32" x14ac:dyDescent="0.35">
      <c r="B726" s="24" t="s">
        <v>33</v>
      </c>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row>
    <row r="727" spans="2:32" x14ac:dyDescent="0.35">
      <c r="B727" s="15" t="s">
        <v>237</v>
      </c>
      <c r="C727" s="16">
        <v>0.12170320782271291</v>
      </c>
      <c r="D727" s="16">
        <v>0.1153045385508825</v>
      </c>
      <c r="E727" s="16">
        <v>0.13099650954418129</v>
      </c>
      <c r="G727" s="16">
        <v>0.1172030255298431</v>
      </c>
      <c r="H727" s="16">
        <v>0.17276098137926879</v>
      </c>
      <c r="I727" s="16">
        <v>0.11402816058415199</v>
      </c>
      <c r="J727" s="16">
        <v>6.6658304132090132E-2</v>
      </c>
      <c r="K727" s="16">
        <v>7.9402400098082818E-2</v>
      </c>
      <c r="L727" s="16">
        <v>4.9675674832179308E-2</v>
      </c>
      <c r="N727" s="16">
        <v>0.19578096259408201</v>
      </c>
      <c r="O727" s="16">
        <v>0.13698714713391821</v>
      </c>
      <c r="P727" s="16">
        <v>0</v>
      </c>
      <c r="Q727" s="16">
        <v>5.6749911024045738E-2</v>
      </c>
      <c r="R727" s="16">
        <v>0.12983804308609401</v>
      </c>
      <c r="S727" s="16">
        <v>0.1182400515891988</v>
      </c>
      <c r="T727" s="16">
        <v>0.22783039130095911</v>
      </c>
      <c r="U727" s="16">
        <v>0.14807995083665951</v>
      </c>
      <c r="V727" s="16">
        <v>0.14120697302671389</v>
      </c>
      <c r="W727" s="16">
        <v>7.8189574588112196E-2</v>
      </c>
      <c r="X727" s="16">
        <v>4.3663679300847039E-2</v>
      </c>
      <c r="Y727" s="16">
        <v>9.9940152946473668E-2</v>
      </c>
      <c r="AA727" s="16">
        <v>0.18969098499559239</v>
      </c>
      <c r="AB727" s="16">
        <v>0.129832531402261</v>
      </c>
      <c r="AC727" s="16">
        <v>5.6684856800294697E-2</v>
      </c>
      <c r="AD727" s="16">
        <v>4.5975711157447009E-2</v>
      </c>
    </row>
    <row r="728" spans="2:32" x14ac:dyDescent="0.35">
      <c r="B728" s="15" t="s">
        <v>238</v>
      </c>
      <c r="C728" s="16">
        <v>0.29827625395397989</v>
      </c>
      <c r="D728" s="16">
        <v>0.30374516106051808</v>
      </c>
      <c r="E728" s="16">
        <v>0.29033332056133082</v>
      </c>
      <c r="G728" s="16">
        <v>0.24737377230783511</v>
      </c>
      <c r="H728" s="16">
        <v>0.36023385419728232</v>
      </c>
      <c r="I728" s="16">
        <v>0.29518236543455478</v>
      </c>
      <c r="J728" s="16">
        <v>0.29863617031008433</v>
      </c>
      <c r="K728" s="16">
        <v>0.19423442642211941</v>
      </c>
      <c r="L728" s="16">
        <v>0.21336786651899761</v>
      </c>
      <c r="N728" s="16">
        <v>0.32929653068710091</v>
      </c>
      <c r="O728" s="16">
        <v>0.35630700732667159</v>
      </c>
      <c r="P728" s="16">
        <v>0.29398826081273233</v>
      </c>
      <c r="Q728" s="16">
        <v>0.3937898345200368</v>
      </c>
      <c r="R728" s="16">
        <v>0.28691266506327012</v>
      </c>
      <c r="S728" s="16">
        <v>0.1194664246277235</v>
      </c>
      <c r="T728" s="16">
        <v>0.22686975571763679</v>
      </c>
      <c r="U728" s="16">
        <v>0.40123446481472569</v>
      </c>
      <c r="V728" s="16">
        <v>0.34123453135644549</v>
      </c>
      <c r="W728" s="16">
        <v>0.2405582055832958</v>
      </c>
      <c r="X728" s="16">
        <v>0.21853222309650661</v>
      </c>
      <c r="Y728" s="16">
        <v>0.3109992488565072</v>
      </c>
      <c r="AA728" s="16">
        <v>0.35993733434618452</v>
      </c>
      <c r="AB728" s="16">
        <v>0.23239275344833679</v>
      </c>
      <c r="AC728" s="16">
        <v>0.3134251372816762</v>
      </c>
      <c r="AD728" s="16">
        <v>0.195509629511565</v>
      </c>
    </row>
    <row r="729" spans="2:32" x14ac:dyDescent="0.35">
      <c r="B729" s="15" t="s">
        <v>239</v>
      </c>
      <c r="C729" s="16">
        <v>0.27940867106502459</v>
      </c>
      <c r="D729" s="16">
        <v>0.28603391889005653</v>
      </c>
      <c r="E729" s="16">
        <v>0.26978629109789948</v>
      </c>
      <c r="G729" s="16">
        <v>0.27653528462555038</v>
      </c>
      <c r="H729" s="16">
        <v>0.30205281648270238</v>
      </c>
      <c r="I729" s="16">
        <v>0.28989129944631697</v>
      </c>
      <c r="J729" s="16">
        <v>0.24014279301303271</v>
      </c>
      <c r="K729" s="16">
        <v>0.23138336826912381</v>
      </c>
      <c r="L729" s="16">
        <v>0.26418011899133348</v>
      </c>
      <c r="N729" s="16">
        <v>0.16936906227058129</v>
      </c>
      <c r="O729" s="16">
        <v>0.13794524686719289</v>
      </c>
      <c r="P729" s="16">
        <v>0.24917812730406469</v>
      </c>
      <c r="Q729" s="16">
        <v>0.17068011688416251</v>
      </c>
      <c r="R729" s="16">
        <v>0.31877546952090602</v>
      </c>
      <c r="S729" s="16">
        <v>0.40280702575803751</v>
      </c>
      <c r="T729" s="16">
        <v>0.2316798038406227</v>
      </c>
      <c r="U729" s="16">
        <v>0.22542959255668699</v>
      </c>
      <c r="V729" s="16">
        <v>0.32982140241019359</v>
      </c>
      <c r="W729" s="16">
        <v>0.2499127381352805</v>
      </c>
      <c r="X729" s="16">
        <v>0.26057138965100363</v>
      </c>
      <c r="Y729" s="16">
        <v>0.37983354425595089</v>
      </c>
      <c r="AA729" s="16">
        <v>0.26397293386524978</v>
      </c>
      <c r="AB729" s="16">
        <v>0.358696251343259</v>
      </c>
      <c r="AC729" s="16">
        <v>0.29133143733092631</v>
      </c>
      <c r="AD729" s="16">
        <v>0.2051433553371958</v>
      </c>
    </row>
    <row r="730" spans="2:32" x14ac:dyDescent="0.35">
      <c r="B730" s="15" t="s">
        <v>240</v>
      </c>
      <c r="C730" s="16">
        <v>0.1152414309732807</v>
      </c>
      <c r="D730" s="16">
        <v>0.1080335263296593</v>
      </c>
      <c r="E730" s="16">
        <v>0.12571005027317819</v>
      </c>
      <c r="G730" s="16">
        <v>0.10490725208369341</v>
      </c>
      <c r="H730" s="16">
        <v>7.6238568723631023E-2</v>
      </c>
      <c r="I730" s="16">
        <v>0.14334601797742519</v>
      </c>
      <c r="J730" s="16">
        <v>8.5125029682971462E-2</v>
      </c>
      <c r="K730" s="16">
        <v>0.28642470971698308</v>
      </c>
      <c r="L730" s="16">
        <v>0.15852877135250801</v>
      </c>
      <c r="N730" s="16">
        <v>3.4891479203891143E-2</v>
      </c>
      <c r="O730" s="16">
        <v>0.14644309378718209</v>
      </c>
      <c r="P730" s="16">
        <v>0.15441000788691489</v>
      </c>
      <c r="Q730" s="16">
        <v>0.18542802479872</v>
      </c>
      <c r="R730" s="16">
        <v>2.1389575691603099E-2</v>
      </c>
      <c r="S730" s="16">
        <v>0.19755425668411239</v>
      </c>
      <c r="T730" s="16">
        <v>7.8326538582756761E-2</v>
      </c>
      <c r="U730" s="16">
        <v>0.1490134577785748</v>
      </c>
      <c r="V730" s="16">
        <v>8.3990637835103479E-2</v>
      </c>
      <c r="W730" s="16">
        <v>0.2326007106472858</v>
      </c>
      <c r="X730" s="16">
        <v>0.21788350041364121</v>
      </c>
      <c r="Y730" s="16">
        <v>0</v>
      </c>
      <c r="AA730" s="16">
        <v>6.0940278558335517E-2</v>
      </c>
      <c r="AB730" s="16">
        <v>0.11822728982964791</v>
      </c>
      <c r="AC730" s="16">
        <v>0.15619681063931071</v>
      </c>
      <c r="AD730" s="16">
        <v>0.1823913577708591</v>
      </c>
    </row>
    <row r="731" spans="2:32" x14ac:dyDescent="0.35">
      <c r="B731" s="15" t="s">
        <v>241</v>
      </c>
      <c r="C731" s="16">
        <v>6.3336293371943714E-2</v>
      </c>
      <c r="D731" s="16">
        <v>7.5060563120234208E-2</v>
      </c>
      <c r="E731" s="16">
        <v>4.6308193995965863E-2</v>
      </c>
      <c r="G731" s="16">
        <v>0.13350275425416591</v>
      </c>
      <c r="H731" s="16">
        <v>2.8860355374849871E-2</v>
      </c>
      <c r="I731" s="16">
        <v>4.1020700310143772E-2</v>
      </c>
      <c r="J731" s="16">
        <v>0.1217939145979138</v>
      </c>
      <c r="K731" s="16">
        <v>4.1577574700111877E-2</v>
      </c>
      <c r="L731" s="16">
        <v>0</v>
      </c>
      <c r="N731" s="16">
        <v>0.13556497097083431</v>
      </c>
      <c r="O731" s="16">
        <v>0.14598063775369399</v>
      </c>
      <c r="P731" s="16">
        <v>0.10082940153276319</v>
      </c>
      <c r="Q731" s="16">
        <v>5.5208958024804369E-2</v>
      </c>
      <c r="R731" s="16">
        <v>6.7337709374024626E-2</v>
      </c>
      <c r="S731" s="16">
        <v>8.1252588606225529E-2</v>
      </c>
      <c r="T731" s="16">
        <v>0.11597874309226321</v>
      </c>
      <c r="U731" s="16">
        <v>2.6134922734724168E-2</v>
      </c>
      <c r="V731" s="16">
        <v>3.3831972931457698E-2</v>
      </c>
      <c r="W731" s="16">
        <v>1.8980480810896028E-2</v>
      </c>
      <c r="X731" s="16">
        <v>4.1212246055884028E-2</v>
      </c>
      <c r="Y731" s="16">
        <v>0.10529203205826949</v>
      </c>
      <c r="AA731" s="16">
        <v>4.1901285204409298E-2</v>
      </c>
      <c r="AB731" s="16">
        <v>1.3926194263612079E-2</v>
      </c>
      <c r="AC731" s="16">
        <v>9.5625948031815719E-2</v>
      </c>
      <c r="AD731" s="16">
        <v>0.12346846612003</v>
      </c>
    </row>
    <row r="732" spans="2:32" x14ac:dyDescent="0.35">
      <c r="B732" s="15" t="s">
        <v>242</v>
      </c>
      <c r="C732" s="16">
        <v>2.7376600334576791E-2</v>
      </c>
      <c r="D732" s="16">
        <v>3.2725790436473112E-2</v>
      </c>
      <c r="E732" s="16">
        <v>1.9607541570864081E-2</v>
      </c>
      <c r="G732" s="16">
        <v>2.6997562773774509E-2</v>
      </c>
      <c r="H732" s="16">
        <v>1.4437006767592769E-2</v>
      </c>
      <c r="I732" s="16">
        <v>5.1632035147641711E-2</v>
      </c>
      <c r="J732" s="16">
        <v>0</v>
      </c>
      <c r="K732" s="16">
        <v>4.4046417310243759E-2</v>
      </c>
      <c r="L732" s="16">
        <v>5.9936074035204318E-2</v>
      </c>
      <c r="N732" s="16">
        <v>0</v>
      </c>
      <c r="O732" s="16">
        <v>7.6336867131340927E-2</v>
      </c>
      <c r="P732" s="16">
        <v>0.14765633311205989</v>
      </c>
      <c r="Q732" s="16">
        <v>0</v>
      </c>
      <c r="R732" s="16">
        <v>0</v>
      </c>
      <c r="S732" s="16">
        <v>0</v>
      </c>
      <c r="T732" s="16">
        <v>3.8310550788180478E-2</v>
      </c>
      <c r="U732" s="16">
        <v>0</v>
      </c>
      <c r="V732" s="16">
        <v>1.166357903296757E-2</v>
      </c>
      <c r="W732" s="16">
        <v>4.3075799628431423E-2</v>
      </c>
      <c r="X732" s="16">
        <v>8.6858430984363064E-2</v>
      </c>
      <c r="Y732" s="16">
        <v>3.4629102991023293E-2</v>
      </c>
      <c r="AA732" s="16">
        <v>1.6887178207781021E-2</v>
      </c>
      <c r="AB732" s="16">
        <v>1.4122772998653801E-2</v>
      </c>
      <c r="AC732" s="16">
        <v>2.8149351311926599E-2</v>
      </c>
      <c r="AD732" s="16">
        <v>6.8366992403489146E-2</v>
      </c>
    </row>
    <row r="733" spans="2:32" ht="29" x14ac:dyDescent="0.35">
      <c r="B733" s="15" t="s">
        <v>273</v>
      </c>
      <c r="C733" s="16">
        <v>9.4657542478481169E-2</v>
      </c>
      <c r="D733" s="16">
        <v>7.9096501612176379E-2</v>
      </c>
      <c r="E733" s="16">
        <v>0.11725809295658041</v>
      </c>
      <c r="G733" s="16">
        <v>9.3480348425137458E-2</v>
      </c>
      <c r="H733" s="16">
        <v>4.5416417074672567E-2</v>
      </c>
      <c r="I733" s="16">
        <v>6.4899421099765625E-2</v>
      </c>
      <c r="J733" s="16">
        <v>0.18764378826390771</v>
      </c>
      <c r="K733" s="16">
        <v>0.1229311034833353</v>
      </c>
      <c r="L733" s="16">
        <v>0.25431149426977723</v>
      </c>
      <c r="N733" s="16">
        <v>0.13509699427351049</v>
      </c>
      <c r="O733" s="16">
        <v>0</v>
      </c>
      <c r="P733" s="16">
        <v>5.3937869351465093E-2</v>
      </c>
      <c r="Q733" s="16">
        <v>0.13814315474823061</v>
      </c>
      <c r="R733" s="16">
        <v>0.17574653726410219</v>
      </c>
      <c r="S733" s="16">
        <v>8.0679652734702081E-2</v>
      </c>
      <c r="T733" s="16">
        <v>8.1004216677581009E-2</v>
      </c>
      <c r="U733" s="16">
        <v>5.0107611278628797E-2</v>
      </c>
      <c r="V733" s="16">
        <v>5.8250903407118207E-2</v>
      </c>
      <c r="W733" s="16">
        <v>0.1366824906066984</v>
      </c>
      <c r="X733" s="16">
        <v>0.13127853049775429</v>
      </c>
      <c r="Y733" s="16">
        <v>6.9305918891775245E-2</v>
      </c>
      <c r="AA733" s="16">
        <v>6.6670004822447296E-2</v>
      </c>
      <c r="AB733" s="16">
        <v>0.13280220671422921</v>
      </c>
      <c r="AC733" s="16">
        <v>5.8586458604049638E-2</v>
      </c>
      <c r="AD733" s="16">
        <v>0.17914448769941391</v>
      </c>
    </row>
    <row r="735" spans="2:32" x14ac:dyDescent="0.35">
      <c r="B735" s="25" t="s">
        <v>277</v>
      </c>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row>
    <row r="736" spans="2:32" x14ac:dyDescent="0.35">
      <c r="B736" s="24" t="s">
        <v>30</v>
      </c>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row>
    <row r="737" spans="2:32" x14ac:dyDescent="0.35">
      <c r="B737" s="15" t="s">
        <v>184</v>
      </c>
      <c r="C737" s="16">
        <v>0.32995524278804839</v>
      </c>
      <c r="D737" s="16">
        <v>0.32680444690797772</v>
      </c>
      <c r="E737" s="16">
        <v>0.333832400305975</v>
      </c>
      <c r="G737" s="16">
        <v>0.2692962403981522</v>
      </c>
      <c r="H737" s="16">
        <v>0.4297337188518236</v>
      </c>
      <c r="I737" s="16">
        <v>0.34322376726676729</v>
      </c>
      <c r="J737" s="16">
        <v>0.28079648043623062</v>
      </c>
      <c r="K737" s="16">
        <v>0.28335721726849727</v>
      </c>
      <c r="L737" s="16">
        <v>0.28380442928733329</v>
      </c>
      <c r="N737" s="16">
        <v>0.33688142255132908</v>
      </c>
      <c r="O737" s="16">
        <v>0.29347167371732191</v>
      </c>
      <c r="P737" s="16">
        <v>0.29006474956085521</v>
      </c>
      <c r="Q737" s="16">
        <v>0.27951903941461331</v>
      </c>
      <c r="R737" s="16">
        <v>0.29217676599992431</v>
      </c>
      <c r="S737" s="16">
        <v>0.26168279984370918</v>
      </c>
      <c r="T737" s="16">
        <v>0.34608359829217022</v>
      </c>
      <c r="U737" s="16">
        <v>0.38684089452365938</v>
      </c>
      <c r="V737" s="16">
        <v>0.41074507430973889</v>
      </c>
      <c r="W737" s="16">
        <v>0.2371278241171961</v>
      </c>
      <c r="X737" s="16">
        <v>0.30966063477593431</v>
      </c>
      <c r="Y737" s="16">
        <v>0.38584460968447798</v>
      </c>
      <c r="AA737" s="16">
        <v>0.41197923672795977</v>
      </c>
      <c r="AB737" s="16">
        <v>0.28602482449404137</v>
      </c>
      <c r="AC737" s="16">
        <v>0.28252270439654709</v>
      </c>
      <c r="AD737" s="16">
        <v>0.30145508480910299</v>
      </c>
    </row>
    <row r="738" spans="2:32" x14ac:dyDescent="0.35">
      <c r="B738" s="15" t="s">
        <v>185</v>
      </c>
      <c r="C738" s="16">
        <v>0.42209529738864088</v>
      </c>
      <c r="D738" s="16">
        <v>0.42817924851472189</v>
      </c>
      <c r="E738" s="16">
        <v>0.414608796280656</v>
      </c>
      <c r="G738" s="16">
        <v>0.45916281842920992</v>
      </c>
      <c r="H738" s="16">
        <v>0.33805526434532251</v>
      </c>
      <c r="I738" s="16">
        <v>0.40997039669677993</v>
      </c>
      <c r="J738" s="16">
        <v>0.46383290312924452</v>
      </c>
      <c r="K738" s="16">
        <v>0.48853217773817997</v>
      </c>
      <c r="L738" s="16">
        <v>0.46394012184951422</v>
      </c>
      <c r="N738" s="16">
        <v>0.39216810290461102</v>
      </c>
      <c r="O738" s="16">
        <v>0.3579170283564807</v>
      </c>
      <c r="P738" s="16">
        <v>0.47841000466171951</v>
      </c>
      <c r="Q738" s="16">
        <v>0.40292942903504098</v>
      </c>
      <c r="R738" s="16">
        <v>0.51806466450422617</v>
      </c>
      <c r="S738" s="16">
        <v>0.52658055468859521</v>
      </c>
      <c r="T738" s="16">
        <v>0.39346258963468989</v>
      </c>
      <c r="U738" s="16">
        <v>0.2992856356856281</v>
      </c>
      <c r="V738" s="16">
        <v>0.34888254751392461</v>
      </c>
      <c r="W738" s="16">
        <v>0.51415702974435984</v>
      </c>
      <c r="X738" s="16">
        <v>0.38944295206067359</v>
      </c>
      <c r="Y738" s="16">
        <v>0.459389149736045</v>
      </c>
      <c r="AA738" s="16">
        <v>0.41226577825208038</v>
      </c>
      <c r="AB738" s="16">
        <v>0.45395742696342251</v>
      </c>
      <c r="AC738" s="16">
        <v>0.4305025654980757</v>
      </c>
      <c r="AD738" s="16">
        <v>0.38887126770317298</v>
      </c>
    </row>
    <row r="739" spans="2:32" x14ac:dyDescent="0.35">
      <c r="B739" s="15" t="s">
        <v>186</v>
      </c>
      <c r="C739" s="16">
        <v>0.20392596051225889</v>
      </c>
      <c r="D739" s="16">
        <v>0.1987088887228472</v>
      </c>
      <c r="E739" s="16">
        <v>0.21034573820646721</v>
      </c>
      <c r="G739" s="16">
        <v>0.19908167097389831</v>
      </c>
      <c r="H739" s="16">
        <v>0.20473876579085501</v>
      </c>
      <c r="I739" s="16">
        <v>0.2178265637422831</v>
      </c>
      <c r="J739" s="16">
        <v>0.18849047192383039</v>
      </c>
      <c r="K739" s="16">
        <v>0.20151060722851991</v>
      </c>
      <c r="L739" s="16">
        <v>0.21141335937857381</v>
      </c>
      <c r="N739" s="16">
        <v>0.2364764820362586</v>
      </c>
      <c r="O739" s="16">
        <v>0.2696738930191096</v>
      </c>
      <c r="P739" s="16">
        <v>0.18682167252661189</v>
      </c>
      <c r="Q739" s="16">
        <v>0.27296395379450028</v>
      </c>
      <c r="R739" s="16">
        <v>0.14911668465616809</v>
      </c>
      <c r="S739" s="16">
        <v>0.1470588937228253</v>
      </c>
      <c r="T739" s="16">
        <v>0.2186690921563115</v>
      </c>
      <c r="U739" s="16">
        <v>0.24950242362939379</v>
      </c>
      <c r="V739" s="16">
        <v>0.2038402137015202</v>
      </c>
      <c r="W739" s="16">
        <v>0.20456374062006991</v>
      </c>
      <c r="X739" s="16">
        <v>0.25132232821895822</v>
      </c>
      <c r="Y739" s="16">
        <v>0.13982862855533151</v>
      </c>
      <c r="AA739" s="16">
        <v>0.15220708913976291</v>
      </c>
      <c r="AB739" s="16">
        <v>0.18570219575047961</v>
      </c>
      <c r="AC739" s="16">
        <v>0.24298139122664511</v>
      </c>
      <c r="AD739" s="16">
        <v>0.26903418877843899</v>
      </c>
    </row>
    <row r="740" spans="2:32" x14ac:dyDescent="0.35">
      <c r="B740" s="15" t="s">
        <v>187</v>
      </c>
      <c r="C740" s="16">
        <v>2.151801156688312E-2</v>
      </c>
      <c r="D740" s="16">
        <v>2.2766381224559071E-2</v>
      </c>
      <c r="E740" s="16">
        <v>1.998185181942869E-2</v>
      </c>
      <c r="G740" s="16">
        <v>3.2008427498562961E-2</v>
      </c>
      <c r="H740" s="16">
        <v>1.962993379001883E-2</v>
      </c>
      <c r="I740" s="16">
        <v>1.4393669215087531E-2</v>
      </c>
      <c r="J740" s="16">
        <v>1.988250046154014E-2</v>
      </c>
      <c r="K740" s="16">
        <v>1.6271425645796079E-2</v>
      </c>
      <c r="L740" s="16">
        <v>2.7980318323875819E-2</v>
      </c>
      <c r="N740" s="16">
        <v>0</v>
      </c>
      <c r="O740" s="16">
        <v>4.9795686311858232E-2</v>
      </c>
      <c r="P740" s="16">
        <v>4.4703573250813422E-2</v>
      </c>
      <c r="Q740" s="16">
        <v>4.4587577755845251E-2</v>
      </c>
      <c r="R740" s="16">
        <v>7.8466432517626042E-3</v>
      </c>
      <c r="S740" s="16">
        <v>3.808136584205167E-2</v>
      </c>
      <c r="T740" s="16">
        <v>1.3563223689098481E-2</v>
      </c>
      <c r="U740" s="16">
        <v>1.0943359514300619E-2</v>
      </c>
      <c r="V740" s="16">
        <v>1.6022538486749959E-2</v>
      </c>
      <c r="W740" s="16">
        <v>4.415140551837405E-2</v>
      </c>
      <c r="X740" s="16">
        <v>3.2640999703626883E-2</v>
      </c>
      <c r="Y740" s="16">
        <v>0</v>
      </c>
      <c r="AA740" s="16">
        <v>1.4686612848380231E-2</v>
      </c>
      <c r="AB740" s="16">
        <v>2.407382794893935E-2</v>
      </c>
      <c r="AC740" s="16">
        <v>3.0811025508668918E-2</v>
      </c>
      <c r="AD740" s="16">
        <v>1.9113719059992089E-2</v>
      </c>
    </row>
    <row r="741" spans="2:32" x14ac:dyDescent="0.35">
      <c r="B741" s="15" t="s">
        <v>188</v>
      </c>
      <c r="C741" s="16">
        <v>2.250548774416861E-2</v>
      </c>
      <c r="D741" s="16">
        <v>2.354103462989408E-2</v>
      </c>
      <c r="E741" s="16">
        <v>2.1231213387473049E-2</v>
      </c>
      <c r="G741" s="16">
        <v>4.0450842700176487E-2</v>
      </c>
      <c r="H741" s="16">
        <v>7.8423172219801631E-3</v>
      </c>
      <c r="I741" s="16">
        <v>1.458560307908216E-2</v>
      </c>
      <c r="J741" s="16">
        <v>4.6997644049154491E-2</v>
      </c>
      <c r="K741" s="16">
        <v>1.032857211900662E-2</v>
      </c>
      <c r="L741" s="16">
        <v>1.2861771160702921E-2</v>
      </c>
      <c r="N741" s="16">
        <v>3.4473992507801227E-2</v>
      </c>
      <c r="O741" s="16">
        <v>2.91417185952298E-2</v>
      </c>
      <c r="P741" s="16">
        <v>0</v>
      </c>
      <c r="Q741" s="16">
        <v>0</v>
      </c>
      <c r="R741" s="16">
        <v>3.2795241587918647E-2</v>
      </c>
      <c r="S741" s="16">
        <v>2.659638590281848E-2</v>
      </c>
      <c r="T741" s="16">
        <v>2.8221496227729952E-2</v>
      </c>
      <c r="U741" s="16">
        <v>5.3427686647018142E-2</v>
      </c>
      <c r="V741" s="16">
        <v>2.0509625988066379E-2</v>
      </c>
      <c r="W741" s="16">
        <v>0</v>
      </c>
      <c r="X741" s="16">
        <v>1.6933085240807111E-2</v>
      </c>
      <c r="Y741" s="16">
        <v>1.4937612024145629E-2</v>
      </c>
      <c r="AA741" s="16">
        <v>8.8612830318167482E-3</v>
      </c>
      <c r="AB741" s="16">
        <v>5.0241724843117307E-2</v>
      </c>
      <c r="AC741" s="16">
        <v>1.3182313370063221E-2</v>
      </c>
      <c r="AD741" s="16">
        <v>2.1525739649292708E-2</v>
      </c>
    </row>
    <row r="743" spans="2:32" x14ac:dyDescent="0.35">
      <c r="B743" s="25" t="s">
        <v>278</v>
      </c>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row>
    <row r="744" spans="2:32" x14ac:dyDescent="0.35">
      <c r="B744" s="24" t="s">
        <v>30</v>
      </c>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row>
    <row r="745" spans="2:32" x14ac:dyDescent="0.35">
      <c r="B745" s="15" t="s">
        <v>184</v>
      </c>
      <c r="C745" s="16">
        <v>0.31571173918940748</v>
      </c>
      <c r="D745" s="16">
        <v>0.31743109019961968</v>
      </c>
      <c r="E745" s="16">
        <v>0.31359602146317728</v>
      </c>
      <c r="G745" s="16">
        <v>0.25630991603041281</v>
      </c>
      <c r="H745" s="16">
        <v>0.397864280496176</v>
      </c>
      <c r="I745" s="16">
        <v>0.36392238497748952</v>
      </c>
      <c r="J745" s="16">
        <v>0.26585551738583352</v>
      </c>
      <c r="K745" s="16">
        <v>0.26729156572026758</v>
      </c>
      <c r="L745" s="16">
        <v>0.24135543256646699</v>
      </c>
      <c r="N745" s="16">
        <v>0.33398831337756951</v>
      </c>
      <c r="O745" s="16">
        <v>0.21283796337467739</v>
      </c>
      <c r="P745" s="16">
        <v>0.23272763421864889</v>
      </c>
      <c r="Q745" s="16">
        <v>0.22982662877286131</v>
      </c>
      <c r="R745" s="16">
        <v>0.25717875485437408</v>
      </c>
      <c r="S745" s="16">
        <v>0.20510198944287261</v>
      </c>
      <c r="T745" s="16">
        <v>0.42119982206171419</v>
      </c>
      <c r="U745" s="16">
        <v>0.33483973651334492</v>
      </c>
      <c r="V745" s="16">
        <v>0.4033940387719202</v>
      </c>
      <c r="W745" s="16">
        <v>0.24588952889103391</v>
      </c>
      <c r="X745" s="16">
        <v>0.38870098165332201</v>
      </c>
      <c r="Y745" s="16">
        <v>0.33054709183836278</v>
      </c>
      <c r="AA745" s="16">
        <v>0.4238326224808544</v>
      </c>
      <c r="AB745" s="16">
        <v>0.26694366472938669</v>
      </c>
      <c r="AC745" s="16">
        <v>0.23949332978061411</v>
      </c>
      <c r="AD745" s="16">
        <v>0.28418351233232131</v>
      </c>
    </row>
    <row r="746" spans="2:32" x14ac:dyDescent="0.35">
      <c r="B746" s="15" t="s">
        <v>185</v>
      </c>
      <c r="C746" s="16">
        <v>0.40466147276133257</v>
      </c>
      <c r="D746" s="16">
        <v>0.4126372934524471</v>
      </c>
      <c r="E746" s="16">
        <v>0.39484696419548537</v>
      </c>
      <c r="G746" s="16">
        <v>0.4134570184247825</v>
      </c>
      <c r="H746" s="16">
        <v>0.37065945968792702</v>
      </c>
      <c r="I746" s="16">
        <v>0.4100994723164566</v>
      </c>
      <c r="J746" s="16">
        <v>0.44184208843339579</v>
      </c>
      <c r="K746" s="16">
        <v>0.40315419135267472</v>
      </c>
      <c r="L746" s="16">
        <v>0.40974047248144108</v>
      </c>
      <c r="N746" s="16">
        <v>0.37472197906296012</v>
      </c>
      <c r="O746" s="16">
        <v>0.40999989110984331</v>
      </c>
      <c r="P746" s="16">
        <v>0.4429701756407553</v>
      </c>
      <c r="Q746" s="16">
        <v>0.35364707328682943</v>
      </c>
      <c r="R746" s="16">
        <v>0.51344541513757802</v>
      </c>
      <c r="S746" s="16">
        <v>0.49602081436924228</v>
      </c>
      <c r="T746" s="16">
        <v>0.29096434272812388</v>
      </c>
      <c r="U746" s="16">
        <v>0.37174873355728277</v>
      </c>
      <c r="V746" s="16">
        <v>0.35498779696691862</v>
      </c>
      <c r="W746" s="16">
        <v>0.44159039564642599</v>
      </c>
      <c r="X746" s="16">
        <v>0.34188681915438113</v>
      </c>
      <c r="Y746" s="16">
        <v>0.45132809415412062</v>
      </c>
      <c r="AA746" s="16">
        <v>0.34003560948821199</v>
      </c>
      <c r="AB746" s="16">
        <v>0.43919795671482298</v>
      </c>
      <c r="AC746" s="16">
        <v>0.45936613745337879</v>
      </c>
      <c r="AD746" s="16">
        <v>0.4056433748392283</v>
      </c>
    </row>
    <row r="747" spans="2:32" x14ac:dyDescent="0.35">
      <c r="B747" s="15" t="s">
        <v>186</v>
      </c>
      <c r="C747" s="16">
        <v>0.2155487444102136</v>
      </c>
      <c r="D747" s="16">
        <v>0.2006426473865088</v>
      </c>
      <c r="E747" s="16">
        <v>0.23389118496751979</v>
      </c>
      <c r="G747" s="16">
        <v>0.22121363001861</v>
      </c>
      <c r="H747" s="16">
        <v>0.1656068909893281</v>
      </c>
      <c r="I747" s="16">
        <v>0.19792474229291909</v>
      </c>
      <c r="J747" s="16">
        <v>0.22004577382381749</v>
      </c>
      <c r="K747" s="16">
        <v>0.27229839531838812</v>
      </c>
      <c r="L747" s="16">
        <v>0.32206278765466217</v>
      </c>
      <c r="N747" s="16">
        <v>0.2349547050339624</v>
      </c>
      <c r="O747" s="16">
        <v>0.26700872628329891</v>
      </c>
      <c r="P747" s="16">
        <v>0.1761659230623793</v>
      </c>
      <c r="Q747" s="16">
        <v>0.3509888229208491</v>
      </c>
      <c r="R747" s="16">
        <v>0.1724256930196382</v>
      </c>
      <c r="S747" s="16">
        <v>0.2346347149533812</v>
      </c>
      <c r="T747" s="16">
        <v>0.1882883099068558</v>
      </c>
      <c r="U747" s="16">
        <v>0.2395745916397686</v>
      </c>
      <c r="V747" s="16">
        <v>0.19382659139094369</v>
      </c>
      <c r="W747" s="16">
        <v>0.27906616364439762</v>
      </c>
      <c r="X747" s="16">
        <v>0.18974736520493901</v>
      </c>
      <c r="Y747" s="16">
        <v>0.1437637327009815</v>
      </c>
      <c r="AA747" s="16">
        <v>0.1919410497973919</v>
      </c>
      <c r="AB747" s="16">
        <v>0.22054349103525339</v>
      </c>
      <c r="AC747" s="16">
        <v>0.20641201571206791</v>
      </c>
      <c r="AD747" s="16">
        <v>0.25962861461475162</v>
      </c>
    </row>
    <row r="748" spans="2:32" x14ac:dyDescent="0.35">
      <c r="B748" s="15" t="s">
        <v>187</v>
      </c>
      <c r="C748" s="16">
        <v>4.1035819981694643E-2</v>
      </c>
      <c r="D748" s="16">
        <v>4.2847682148150358E-2</v>
      </c>
      <c r="E748" s="16">
        <v>3.880626424799756E-2</v>
      </c>
      <c r="G748" s="16">
        <v>5.9211404833649187E-2</v>
      </c>
      <c r="H748" s="16">
        <v>5.8690505295285612E-2</v>
      </c>
      <c r="I748" s="16">
        <v>1.3467797334052491E-2</v>
      </c>
      <c r="J748" s="16">
        <v>3.3211848103115289E-2</v>
      </c>
      <c r="K748" s="16">
        <v>4.6927275489662773E-2</v>
      </c>
      <c r="L748" s="16">
        <v>1.397953613672673E-2</v>
      </c>
      <c r="N748" s="16">
        <v>1.105037906054067E-2</v>
      </c>
      <c r="O748" s="16">
        <v>8.3167195930781368E-2</v>
      </c>
      <c r="P748" s="16">
        <v>0.10440141522507181</v>
      </c>
      <c r="Q748" s="16">
        <v>4.3338037583210309E-2</v>
      </c>
      <c r="R748" s="16">
        <v>4.055910523611695E-2</v>
      </c>
      <c r="S748" s="16">
        <v>5.1989862869502759E-2</v>
      </c>
      <c r="T748" s="16">
        <v>5.7216314556770377E-2</v>
      </c>
      <c r="U748" s="16">
        <v>0</v>
      </c>
      <c r="V748" s="16">
        <v>3.2277252593279938E-2</v>
      </c>
      <c r="W748" s="16">
        <v>3.3453911818142307E-2</v>
      </c>
      <c r="X748" s="16">
        <v>6.2731748746550922E-2</v>
      </c>
      <c r="Y748" s="16">
        <v>5.9423469282389438E-2</v>
      </c>
      <c r="AA748" s="16">
        <v>3.5538491922734457E-2</v>
      </c>
      <c r="AB748" s="16">
        <v>2.6711534775877861E-2</v>
      </c>
      <c r="AC748" s="16">
        <v>6.9402810444372229E-2</v>
      </c>
      <c r="AD748" s="16">
        <v>3.5547175851043063E-2</v>
      </c>
    </row>
    <row r="749" spans="2:32" x14ac:dyDescent="0.35">
      <c r="B749" s="15" t="s">
        <v>188</v>
      </c>
      <c r="C749" s="16">
        <v>2.3042223657351511E-2</v>
      </c>
      <c r="D749" s="16">
        <v>2.644128681327396E-2</v>
      </c>
      <c r="E749" s="16">
        <v>1.8859565125819891E-2</v>
      </c>
      <c r="G749" s="16">
        <v>4.9808030692545399E-2</v>
      </c>
      <c r="H749" s="16">
        <v>7.1788635312836323E-3</v>
      </c>
      <c r="I749" s="16">
        <v>1.458560307908216E-2</v>
      </c>
      <c r="J749" s="16">
        <v>3.9044772253837998E-2</v>
      </c>
      <c r="K749" s="16">
        <v>1.032857211900662E-2</v>
      </c>
      <c r="L749" s="16">
        <v>1.2861771160702921E-2</v>
      </c>
      <c r="N749" s="16">
        <v>4.5284623464967227E-2</v>
      </c>
      <c r="O749" s="16">
        <v>2.6986223301399069E-2</v>
      </c>
      <c r="P749" s="16">
        <v>4.3734851853144692E-2</v>
      </c>
      <c r="Q749" s="16">
        <v>2.219943743624983E-2</v>
      </c>
      <c r="R749" s="16">
        <v>1.6391031752292649E-2</v>
      </c>
      <c r="S749" s="16">
        <v>1.225261836500088E-2</v>
      </c>
      <c r="T749" s="16">
        <v>4.233121074653564E-2</v>
      </c>
      <c r="U749" s="16">
        <v>5.3836938289603668E-2</v>
      </c>
      <c r="V749" s="16">
        <v>1.5514320276937631E-2</v>
      </c>
      <c r="W749" s="16">
        <v>0</v>
      </c>
      <c r="X749" s="16">
        <v>1.6933085240807111E-2</v>
      </c>
      <c r="Y749" s="16">
        <v>1.4937612024145629E-2</v>
      </c>
      <c r="AA749" s="16">
        <v>8.6522263108071706E-3</v>
      </c>
      <c r="AB749" s="16">
        <v>4.6603352744659217E-2</v>
      </c>
      <c r="AC749" s="16">
        <v>2.532570660956698E-2</v>
      </c>
      <c r="AD749" s="16">
        <v>1.4997322362655731E-2</v>
      </c>
    </row>
    <row r="751" spans="2:32" x14ac:dyDescent="0.35">
      <c r="B751" s="25" t="s">
        <v>279</v>
      </c>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row>
    <row r="752" spans="2:32" x14ac:dyDescent="0.35">
      <c r="B752" s="24" t="s">
        <v>30</v>
      </c>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row>
    <row r="753" spans="2:32" x14ac:dyDescent="0.35">
      <c r="B753" s="15" t="s">
        <v>184</v>
      </c>
      <c r="C753" s="16">
        <v>0.32402766739226768</v>
      </c>
      <c r="D753" s="16">
        <v>0.32023138063930351</v>
      </c>
      <c r="E753" s="16">
        <v>0.32869912256889761</v>
      </c>
      <c r="G753" s="16">
        <v>0.30537339285892651</v>
      </c>
      <c r="H753" s="16">
        <v>0.40673135957141859</v>
      </c>
      <c r="I753" s="16">
        <v>0.34618227655474559</v>
      </c>
      <c r="J753" s="16">
        <v>0.26153366027556102</v>
      </c>
      <c r="K753" s="16">
        <v>0.28583770019483301</v>
      </c>
      <c r="L753" s="16">
        <v>0.22011991494971761</v>
      </c>
      <c r="N753" s="16">
        <v>0.25961549259629457</v>
      </c>
      <c r="O753" s="16">
        <v>0.30154380225121541</v>
      </c>
      <c r="P753" s="16">
        <v>0.28245455523251989</v>
      </c>
      <c r="Q753" s="16">
        <v>0.29880156616647208</v>
      </c>
      <c r="R753" s="16">
        <v>0.28547852647986682</v>
      </c>
      <c r="S753" s="16">
        <v>0.21696513537453649</v>
      </c>
      <c r="T753" s="16">
        <v>0.39099004833950218</v>
      </c>
      <c r="U753" s="16">
        <v>0.38366063140753548</v>
      </c>
      <c r="V753" s="16">
        <v>0.38343784967315647</v>
      </c>
      <c r="W753" s="16">
        <v>0.30655198540445378</v>
      </c>
      <c r="X753" s="16">
        <v>0.35107064439886942</v>
      </c>
      <c r="Y753" s="16">
        <v>0.32748971540280608</v>
      </c>
      <c r="AA753" s="16">
        <v>0.40912266101066858</v>
      </c>
      <c r="AB753" s="16">
        <v>0.26800380708909199</v>
      </c>
      <c r="AC753" s="16">
        <v>0.29186931299773161</v>
      </c>
      <c r="AD753" s="16">
        <v>0.2893533043987026</v>
      </c>
    </row>
    <row r="754" spans="2:32" x14ac:dyDescent="0.35">
      <c r="B754" s="15" t="s">
        <v>185</v>
      </c>
      <c r="C754" s="16">
        <v>0.37864340436467242</v>
      </c>
      <c r="D754" s="16">
        <v>0.37361844324290561</v>
      </c>
      <c r="E754" s="16">
        <v>0.38482678359078409</v>
      </c>
      <c r="G754" s="16">
        <v>0.41667583907357242</v>
      </c>
      <c r="H754" s="16">
        <v>0.33816521559804491</v>
      </c>
      <c r="I754" s="16">
        <v>0.40225461975294963</v>
      </c>
      <c r="J754" s="16">
        <v>0.4051853690067867</v>
      </c>
      <c r="K754" s="16">
        <v>0.37904289652380307</v>
      </c>
      <c r="L754" s="16">
        <v>0.30518676843990511</v>
      </c>
      <c r="N754" s="16">
        <v>0.38931374894259652</v>
      </c>
      <c r="O754" s="16">
        <v>0.35194314565835622</v>
      </c>
      <c r="P754" s="16">
        <v>0.38368368621632398</v>
      </c>
      <c r="Q754" s="16">
        <v>0.40323932957447878</v>
      </c>
      <c r="R754" s="16">
        <v>0.46375022472728189</v>
      </c>
      <c r="S754" s="16">
        <v>0.35970091515457481</v>
      </c>
      <c r="T754" s="16">
        <v>0.30352007473132059</v>
      </c>
      <c r="U754" s="16">
        <v>0.33354740678161188</v>
      </c>
      <c r="V754" s="16">
        <v>0.35870724627906547</v>
      </c>
      <c r="W754" s="16">
        <v>0.37119495912235101</v>
      </c>
      <c r="X754" s="16">
        <v>0.3927506685827506</v>
      </c>
      <c r="Y754" s="16">
        <v>0.41976366253009523</v>
      </c>
      <c r="AA754" s="16">
        <v>0.36129948397593908</v>
      </c>
      <c r="AB754" s="16">
        <v>0.40763521836458111</v>
      </c>
      <c r="AC754" s="16">
        <v>0.40931495495098191</v>
      </c>
      <c r="AD754" s="16">
        <v>0.3354984420989181</v>
      </c>
    </row>
    <row r="755" spans="2:32" x14ac:dyDescent="0.35">
      <c r="B755" s="15" t="s">
        <v>186</v>
      </c>
      <c r="C755" s="16">
        <v>0.23874488373919661</v>
      </c>
      <c r="D755" s="16">
        <v>0.2460828289948635</v>
      </c>
      <c r="E755" s="16">
        <v>0.22971530178687249</v>
      </c>
      <c r="G755" s="16">
        <v>0.21884857413404751</v>
      </c>
      <c r="H755" s="16">
        <v>0.1955745749104518</v>
      </c>
      <c r="I755" s="16">
        <v>0.23073249280134581</v>
      </c>
      <c r="J755" s="16">
        <v>0.25924299466605322</v>
      </c>
      <c r="K755" s="16">
        <v>0.27158361540061399</v>
      </c>
      <c r="L755" s="16">
        <v>0.36432836401127677</v>
      </c>
      <c r="N755" s="16">
        <v>0.30477477218180699</v>
      </c>
      <c r="O755" s="16">
        <v>0.24297279521078799</v>
      </c>
      <c r="P755" s="16">
        <v>0.31322960952184609</v>
      </c>
      <c r="Q755" s="16">
        <v>0.2488694063548624</v>
      </c>
      <c r="R755" s="16">
        <v>0.20793054546056319</v>
      </c>
      <c r="S755" s="16">
        <v>0.34442269624642913</v>
      </c>
      <c r="T755" s="16">
        <v>0.24760736770818481</v>
      </c>
      <c r="U755" s="16">
        <v>0.24907403432679151</v>
      </c>
      <c r="V755" s="16">
        <v>0.18806901528511949</v>
      </c>
      <c r="W755" s="16">
        <v>0.26309978775432752</v>
      </c>
      <c r="X755" s="16">
        <v>0.1750014772990299</v>
      </c>
      <c r="Y755" s="16">
        <v>0.19102197297953191</v>
      </c>
      <c r="AA755" s="16">
        <v>0.18514636948094471</v>
      </c>
      <c r="AB755" s="16">
        <v>0.26071522011823062</v>
      </c>
      <c r="AC755" s="16">
        <v>0.23113581504644329</v>
      </c>
      <c r="AD755" s="16">
        <v>0.30919561956270047</v>
      </c>
    </row>
    <row r="756" spans="2:32" x14ac:dyDescent="0.35">
      <c r="B756" s="15" t="s">
        <v>187</v>
      </c>
      <c r="C756" s="16">
        <v>3.5231950049505391E-2</v>
      </c>
      <c r="D756" s="16">
        <v>3.3654344208092032E-2</v>
      </c>
      <c r="E756" s="16">
        <v>3.7173245703422432E-2</v>
      </c>
      <c r="G756" s="16">
        <v>3.0697137550119841E-2</v>
      </c>
      <c r="H756" s="16">
        <v>4.3077736148560253E-2</v>
      </c>
      <c r="I756" s="16">
        <v>1.076416521161788E-2</v>
      </c>
      <c r="J756" s="16">
        <v>2.7866868360625938E-2</v>
      </c>
      <c r="K756" s="16">
        <v>5.5063840545748671E-2</v>
      </c>
      <c r="L756" s="16">
        <v>6.9739062369259738E-2</v>
      </c>
      <c r="N756" s="16">
        <v>1.182199377150053E-2</v>
      </c>
      <c r="O756" s="16">
        <v>0.1035402568796405</v>
      </c>
      <c r="P756" s="16">
        <v>0</v>
      </c>
      <c r="Q756" s="16">
        <v>4.908969790418672E-2</v>
      </c>
      <c r="R756" s="16">
        <v>2.6436493496662029E-2</v>
      </c>
      <c r="S756" s="16">
        <v>3.9781320815934718E-2</v>
      </c>
      <c r="T756" s="16">
        <v>2.9181982280115312E-2</v>
      </c>
      <c r="U756" s="16">
        <v>2.1440300881883621E-2</v>
      </c>
      <c r="V756" s="16">
        <v>3.243093020361517E-2</v>
      </c>
      <c r="W756" s="16">
        <v>4.2043714391593281E-2</v>
      </c>
      <c r="X756" s="16">
        <v>4.7462621021279537E-2</v>
      </c>
      <c r="Y756" s="16">
        <v>6.1724649087566988E-2</v>
      </c>
      <c r="AA756" s="16">
        <v>2.8496283213788491E-2</v>
      </c>
      <c r="AB756" s="16">
        <v>3.2028221739232247E-2</v>
      </c>
      <c r="AC756" s="16">
        <v>4.0788933817535337E-2</v>
      </c>
      <c r="AD756" s="16">
        <v>4.4510908622952892E-2</v>
      </c>
    </row>
    <row r="757" spans="2:32" x14ac:dyDescent="0.35">
      <c r="B757" s="15" t="s">
        <v>188</v>
      </c>
      <c r="C757" s="16">
        <v>2.335209445435792E-2</v>
      </c>
      <c r="D757" s="16">
        <v>2.6413002914835278E-2</v>
      </c>
      <c r="E757" s="16">
        <v>1.9585546350023419E-2</v>
      </c>
      <c r="G757" s="16">
        <v>2.840505638333363E-2</v>
      </c>
      <c r="H757" s="16">
        <v>1.6451113771524761E-2</v>
      </c>
      <c r="I757" s="16">
        <v>1.006644567934103E-2</v>
      </c>
      <c r="J757" s="16">
        <v>4.6171107690973358E-2</v>
      </c>
      <c r="K757" s="16">
        <v>8.4719473350010916E-3</v>
      </c>
      <c r="L757" s="16">
        <v>4.0625890229840783E-2</v>
      </c>
      <c r="N757" s="16">
        <v>3.4473992507801227E-2</v>
      </c>
      <c r="O757" s="16">
        <v>0</v>
      </c>
      <c r="P757" s="16">
        <v>2.0632149029310081E-2</v>
      </c>
      <c r="Q757" s="16">
        <v>0</v>
      </c>
      <c r="R757" s="16">
        <v>1.6404209835626009E-2</v>
      </c>
      <c r="S757" s="16">
        <v>3.912993240852481E-2</v>
      </c>
      <c r="T757" s="16">
        <v>2.8700526940877099E-2</v>
      </c>
      <c r="U757" s="16">
        <v>1.2277626602177421E-2</v>
      </c>
      <c r="V757" s="16">
        <v>3.7354958559043298E-2</v>
      </c>
      <c r="W757" s="16">
        <v>1.7109553327274311E-2</v>
      </c>
      <c r="X757" s="16">
        <v>3.371458869807064E-2</v>
      </c>
      <c r="Y757" s="16">
        <v>0</v>
      </c>
      <c r="AA757" s="16">
        <v>1.593520231865914E-2</v>
      </c>
      <c r="AB757" s="16">
        <v>3.1617532688864088E-2</v>
      </c>
      <c r="AC757" s="16">
        <v>2.6890983187307829E-2</v>
      </c>
      <c r="AD757" s="16">
        <v>2.1441725316725769E-2</v>
      </c>
    </row>
    <row r="759" spans="2:32" x14ac:dyDescent="0.35">
      <c r="B759" s="25" t="s">
        <v>280</v>
      </c>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row>
    <row r="760" spans="2:32" x14ac:dyDescent="0.35">
      <c r="B760" s="24" t="s">
        <v>30</v>
      </c>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row>
    <row r="761" spans="2:32" x14ac:dyDescent="0.35">
      <c r="B761" s="15" t="s">
        <v>184</v>
      </c>
      <c r="C761" s="16">
        <v>0.20830979716503531</v>
      </c>
      <c r="D761" s="16">
        <v>0.20561802072111449</v>
      </c>
      <c r="E761" s="16">
        <v>0.2116221162340482</v>
      </c>
      <c r="G761" s="16">
        <v>0.1927210058410839</v>
      </c>
      <c r="H761" s="16">
        <v>0.3174003880610019</v>
      </c>
      <c r="I761" s="16">
        <v>0.2184078089694528</v>
      </c>
      <c r="J761" s="16">
        <v>0.16520280689027489</v>
      </c>
      <c r="K761" s="16">
        <v>0.1249545582305014</v>
      </c>
      <c r="L761" s="16">
        <v>6.299786003955396E-2</v>
      </c>
      <c r="N761" s="16">
        <v>0.18940909590826191</v>
      </c>
      <c r="O761" s="16">
        <v>0.18799054534829071</v>
      </c>
      <c r="P761" s="16">
        <v>0.21257983596532931</v>
      </c>
      <c r="Q761" s="16">
        <v>0.15649838464411009</v>
      </c>
      <c r="R761" s="16">
        <v>0.15670754694444519</v>
      </c>
      <c r="S761" s="16">
        <v>0.17860501980585389</v>
      </c>
      <c r="T761" s="16">
        <v>0.21447689198929329</v>
      </c>
      <c r="U761" s="16">
        <v>0.19167462792621379</v>
      </c>
      <c r="V761" s="16">
        <v>0.33755177531357089</v>
      </c>
      <c r="W761" s="16">
        <v>0.13630094475019899</v>
      </c>
      <c r="X761" s="16">
        <v>0.19897201152325669</v>
      </c>
      <c r="Y761" s="16">
        <v>0.16071369887907719</v>
      </c>
      <c r="AA761" s="16">
        <v>0.28754387261436382</v>
      </c>
      <c r="AB761" s="16">
        <v>0.15543359114320679</v>
      </c>
      <c r="AC761" s="16">
        <v>0.17365306817843809</v>
      </c>
      <c r="AD761" s="16">
        <v>0.18046221616044439</v>
      </c>
    </row>
    <row r="762" spans="2:32" x14ac:dyDescent="0.35">
      <c r="B762" s="15" t="s">
        <v>185</v>
      </c>
      <c r="C762" s="16">
        <v>0.2863937815508652</v>
      </c>
      <c r="D762" s="16">
        <v>0.32374151268025492</v>
      </c>
      <c r="E762" s="16">
        <v>0.24043617527058489</v>
      </c>
      <c r="G762" s="16">
        <v>0.25644185296816058</v>
      </c>
      <c r="H762" s="16">
        <v>0.32362851594396741</v>
      </c>
      <c r="I762" s="16">
        <v>0.33045317512216099</v>
      </c>
      <c r="J762" s="16">
        <v>0.28330369809335842</v>
      </c>
      <c r="K762" s="16">
        <v>0.25373507514933508</v>
      </c>
      <c r="L762" s="16">
        <v>0.18423236797291179</v>
      </c>
      <c r="N762" s="16">
        <v>0.35627603007787301</v>
      </c>
      <c r="O762" s="16">
        <v>0.35485902607201841</v>
      </c>
      <c r="P762" s="16">
        <v>0.1711515172537503</v>
      </c>
      <c r="Q762" s="16">
        <v>0.2676469907319412</v>
      </c>
      <c r="R762" s="16">
        <v>0.2706626043154447</v>
      </c>
      <c r="S762" s="16">
        <v>0.20355335477696129</v>
      </c>
      <c r="T762" s="16">
        <v>0.26933501931820669</v>
      </c>
      <c r="U762" s="16">
        <v>0.35441574194252912</v>
      </c>
      <c r="V762" s="16">
        <v>0.2967080025746367</v>
      </c>
      <c r="W762" s="16">
        <v>0.28359924825851379</v>
      </c>
      <c r="X762" s="16">
        <v>0.27077307995756328</v>
      </c>
      <c r="Y762" s="16">
        <v>0.28421300175085829</v>
      </c>
      <c r="AA762" s="16">
        <v>0.28898935442462659</v>
      </c>
      <c r="AB762" s="16">
        <v>0.27194265406790169</v>
      </c>
      <c r="AC762" s="16">
        <v>0.30899498213051141</v>
      </c>
      <c r="AD762" s="16">
        <v>0.2752424265003392</v>
      </c>
    </row>
    <row r="763" spans="2:32" x14ac:dyDescent="0.35">
      <c r="B763" s="15" t="s">
        <v>186</v>
      </c>
      <c r="C763" s="16">
        <v>0.23223790962016039</v>
      </c>
      <c r="D763" s="16">
        <v>0.22673254154850839</v>
      </c>
      <c r="E763" s="16">
        <v>0.23901244533127089</v>
      </c>
      <c r="G763" s="16">
        <v>0.21006609182209809</v>
      </c>
      <c r="H763" s="16">
        <v>0.19490277940364101</v>
      </c>
      <c r="I763" s="16">
        <v>0.24296749263040279</v>
      </c>
      <c r="J763" s="16">
        <v>0.30764370373109168</v>
      </c>
      <c r="K763" s="16">
        <v>0.24090325892813619</v>
      </c>
      <c r="L763" s="16">
        <v>0.22897642319501979</v>
      </c>
      <c r="N763" s="16">
        <v>0.2164634199393872</v>
      </c>
      <c r="O763" s="16">
        <v>0.2451155104703151</v>
      </c>
      <c r="P763" s="16">
        <v>0.28393930919494642</v>
      </c>
      <c r="Q763" s="16">
        <v>0.23458773635776581</v>
      </c>
      <c r="R763" s="16">
        <v>0.28955224417648823</v>
      </c>
      <c r="S763" s="16">
        <v>0.19999645022233109</v>
      </c>
      <c r="T763" s="16">
        <v>0.21372432036703551</v>
      </c>
      <c r="U763" s="16">
        <v>0.28243240953921922</v>
      </c>
      <c r="V763" s="16">
        <v>0.1891710748871763</v>
      </c>
      <c r="W763" s="16">
        <v>0.26876903944810382</v>
      </c>
      <c r="X763" s="16">
        <v>0.15486007805291521</v>
      </c>
      <c r="Y763" s="16">
        <v>0.2421309290610964</v>
      </c>
      <c r="AA763" s="16">
        <v>0.1874546446241652</v>
      </c>
      <c r="AB763" s="16">
        <v>0.22835093568989359</v>
      </c>
      <c r="AC763" s="16">
        <v>0.26476647462467551</v>
      </c>
      <c r="AD763" s="16">
        <v>0.2768469380777917</v>
      </c>
    </row>
    <row r="764" spans="2:32" x14ac:dyDescent="0.35">
      <c r="B764" s="15" t="s">
        <v>187</v>
      </c>
      <c r="C764" s="16">
        <v>0.1254138717026789</v>
      </c>
      <c r="D764" s="16">
        <v>0.1185800477755404</v>
      </c>
      <c r="E764" s="16">
        <v>0.13382311585044571</v>
      </c>
      <c r="G764" s="16">
        <v>0.15263035595396859</v>
      </c>
      <c r="H764" s="16">
        <v>9.5628586030737886E-2</v>
      </c>
      <c r="I764" s="16">
        <v>6.5694565321026382E-2</v>
      </c>
      <c r="J764" s="16">
        <v>0.1120880448757373</v>
      </c>
      <c r="K764" s="16">
        <v>0.13715603936356921</v>
      </c>
      <c r="L764" s="16">
        <v>0.30451080514344298</v>
      </c>
      <c r="N764" s="16">
        <v>0.1263668042173843</v>
      </c>
      <c r="O764" s="16">
        <v>0.15807643915770209</v>
      </c>
      <c r="P764" s="16">
        <v>0.15700497478980571</v>
      </c>
      <c r="Q764" s="16">
        <v>0.13288490400230721</v>
      </c>
      <c r="R764" s="16">
        <v>0.1033576241558308</v>
      </c>
      <c r="S764" s="16">
        <v>0.2091498145923551</v>
      </c>
      <c r="T764" s="16">
        <v>0.17060653873770981</v>
      </c>
      <c r="U764" s="16">
        <v>5.4164223441823478E-2</v>
      </c>
      <c r="V764" s="16">
        <v>0.10291980744073349</v>
      </c>
      <c r="W764" s="16">
        <v>0.15515915089781379</v>
      </c>
      <c r="X764" s="16">
        <v>9.3306999908917415E-2</v>
      </c>
      <c r="Y764" s="16">
        <v>0.1260682987610752</v>
      </c>
      <c r="AA764" s="16">
        <v>0.1186164275112163</v>
      </c>
      <c r="AB764" s="16">
        <v>0.13721126399607239</v>
      </c>
      <c r="AC764" s="16">
        <v>0.1278344916430558</v>
      </c>
      <c r="AD764" s="16">
        <v>0.1197623145344372</v>
      </c>
    </row>
    <row r="765" spans="2:32" x14ac:dyDescent="0.35">
      <c r="B765" s="15" t="s">
        <v>188</v>
      </c>
      <c r="C765" s="16">
        <v>0.14764463996126029</v>
      </c>
      <c r="D765" s="16">
        <v>0.12532787727458169</v>
      </c>
      <c r="E765" s="16">
        <v>0.17510614731365029</v>
      </c>
      <c r="G765" s="16">
        <v>0.1881406934146887</v>
      </c>
      <c r="H765" s="16">
        <v>6.8439730560652057E-2</v>
      </c>
      <c r="I765" s="16">
        <v>0.14247695795695689</v>
      </c>
      <c r="J765" s="16">
        <v>0.13176174640953781</v>
      </c>
      <c r="K765" s="16">
        <v>0.243251068328458</v>
      </c>
      <c r="L765" s="16">
        <v>0.21928254364907149</v>
      </c>
      <c r="N765" s="16">
        <v>0.1114846498570936</v>
      </c>
      <c r="O765" s="16">
        <v>5.3958478951673827E-2</v>
      </c>
      <c r="P765" s="16">
        <v>0.17532436279616839</v>
      </c>
      <c r="Q765" s="16">
        <v>0.20838198426387561</v>
      </c>
      <c r="R765" s="16">
        <v>0.17971998040779111</v>
      </c>
      <c r="S765" s="16">
        <v>0.20869536060249841</v>
      </c>
      <c r="T765" s="16">
        <v>0.1318572295877547</v>
      </c>
      <c r="U765" s="16">
        <v>0.1173129971502144</v>
      </c>
      <c r="V765" s="16">
        <v>7.3649339783882453E-2</v>
      </c>
      <c r="W765" s="16">
        <v>0.1561716166453696</v>
      </c>
      <c r="X765" s="16">
        <v>0.28208783055734732</v>
      </c>
      <c r="Y765" s="16">
        <v>0.18687407154789279</v>
      </c>
      <c r="AA765" s="16">
        <v>0.1173957008256281</v>
      </c>
      <c r="AB765" s="16">
        <v>0.20706155510292551</v>
      </c>
      <c r="AC765" s="16">
        <v>0.12475098342331931</v>
      </c>
      <c r="AD765" s="16">
        <v>0.1476861047269874</v>
      </c>
    </row>
    <row r="767" spans="2:32" x14ac:dyDescent="0.35">
      <c r="B767" s="25" t="s">
        <v>281</v>
      </c>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row>
    <row r="768" spans="2:32" x14ac:dyDescent="0.35">
      <c r="B768" s="24" t="s">
        <v>36</v>
      </c>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row>
    <row r="769" spans="2:32" x14ac:dyDescent="0.35">
      <c r="B769" s="15" t="s">
        <v>184</v>
      </c>
      <c r="C769" s="16">
        <v>0.26678600511841888</v>
      </c>
      <c r="D769" s="16">
        <v>0.25939776997822789</v>
      </c>
      <c r="E769" s="16">
        <v>0.27387736923358919</v>
      </c>
      <c r="G769" s="16">
        <v>0.35125686659377819</v>
      </c>
      <c r="H769" s="16">
        <v>0.34122325568994932</v>
      </c>
      <c r="I769" s="16">
        <v>0.24991086487431891</v>
      </c>
      <c r="J769" s="16">
        <v>0.26109763564327521</v>
      </c>
      <c r="K769" s="16">
        <v>0.20714644136431279</v>
      </c>
      <c r="L769" s="16">
        <v>0.1715732920238516</v>
      </c>
      <c r="N769" s="16">
        <v>0.24081008756315889</v>
      </c>
      <c r="O769" s="16">
        <v>0.2251776508138115</v>
      </c>
      <c r="P769" s="16">
        <v>0.23220588343049289</v>
      </c>
      <c r="Q769" s="16">
        <v>0.22197520638805071</v>
      </c>
      <c r="R769" s="16">
        <v>0.28862301454094769</v>
      </c>
      <c r="S769" s="16">
        <v>0.18690944080708149</v>
      </c>
      <c r="T769" s="16">
        <v>0.29101698917963009</v>
      </c>
      <c r="U769" s="16">
        <v>0.29583521635491589</v>
      </c>
      <c r="V769" s="16">
        <v>0.36388554962729058</v>
      </c>
      <c r="W769" s="16">
        <v>0.22154663425282989</v>
      </c>
      <c r="X769" s="16">
        <v>0.2263556204567555</v>
      </c>
      <c r="Y769" s="16">
        <v>0.26958585529520718</v>
      </c>
      <c r="AA769" s="16">
        <v>0.31208834082862058</v>
      </c>
      <c r="AB769" s="16">
        <v>0.24281604477786009</v>
      </c>
      <c r="AC769" s="16">
        <v>0.26114107958460231</v>
      </c>
      <c r="AD769" s="16">
        <v>0.24236171219939731</v>
      </c>
    </row>
    <row r="770" spans="2:32" x14ac:dyDescent="0.35">
      <c r="B770" s="15" t="s">
        <v>185</v>
      </c>
      <c r="C770" s="16">
        <v>0.4510478392774267</v>
      </c>
      <c r="D770" s="16">
        <v>0.45097023332776071</v>
      </c>
      <c r="E770" s="16">
        <v>0.4511223268967488</v>
      </c>
      <c r="G770" s="16">
        <v>0.41683282812931588</v>
      </c>
      <c r="H770" s="16">
        <v>0.44586925254286042</v>
      </c>
      <c r="I770" s="16">
        <v>0.45051912929043952</v>
      </c>
      <c r="J770" s="16">
        <v>0.48498724551641081</v>
      </c>
      <c r="K770" s="16">
        <v>0.49445721761454631</v>
      </c>
      <c r="L770" s="16">
        <v>0.41995712285734049</v>
      </c>
      <c r="N770" s="16">
        <v>0.52032073296535286</v>
      </c>
      <c r="O770" s="16">
        <v>0.51280793552180781</v>
      </c>
      <c r="P770" s="16">
        <v>0.40113428260107331</v>
      </c>
      <c r="Q770" s="16">
        <v>0.45887632799231343</v>
      </c>
      <c r="R770" s="16">
        <v>0.47542789717336381</v>
      </c>
      <c r="S770" s="16">
        <v>0.54053277525963683</v>
      </c>
      <c r="T770" s="16">
        <v>0.43932938920901771</v>
      </c>
      <c r="U770" s="16">
        <v>0.36140981012965528</v>
      </c>
      <c r="V770" s="16">
        <v>0.40917615810393071</v>
      </c>
      <c r="W770" s="16">
        <v>0.45273589474652592</v>
      </c>
      <c r="X770" s="16">
        <v>0.50167617947483456</v>
      </c>
      <c r="Y770" s="16">
        <v>0.41075961877957279</v>
      </c>
      <c r="AA770" s="16">
        <v>0.45338105349451302</v>
      </c>
      <c r="AB770" s="16">
        <v>0.50487366119088029</v>
      </c>
      <c r="AC770" s="16">
        <v>0.42457235013107852</v>
      </c>
      <c r="AD770" s="16">
        <v>0.41657597124036422</v>
      </c>
    </row>
    <row r="771" spans="2:32" x14ac:dyDescent="0.35">
      <c r="B771" s="15" t="s">
        <v>186</v>
      </c>
      <c r="C771" s="16">
        <v>0.23884638024620161</v>
      </c>
      <c r="D771" s="16">
        <v>0.24068532088775299</v>
      </c>
      <c r="E771" s="16">
        <v>0.23708133116100311</v>
      </c>
      <c r="G771" s="16">
        <v>0.19480456587301009</v>
      </c>
      <c r="H771" s="16">
        <v>0.15628852022924719</v>
      </c>
      <c r="I771" s="16">
        <v>0.26900437803943178</v>
      </c>
      <c r="J771" s="16">
        <v>0.2127719500927964</v>
      </c>
      <c r="K771" s="16">
        <v>0.26895819489788708</v>
      </c>
      <c r="L771" s="16">
        <v>0.34690938180848752</v>
      </c>
      <c r="N771" s="16">
        <v>0.19548339446543159</v>
      </c>
      <c r="O771" s="16">
        <v>0.24361026881102829</v>
      </c>
      <c r="P771" s="16">
        <v>0.28875887408331258</v>
      </c>
      <c r="Q771" s="16">
        <v>0.24719380888929859</v>
      </c>
      <c r="R771" s="16">
        <v>0.22012109470665359</v>
      </c>
      <c r="S771" s="16">
        <v>0.2046909043186905</v>
      </c>
      <c r="T771" s="16">
        <v>0.26109695893347878</v>
      </c>
      <c r="U771" s="16">
        <v>0.31566992037709068</v>
      </c>
      <c r="V771" s="16">
        <v>0.16543856823269121</v>
      </c>
      <c r="W771" s="16">
        <v>0.27187958928775069</v>
      </c>
      <c r="X771" s="16">
        <v>0.2439298395293778</v>
      </c>
      <c r="Y771" s="16">
        <v>0.26923476213142528</v>
      </c>
      <c r="AA771" s="16">
        <v>0.20979882686388929</v>
      </c>
      <c r="AB771" s="16">
        <v>0.20968616712204849</v>
      </c>
      <c r="AC771" s="16">
        <v>0.26171513926490703</v>
      </c>
      <c r="AD771" s="16">
        <v>0.28343352247983711</v>
      </c>
    </row>
    <row r="772" spans="2:32" x14ac:dyDescent="0.35">
      <c r="B772" s="15" t="s">
        <v>187</v>
      </c>
      <c r="C772" s="16">
        <v>3.3608365104198942E-2</v>
      </c>
      <c r="D772" s="16">
        <v>3.558412921416744E-2</v>
      </c>
      <c r="E772" s="16">
        <v>3.1711990334904627E-2</v>
      </c>
      <c r="G772" s="16">
        <v>3.326091136612587E-2</v>
      </c>
      <c r="H772" s="16">
        <v>4.0003434030374173E-2</v>
      </c>
      <c r="I772" s="16">
        <v>2.7488075640404799E-2</v>
      </c>
      <c r="J772" s="16">
        <v>2.9432858813343021E-2</v>
      </c>
      <c r="K772" s="16">
        <v>2.4661146443691089E-2</v>
      </c>
      <c r="L772" s="16">
        <v>4.4961345897762829E-2</v>
      </c>
      <c r="N772" s="16">
        <v>3.5766018917719612E-2</v>
      </c>
      <c r="O772" s="16">
        <v>1.8404144853352511E-2</v>
      </c>
      <c r="P772" s="16">
        <v>3.9250672436151171E-2</v>
      </c>
      <c r="Q772" s="16">
        <v>7.1954656730337255E-2</v>
      </c>
      <c r="R772" s="16">
        <v>5.5136662864002572E-3</v>
      </c>
      <c r="S772" s="16">
        <v>6.7866879614591286E-2</v>
      </c>
      <c r="T772" s="16">
        <v>0</v>
      </c>
      <c r="U772" s="16">
        <v>1.953402511079555E-2</v>
      </c>
      <c r="V772" s="16">
        <v>5.2096102051018861E-2</v>
      </c>
      <c r="W772" s="16">
        <v>3.912489674877738E-2</v>
      </c>
      <c r="X772" s="16">
        <v>1.8850526557457E-2</v>
      </c>
      <c r="Y772" s="16">
        <v>4.1723406854457197E-2</v>
      </c>
      <c r="AA772" s="16">
        <v>2.017567408041027E-2</v>
      </c>
      <c r="AB772" s="16">
        <v>3.5038144982324188E-2</v>
      </c>
      <c r="AC772" s="16">
        <v>4.1589568818260703E-2</v>
      </c>
      <c r="AD772" s="16">
        <v>4.0664328440033468E-2</v>
      </c>
    </row>
    <row r="773" spans="2:32" x14ac:dyDescent="0.35">
      <c r="B773" s="15" t="s">
        <v>188</v>
      </c>
      <c r="C773" s="16">
        <v>9.7114102537537821E-3</v>
      </c>
      <c r="D773" s="16">
        <v>1.336254659209073E-2</v>
      </c>
      <c r="E773" s="16">
        <v>6.2069823737543701E-3</v>
      </c>
      <c r="G773" s="16">
        <v>3.844828037769853E-3</v>
      </c>
      <c r="H773" s="16">
        <v>1.6615537507568789E-2</v>
      </c>
      <c r="I773" s="16">
        <v>3.0775521554048039E-3</v>
      </c>
      <c r="J773" s="16">
        <v>1.1710309934174649E-2</v>
      </c>
      <c r="K773" s="16">
        <v>4.7769996795625482E-3</v>
      </c>
      <c r="L773" s="16">
        <v>1.6598857412557441E-2</v>
      </c>
      <c r="N773" s="16">
        <v>7.6197660883372022E-3</v>
      </c>
      <c r="O773" s="16">
        <v>0</v>
      </c>
      <c r="P773" s="16">
        <v>3.8650287448970123E-2</v>
      </c>
      <c r="Q773" s="16">
        <v>0</v>
      </c>
      <c r="R773" s="16">
        <v>1.031432729263458E-2</v>
      </c>
      <c r="S773" s="16">
        <v>0</v>
      </c>
      <c r="T773" s="16">
        <v>8.5566626778732259E-3</v>
      </c>
      <c r="U773" s="16">
        <v>7.5510280275425719E-3</v>
      </c>
      <c r="V773" s="16">
        <v>9.4036219850687063E-3</v>
      </c>
      <c r="W773" s="16">
        <v>1.471298496411599E-2</v>
      </c>
      <c r="X773" s="16">
        <v>9.1878339815750568E-3</v>
      </c>
      <c r="Y773" s="16">
        <v>8.6963569393376672E-3</v>
      </c>
      <c r="AA773" s="16">
        <v>4.5561047325668519E-3</v>
      </c>
      <c r="AB773" s="16">
        <v>7.5859819268871169E-3</v>
      </c>
      <c r="AC773" s="16">
        <v>1.098186220115159E-2</v>
      </c>
      <c r="AD773" s="16">
        <v>1.696446564036793E-2</v>
      </c>
    </row>
    <row r="775" spans="2:32" x14ac:dyDescent="0.35">
      <c r="B775" s="25" t="s">
        <v>282</v>
      </c>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row>
    <row r="776" spans="2:32" x14ac:dyDescent="0.35">
      <c r="B776" s="24" t="s">
        <v>16</v>
      </c>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row>
    <row r="777" spans="2:32" x14ac:dyDescent="0.35">
      <c r="B777" s="15" t="s">
        <v>184</v>
      </c>
      <c r="C777" s="16">
        <v>0.25640988844570062</v>
      </c>
      <c r="D777" s="16">
        <v>0.26380569519052699</v>
      </c>
      <c r="E777" s="16">
        <v>0.24918067235763891</v>
      </c>
      <c r="G777" s="16">
        <v>0.35106971096476769</v>
      </c>
      <c r="H777" s="16">
        <v>0.42328002756046329</v>
      </c>
      <c r="I777" s="16">
        <v>0.31542839925895161</v>
      </c>
      <c r="J777" s="16">
        <v>0.23240280029623411</v>
      </c>
      <c r="K777" s="16">
        <v>0.15277253772453031</v>
      </c>
      <c r="L777" s="16">
        <v>0.1002158894553921</v>
      </c>
      <c r="N777" s="16">
        <v>0.2391174337929797</v>
      </c>
      <c r="O777" s="16">
        <v>0.29030993376477537</v>
      </c>
      <c r="P777" s="16">
        <v>0.2457710666598501</v>
      </c>
      <c r="Q777" s="16">
        <v>0.22991711318464381</v>
      </c>
      <c r="R777" s="16">
        <v>0.29792628945079302</v>
      </c>
      <c r="S777" s="16">
        <v>0.20146333301538591</v>
      </c>
      <c r="T777" s="16">
        <v>0.2120760819880429</v>
      </c>
      <c r="U777" s="16">
        <v>0.24299591265597731</v>
      </c>
      <c r="V777" s="16">
        <v>0.38041446440441612</v>
      </c>
      <c r="W777" s="16">
        <v>0.2215100611773953</v>
      </c>
      <c r="X777" s="16">
        <v>0.2303287412544861</v>
      </c>
      <c r="Y777" s="16">
        <v>0.20612748473350459</v>
      </c>
      <c r="AA777" s="16">
        <v>0.34461322760419599</v>
      </c>
      <c r="AB777" s="16">
        <v>0.2419199723430159</v>
      </c>
      <c r="AC777" s="16">
        <v>0.24917379527138189</v>
      </c>
      <c r="AD777" s="16">
        <v>0.1816184747258221</v>
      </c>
    </row>
    <row r="778" spans="2:32" x14ac:dyDescent="0.35">
      <c r="B778" s="15" t="s">
        <v>185</v>
      </c>
      <c r="C778" s="16">
        <v>0.35091569478826029</v>
      </c>
      <c r="D778" s="16">
        <v>0.33861863838870587</v>
      </c>
      <c r="E778" s="16">
        <v>0.3629357598097871</v>
      </c>
      <c r="G778" s="16">
        <v>0.3576722741022258</v>
      </c>
      <c r="H778" s="16">
        <v>0.35455712443619503</v>
      </c>
      <c r="I778" s="16">
        <v>0.4117537769979816</v>
      </c>
      <c r="J778" s="16">
        <v>0.36544202852390439</v>
      </c>
      <c r="K778" s="16">
        <v>0.39058773818366971</v>
      </c>
      <c r="L778" s="16">
        <v>0.25572008056739742</v>
      </c>
      <c r="N778" s="16">
        <v>0.36939566308589489</v>
      </c>
      <c r="O778" s="16">
        <v>0.37410111449052408</v>
      </c>
      <c r="P778" s="16">
        <v>0.30763664850836803</v>
      </c>
      <c r="Q778" s="16">
        <v>0.34861711609487961</v>
      </c>
      <c r="R778" s="16">
        <v>0.35376949937987962</v>
      </c>
      <c r="S778" s="16">
        <v>0.39022632952902991</v>
      </c>
      <c r="T778" s="16">
        <v>0.30758564017748091</v>
      </c>
      <c r="U778" s="16">
        <v>0.35859382624240571</v>
      </c>
      <c r="V778" s="16">
        <v>0.33168710963658721</v>
      </c>
      <c r="W778" s="16">
        <v>0.34767668397022722</v>
      </c>
      <c r="X778" s="16">
        <v>0.34338889548167167</v>
      </c>
      <c r="Y778" s="16">
        <v>0.3788661810339542</v>
      </c>
      <c r="AA778" s="16">
        <v>0.35641589113715222</v>
      </c>
      <c r="AB778" s="16">
        <v>0.38330549047667078</v>
      </c>
      <c r="AC778" s="16">
        <v>0.33202218726663202</v>
      </c>
      <c r="AD778" s="16">
        <v>0.32933602363719172</v>
      </c>
    </row>
    <row r="779" spans="2:32" x14ac:dyDescent="0.35">
      <c r="B779" s="15" t="s">
        <v>186</v>
      </c>
      <c r="C779" s="16">
        <v>0.2899118288274426</v>
      </c>
      <c r="D779" s="16">
        <v>0.28393909874473022</v>
      </c>
      <c r="E779" s="16">
        <v>0.29575002307633902</v>
      </c>
      <c r="G779" s="16">
        <v>0.180809326928287</v>
      </c>
      <c r="H779" s="16">
        <v>0.17467634369801571</v>
      </c>
      <c r="I779" s="16">
        <v>0.2143168808761424</v>
      </c>
      <c r="J779" s="16">
        <v>0.29934998281133918</v>
      </c>
      <c r="K779" s="16">
        <v>0.3384414621884545</v>
      </c>
      <c r="L779" s="16">
        <v>0.47599369080739129</v>
      </c>
      <c r="N779" s="16">
        <v>0.30687087481679309</v>
      </c>
      <c r="O779" s="16">
        <v>0.27247470620529918</v>
      </c>
      <c r="P779" s="16">
        <v>0.31623539496290187</v>
      </c>
      <c r="Q779" s="16">
        <v>0.31070510027449499</v>
      </c>
      <c r="R779" s="16">
        <v>0.2431601569136739</v>
      </c>
      <c r="S779" s="16">
        <v>0.30105841768860853</v>
      </c>
      <c r="T779" s="16">
        <v>0.3108743301646591</v>
      </c>
      <c r="U779" s="16">
        <v>0.30586696102955691</v>
      </c>
      <c r="V779" s="16">
        <v>0.2186598138482185</v>
      </c>
      <c r="W779" s="16">
        <v>0.31700950605189082</v>
      </c>
      <c r="X779" s="16">
        <v>0.3136458902113155</v>
      </c>
      <c r="Y779" s="16">
        <v>0.3207477226085475</v>
      </c>
      <c r="AA779" s="16">
        <v>0.21360665945794649</v>
      </c>
      <c r="AB779" s="16">
        <v>0.26729686429801708</v>
      </c>
      <c r="AC779" s="16">
        <v>0.32076434663474462</v>
      </c>
      <c r="AD779" s="16">
        <v>0.36855693995486022</v>
      </c>
    </row>
    <row r="780" spans="2:32" x14ac:dyDescent="0.35">
      <c r="B780" s="15" t="s">
        <v>187</v>
      </c>
      <c r="C780" s="16">
        <v>4.6349215206634237E-2</v>
      </c>
      <c r="D780" s="16">
        <v>4.9123629606814892E-2</v>
      </c>
      <c r="E780" s="16">
        <v>4.3637294532021378E-2</v>
      </c>
      <c r="G780" s="16">
        <v>6.025189708004202E-2</v>
      </c>
      <c r="H780" s="16">
        <v>3.3315632845455669E-2</v>
      </c>
      <c r="I780" s="16">
        <v>2.1878298045659921E-2</v>
      </c>
      <c r="J780" s="16">
        <v>4.9094142365411098E-2</v>
      </c>
      <c r="K780" s="16">
        <v>6.73214412332509E-2</v>
      </c>
      <c r="L780" s="16">
        <v>5.1338019429453582E-2</v>
      </c>
      <c r="N780" s="16">
        <v>1.5936749286011281E-2</v>
      </c>
      <c r="O780" s="16">
        <v>4.8448618555109332E-2</v>
      </c>
      <c r="P780" s="16">
        <v>7.2081801285508978E-2</v>
      </c>
      <c r="Q780" s="16">
        <v>5.39404580604982E-2</v>
      </c>
      <c r="R780" s="16">
        <v>6.6776481220319622E-2</v>
      </c>
      <c r="S780" s="16">
        <v>4.2562805428778328E-2</v>
      </c>
      <c r="T780" s="16">
        <v>8.7485530123555338E-2</v>
      </c>
      <c r="U780" s="16">
        <v>4.3231407801850488E-2</v>
      </c>
      <c r="V780" s="16">
        <v>4.6104151559133152E-2</v>
      </c>
      <c r="W780" s="16">
        <v>4.1822805464856248E-2</v>
      </c>
      <c r="X780" s="16">
        <v>2.718869655747724E-2</v>
      </c>
      <c r="Y780" s="16">
        <v>3.176774824328376E-2</v>
      </c>
      <c r="AA780" s="16">
        <v>3.373622590440712E-2</v>
      </c>
      <c r="AB780" s="16">
        <v>4.8435778453664667E-2</v>
      </c>
      <c r="AC780" s="16">
        <v>5.1263217050197221E-2</v>
      </c>
      <c r="AD780" s="16">
        <v>5.3319101724522137E-2</v>
      </c>
    </row>
    <row r="781" spans="2:32" x14ac:dyDescent="0.35">
      <c r="B781" s="15" t="s">
        <v>188</v>
      </c>
      <c r="C781" s="16">
        <v>5.6413372731962182E-2</v>
      </c>
      <c r="D781" s="16">
        <v>6.4512938069221828E-2</v>
      </c>
      <c r="E781" s="16">
        <v>4.8496250224213562E-2</v>
      </c>
      <c r="G781" s="16">
        <v>5.0196790924677472E-2</v>
      </c>
      <c r="H781" s="16">
        <v>1.417087145987009E-2</v>
      </c>
      <c r="I781" s="16">
        <v>3.6622644821264469E-2</v>
      </c>
      <c r="J781" s="16">
        <v>5.3711046003111329E-2</v>
      </c>
      <c r="K781" s="16">
        <v>5.0876820670094428E-2</v>
      </c>
      <c r="L781" s="16">
        <v>0.11673231974036551</v>
      </c>
      <c r="N781" s="16">
        <v>6.8679279018320799E-2</v>
      </c>
      <c r="O781" s="16">
        <v>1.466562698429204E-2</v>
      </c>
      <c r="P781" s="16">
        <v>5.8275088583370972E-2</v>
      </c>
      <c r="Q781" s="16">
        <v>5.6820212385483473E-2</v>
      </c>
      <c r="R781" s="16">
        <v>3.8367573035334009E-2</v>
      </c>
      <c r="S781" s="16">
        <v>6.4689114338197226E-2</v>
      </c>
      <c r="T781" s="16">
        <v>8.1978417546261631E-2</v>
      </c>
      <c r="U781" s="16">
        <v>4.9311892270209649E-2</v>
      </c>
      <c r="V781" s="16">
        <v>2.3134460551645281E-2</v>
      </c>
      <c r="W781" s="16">
        <v>7.1980943335630584E-2</v>
      </c>
      <c r="X781" s="16">
        <v>8.5447776495049366E-2</v>
      </c>
      <c r="Y781" s="16">
        <v>6.2490863380709923E-2</v>
      </c>
      <c r="AA781" s="16">
        <v>5.1627995896298233E-2</v>
      </c>
      <c r="AB781" s="16">
        <v>5.9041894428631329E-2</v>
      </c>
      <c r="AC781" s="16">
        <v>4.6776453777044258E-2</v>
      </c>
      <c r="AD781" s="16">
        <v>6.7169459957603914E-2</v>
      </c>
    </row>
    <row r="783" spans="2:32" x14ac:dyDescent="0.35">
      <c r="B783" s="25" t="s">
        <v>283</v>
      </c>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row>
    <row r="784" spans="2:32" x14ac:dyDescent="0.35">
      <c r="B784" s="24" t="s">
        <v>16</v>
      </c>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row>
    <row r="785" spans="2:32" x14ac:dyDescent="0.35">
      <c r="B785" s="15" t="s">
        <v>184</v>
      </c>
      <c r="C785" s="16">
        <v>0.23416525472286989</v>
      </c>
      <c r="D785" s="16">
        <v>0.23701148952314549</v>
      </c>
      <c r="E785" s="16">
        <v>0.231383131403741</v>
      </c>
      <c r="G785" s="16">
        <v>0.35744931409314079</v>
      </c>
      <c r="H785" s="16">
        <v>0.37567778294411142</v>
      </c>
      <c r="I785" s="16">
        <v>0.29829057581061857</v>
      </c>
      <c r="J785" s="16">
        <v>0.20819684625724669</v>
      </c>
      <c r="K785" s="16">
        <v>0.11885541088177561</v>
      </c>
      <c r="L785" s="16">
        <v>8.5070582504763112E-2</v>
      </c>
      <c r="N785" s="16">
        <v>0.19289622571075091</v>
      </c>
      <c r="O785" s="16">
        <v>0.30629764771022999</v>
      </c>
      <c r="P785" s="16">
        <v>0.20316968997035401</v>
      </c>
      <c r="Q785" s="16">
        <v>0.20780894787384321</v>
      </c>
      <c r="R785" s="16">
        <v>0.25242191383795309</v>
      </c>
      <c r="S785" s="16">
        <v>0.1697868844889571</v>
      </c>
      <c r="T785" s="16">
        <v>0.1883083479665722</v>
      </c>
      <c r="U785" s="16">
        <v>0.28568905445750559</v>
      </c>
      <c r="V785" s="16">
        <v>0.33786790850663317</v>
      </c>
      <c r="W785" s="16">
        <v>0.1955121536123228</v>
      </c>
      <c r="X785" s="16">
        <v>0.25517179885247587</v>
      </c>
      <c r="Y785" s="16">
        <v>0.17464490402931909</v>
      </c>
      <c r="AA785" s="16">
        <v>0.3159110868072823</v>
      </c>
      <c r="AB785" s="16">
        <v>0.21504195931196421</v>
      </c>
      <c r="AC785" s="16">
        <v>0.22452810967716999</v>
      </c>
      <c r="AD785" s="16">
        <v>0.1731469648696656</v>
      </c>
    </row>
    <row r="786" spans="2:32" x14ac:dyDescent="0.35">
      <c r="B786" s="15" t="s">
        <v>185</v>
      </c>
      <c r="C786" s="16">
        <v>0.32995383806654111</v>
      </c>
      <c r="D786" s="16">
        <v>0.33329903062663319</v>
      </c>
      <c r="E786" s="16">
        <v>0.32668399601854559</v>
      </c>
      <c r="G786" s="16">
        <v>0.34846739787829673</v>
      </c>
      <c r="H786" s="16">
        <v>0.3515018561176762</v>
      </c>
      <c r="I786" s="16">
        <v>0.37265781490919708</v>
      </c>
      <c r="J786" s="16">
        <v>0.34405306787025219</v>
      </c>
      <c r="K786" s="16">
        <v>0.35529227396595131</v>
      </c>
      <c r="L786" s="16">
        <v>0.23721531226762671</v>
      </c>
      <c r="N786" s="16">
        <v>0.35562128749552169</v>
      </c>
      <c r="O786" s="16">
        <v>0.3348636152935614</v>
      </c>
      <c r="P786" s="16">
        <v>0.34221550715166721</v>
      </c>
      <c r="Q786" s="16">
        <v>0.30058544613777732</v>
      </c>
      <c r="R786" s="16">
        <v>0.3879864253084116</v>
      </c>
      <c r="S786" s="16">
        <v>0.33116194513529762</v>
      </c>
      <c r="T786" s="16">
        <v>0.28642020872910667</v>
      </c>
      <c r="U786" s="16">
        <v>0.23292406852548581</v>
      </c>
      <c r="V786" s="16">
        <v>0.37004675297335338</v>
      </c>
      <c r="W786" s="16">
        <v>0.33390216298655639</v>
      </c>
      <c r="X786" s="16">
        <v>0.2401322764658049</v>
      </c>
      <c r="Y786" s="16">
        <v>0.37931334273373829</v>
      </c>
      <c r="AA786" s="16">
        <v>0.34108669522162782</v>
      </c>
      <c r="AB786" s="16">
        <v>0.37319433109065342</v>
      </c>
      <c r="AC786" s="16">
        <v>0.31343722040576999</v>
      </c>
      <c r="AD786" s="16">
        <v>0.2887486640938195</v>
      </c>
    </row>
    <row r="787" spans="2:32" x14ac:dyDescent="0.35">
      <c r="B787" s="15" t="s">
        <v>186</v>
      </c>
      <c r="C787" s="16">
        <v>0.31694645869616012</v>
      </c>
      <c r="D787" s="16">
        <v>0.29493437621299479</v>
      </c>
      <c r="E787" s="16">
        <v>0.33846271869448352</v>
      </c>
      <c r="G787" s="16">
        <v>0.20883303857440891</v>
      </c>
      <c r="H787" s="16">
        <v>0.20275480604937271</v>
      </c>
      <c r="I787" s="16">
        <v>0.25692035862116508</v>
      </c>
      <c r="J787" s="16">
        <v>0.3212391668198204</v>
      </c>
      <c r="K787" s="16">
        <v>0.38311152544602051</v>
      </c>
      <c r="L787" s="16">
        <v>0.48122218292268992</v>
      </c>
      <c r="N787" s="16">
        <v>0.33834802283330362</v>
      </c>
      <c r="O787" s="16">
        <v>0.28528158921069019</v>
      </c>
      <c r="P787" s="16">
        <v>0.34169860137103059</v>
      </c>
      <c r="Q787" s="16">
        <v>0.35684424432301393</v>
      </c>
      <c r="R787" s="16">
        <v>0.26500335658747831</v>
      </c>
      <c r="S787" s="16">
        <v>0.36790317114692422</v>
      </c>
      <c r="T787" s="16">
        <v>0.30706176400279839</v>
      </c>
      <c r="U787" s="16">
        <v>0.37946128566972948</v>
      </c>
      <c r="V787" s="16">
        <v>0.2182596331147742</v>
      </c>
      <c r="W787" s="16">
        <v>0.35779544657050771</v>
      </c>
      <c r="X787" s="16">
        <v>0.35676933358570923</v>
      </c>
      <c r="Y787" s="16">
        <v>0.29762541220456029</v>
      </c>
      <c r="AA787" s="16">
        <v>0.24901568220980971</v>
      </c>
      <c r="AB787" s="16">
        <v>0.28678037879679819</v>
      </c>
      <c r="AC787" s="16">
        <v>0.33433758428613902</v>
      </c>
      <c r="AD787" s="16">
        <v>0.40587724160817817</v>
      </c>
    </row>
    <row r="788" spans="2:32" x14ac:dyDescent="0.35">
      <c r="B788" s="15" t="s">
        <v>187</v>
      </c>
      <c r="C788" s="16">
        <v>5.5974548863295399E-2</v>
      </c>
      <c r="D788" s="16">
        <v>6.0714367852713828E-2</v>
      </c>
      <c r="E788" s="16">
        <v>5.1341494367006198E-2</v>
      </c>
      <c r="G788" s="16">
        <v>2.9682572018227351E-2</v>
      </c>
      <c r="H788" s="16">
        <v>4.7029111758176687E-2</v>
      </c>
      <c r="I788" s="16">
        <v>3.0132315398122521E-2</v>
      </c>
      <c r="J788" s="16">
        <v>6.103264972078068E-2</v>
      </c>
      <c r="K788" s="16">
        <v>6.4430800547497058E-2</v>
      </c>
      <c r="L788" s="16">
        <v>9.164939497309528E-2</v>
      </c>
      <c r="N788" s="16">
        <v>4.8973178672810258E-2</v>
      </c>
      <c r="O788" s="16">
        <v>4.4553999180166101E-2</v>
      </c>
      <c r="P788" s="16">
        <v>2.819213554323997E-2</v>
      </c>
      <c r="Q788" s="16">
        <v>7.7941149279882133E-2</v>
      </c>
      <c r="R788" s="16">
        <v>4.666547988699709E-2</v>
      </c>
      <c r="S788" s="16">
        <v>6.2501390717838903E-2</v>
      </c>
      <c r="T788" s="16">
        <v>0.1226655627548757</v>
      </c>
      <c r="U788" s="16">
        <v>4.2419690635460368E-2</v>
      </c>
      <c r="V788" s="16">
        <v>3.1904117007052653E-2</v>
      </c>
      <c r="W788" s="16">
        <v>6.2760724679464211E-2</v>
      </c>
      <c r="X788" s="16">
        <v>5.577017330542592E-2</v>
      </c>
      <c r="Y788" s="16">
        <v>6.767953971629409E-2</v>
      </c>
      <c r="AA788" s="16">
        <v>3.8895276368813368E-2</v>
      </c>
      <c r="AB788" s="16">
        <v>6.0563572224983507E-2</v>
      </c>
      <c r="AC788" s="16">
        <v>7.6342412039966445E-2</v>
      </c>
      <c r="AD788" s="16">
        <v>5.1590228090912037E-2</v>
      </c>
    </row>
    <row r="789" spans="2:32" x14ac:dyDescent="0.35">
      <c r="B789" s="15" t="s">
        <v>188</v>
      </c>
      <c r="C789" s="16">
        <v>6.2959899651133425E-2</v>
      </c>
      <c r="D789" s="16">
        <v>7.404073578451259E-2</v>
      </c>
      <c r="E789" s="16">
        <v>5.2128659516223717E-2</v>
      </c>
      <c r="G789" s="16">
        <v>5.5567677435926263E-2</v>
      </c>
      <c r="H789" s="16">
        <v>2.3036443130663001E-2</v>
      </c>
      <c r="I789" s="16">
        <v>4.1998935260896639E-2</v>
      </c>
      <c r="J789" s="16">
        <v>6.5478269331900055E-2</v>
      </c>
      <c r="K789" s="16">
        <v>7.8309989158755269E-2</v>
      </c>
      <c r="L789" s="16">
        <v>0.104842527331825</v>
      </c>
      <c r="N789" s="16">
        <v>6.4161285287613418E-2</v>
      </c>
      <c r="O789" s="16">
        <v>2.900314860535224E-2</v>
      </c>
      <c r="P789" s="16">
        <v>8.4724065963708309E-2</v>
      </c>
      <c r="Q789" s="16">
        <v>5.6820212385483473E-2</v>
      </c>
      <c r="R789" s="16">
        <v>4.7922824379160088E-2</v>
      </c>
      <c r="S789" s="16">
        <v>6.8646608510982102E-2</v>
      </c>
      <c r="T789" s="16">
        <v>9.554411654664699E-2</v>
      </c>
      <c r="U789" s="16">
        <v>5.9505900711818598E-2</v>
      </c>
      <c r="V789" s="16">
        <v>4.1921588398186729E-2</v>
      </c>
      <c r="W789" s="16">
        <v>5.0029512151148869E-2</v>
      </c>
      <c r="X789" s="16">
        <v>9.2156417790583867E-2</v>
      </c>
      <c r="Y789" s="16">
        <v>8.073680131608818E-2</v>
      </c>
      <c r="AA789" s="16">
        <v>5.5091259392466847E-2</v>
      </c>
      <c r="AB789" s="16">
        <v>6.4419758575600658E-2</v>
      </c>
      <c r="AC789" s="16">
        <v>5.1354673590954587E-2</v>
      </c>
      <c r="AD789" s="16">
        <v>8.0636901337424738E-2</v>
      </c>
    </row>
    <row r="791" spans="2:32" x14ac:dyDescent="0.35">
      <c r="B791" s="25" t="s">
        <v>284</v>
      </c>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row>
    <row r="792" spans="2:32" x14ac:dyDescent="0.35">
      <c r="B792" s="24" t="s">
        <v>16</v>
      </c>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row>
    <row r="793" spans="2:32" x14ac:dyDescent="0.35">
      <c r="B793" s="15" t="s">
        <v>184</v>
      </c>
      <c r="C793" s="16">
        <v>0.23698628955694509</v>
      </c>
      <c r="D793" s="16">
        <v>0.24284118992506931</v>
      </c>
      <c r="E793" s="16">
        <v>0.23126327090656579</v>
      </c>
      <c r="G793" s="16">
        <v>0.3365904259727559</v>
      </c>
      <c r="H793" s="16">
        <v>0.40421157719039608</v>
      </c>
      <c r="I793" s="16">
        <v>0.27336947088141461</v>
      </c>
      <c r="J793" s="16">
        <v>0.22294149362820309</v>
      </c>
      <c r="K793" s="16">
        <v>0.1429824749377013</v>
      </c>
      <c r="L793" s="16">
        <v>8.1068832850006864E-2</v>
      </c>
      <c r="N793" s="16">
        <v>0.2248609512179893</v>
      </c>
      <c r="O793" s="16">
        <v>0.31626455749248311</v>
      </c>
      <c r="P793" s="16">
        <v>0.21681988464247121</v>
      </c>
      <c r="Q793" s="16">
        <v>0.16569144176781689</v>
      </c>
      <c r="R793" s="16">
        <v>0.24498804848220909</v>
      </c>
      <c r="S793" s="16">
        <v>0.22208533181930179</v>
      </c>
      <c r="T793" s="16">
        <v>0.17826253769894021</v>
      </c>
      <c r="U793" s="16">
        <v>0.2481456554968387</v>
      </c>
      <c r="V793" s="16">
        <v>0.35777284410462368</v>
      </c>
      <c r="W793" s="16">
        <v>0.2163636580954364</v>
      </c>
      <c r="X793" s="16">
        <v>0.21631436076471541</v>
      </c>
      <c r="Y793" s="16">
        <v>0.1635243451677873</v>
      </c>
      <c r="AA793" s="16">
        <v>0.32284699132866168</v>
      </c>
      <c r="AB793" s="16">
        <v>0.20663128607609049</v>
      </c>
      <c r="AC793" s="16">
        <v>0.23030459985381471</v>
      </c>
      <c r="AD793" s="16">
        <v>0.18124609451630469</v>
      </c>
    </row>
    <row r="794" spans="2:32" x14ac:dyDescent="0.35">
      <c r="B794" s="15" t="s">
        <v>185</v>
      </c>
      <c r="C794" s="16">
        <v>0.34102293051335669</v>
      </c>
      <c r="D794" s="16">
        <v>0.34986542946610738</v>
      </c>
      <c r="E794" s="16">
        <v>0.33237960898083962</v>
      </c>
      <c r="G794" s="16">
        <v>0.35561468401721558</v>
      </c>
      <c r="H794" s="16">
        <v>0.32754327274484979</v>
      </c>
      <c r="I794" s="16">
        <v>0.41551287546755761</v>
      </c>
      <c r="J794" s="16">
        <v>0.37544352006566889</v>
      </c>
      <c r="K794" s="16">
        <v>0.33035803479442222</v>
      </c>
      <c r="L794" s="16">
        <v>0.26119916773739099</v>
      </c>
      <c r="N794" s="16">
        <v>0.34032851158664762</v>
      </c>
      <c r="O794" s="16">
        <v>0.27844498760788622</v>
      </c>
      <c r="P794" s="16">
        <v>0.28112953498542348</v>
      </c>
      <c r="Q794" s="16">
        <v>0.38608894798497639</v>
      </c>
      <c r="R794" s="16">
        <v>0.40416101889542611</v>
      </c>
      <c r="S794" s="16">
        <v>0.38085401998815299</v>
      </c>
      <c r="T794" s="16">
        <v>0.32110390396586608</v>
      </c>
      <c r="U794" s="16">
        <v>0.28442057771787471</v>
      </c>
      <c r="V794" s="16">
        <v>0.32951068180628129</v>
      </c>
      <c r="W794" s="16">
        <v>0.3392276867075954</v>
      </c>
      <c r="X794" s="16">
        <v>0.29761864674754313</v>
      </c>
      <c r="Y794" s="16">
        <v>0.39471992215430513</v>
      </c>
      <c r="AA794" s="16">
        <v>0.34154746106787109</v>
      </c>
      <c r="AB794" s="16">
        <v>0.37978312680364351</v>
      </c>
      <c r="AC794" s="16">
        <v>0.34047269517064621</v>
      </c>
      <c r="AD794" s="16">
        <v>0.30116370024617228</v>
      </c>
    </row>
    <row r="795" spans="2:32" x14ac:dyDescent="0.35">
      <c r="B795" s="15" t="s">
        <v>186</v>
      </c>
      <c r="C795" s="16">
        <v>0.3154050389276486</v>
      </c>
      <c r="D795" s="16">
        <v>0.29759107586834399</v>
      </c>
      <c r="E795" s="16">
        <v>0.3328177422044814</v>
      </c>
      <c r="G795" s="16">
        <v>0.1932338192306747</v>
      </c>
      <c r="H795" s="16">
        <v>0.20042084377382141</v>
      </c>
      <c r="I795" s="16">
        <v>0.2388991042544695</v>
      </c>
      <c r="J795" s="16">
        <v>0.29630952689371881</v>
      </c>
      <c r="K795" s="16">
        <v>0.42891776761121431</v>
      </c>
      <c r="L795" s="16">
        <v>0.49006104978745951</v>
      </c>
      <c r="N795" s="16">
        <v>0.3399804887063399</v>
      </c>
      <c r="O795" s="16">
        <v>0.32377160219771178</v>
      </c>
      <c r="P795" s="16">
        <v>0.38076522072688468</v>
      </c>
      <c r="Q795" s="16">
        <v>0.3479837217586092</v>
      </c>
      <c r="R795" s="16">
        <v>0.25752574477001811</v>
      </c>
      <c r="S795" s="16">
        <v>0.2729599781535077</v>
      </c>
      <c r="T795" s="16">
        <v>0.32870221919727111</v>
      </c>
      <c r="U795" s="16">
        <v>0.3969716634549072</v>
      </c>
      <c r="V795" s="16">
        <v>0.26663691375083343</v>
      </c>
      <c r="W795" s="16">
        <v>0.3092809715235984</v>
      </c>
      <c r="X795" s="16">
        <v>0.34382922048985293</v>
      </c>
      <c r="Y795" s="16">
        <v>0.3128784267144144</v>
      </c>
      <c r="AA795" s="16">
        <v>0.25181123559342949</v>
      </c>
      <c r="AB795" s="16">
        <v>0.30065082426286482</v>
      </c>
      <c r="AC795" s="16">
        <v>0.32955737831962523</v>
      </c>
      <c r="AD795" s="16">
        <v>0.38769216379056681</v>
      </c>
    </row>
    <row r="796" spans="2:32" x14ac:dyDescent="0.35">
      <c r="B796" s="15" t="s">
        <v>187</v>
      </c>
      <c r="C796" s="16">
        <v>4.7687094195938237E-2</v>
      </c>
      <c r="D796" s="16">
        <v>4.3088928064489537E-2</v>
      </c>
      <c r="E796" s="16">
        <v>5.2181686566987212E-2</v>
      </c>
      <c r="G796" s="16">
        <v>5.7205019996183722E-2</v>
      </c>
      <c r="H796" s="16">
        <v>3.8538506883881378E-2</v>
      </c>
      <c r="I796" s="16">
        <v>3.2764749450713671E-2</v>
      </c>
      <c r="J796" s="16">
        <v>4.9287776196985947E-2</v>
      </c>
      <c r="K796" s="16">
        <v>3.9923639974182593E-2</v>
      </c>
      <c r="L796" s="16">
        <v>6.489553150829451E-2</v>
      </c>
      <c r="N796" s="16">
        <v>2.5752364252323641E-2</v>
      </c>
      <c r="O796" s="16">
        <v>5.2515704096566709E-2</v>
      </c>
      <c r="P796" s="16">
        <v>5.4526603300273993E-2</v>
      </c>
      <c r="Q796" s="16">
        <v>4.3415676103114212E-2</v>
      </c>
      <c r="R796" s="16">
        <v>4.5846622392623659E-2</v>
      </c>
      <c r="S796" s="16">
        <v>4.9114966493381797E-2</v>
      </c>
      <c r="T796" s="16">
        <v>0.1100640308312069</v>
      </c>
      <c r="U796" s="16">
        <v>3.1684568771931702E-2</v>
      </c>
      <c r="V796" s="16">
        <v>1.577163496333334E-2</v>
      </c>
      <c r="W796" s="16">
        <v>6.5976398843030762E-2</v>
      </c>
      <c r="X796" s="16">
        <v>5.67899955028391E-2</v>
      </c>
      <c r="Y796" s="16">
        <v>4.9852326715676937E-2</v>
      </c>
      <c r="AA796" s="16">
        <v>3.2196313038653071E-2</v>
      </c>
      <c r="AB796" s="16">
        <v>4.8043235861605929E-2</v>
      </c>
      <c r="AC796" s="16">
        <v>4.9397108281268969E-2</v>
      </c>
      <c r="AD796" s="16">
        <v>6.1300320297864863E-2</v>
      </c>
    </row>
    <row r="797" spans="2:32" x14ac:dyDescent="0.35">
      <c r="B797" s="15" t="s">
        <v>188</v>
      </c>
      <c r="C797" s="16">
        <v>5.8898646806111267E-2</v>
      </c>
      <c r="D797" s="16">
        <v>6.6613376675989586E-2</v>
      </c>
      <c r="E797" s="16">
        <v>5.1357691341125923E-2</v>
      </c>
      <c r="G797" s="16">
        <v>5.7356050783169979E-2</v>
      </c>
      <c r="H797" s="16">
        <v>2.9285799407051099E-2</v>
      </c>
      <c r="I797" s="16">
        <v>3.9453799945844671E-2</v>
      </c>
      <c r="J797" s="16">
        <v>5.601768321542331E-2</v>
      </c>
      <c r="K797" s="16">
        <v>5.781808268247951E-2</v>
      </c>
      <c r="L797" s="16">
        <v>0.102775418116848</v>
      </c>
      <c r="N797" s="16">
        <v>6.9077684236699508E-2</v>
      </c>
      <c r="O797" s="16">
        <v>2.900314860535224E-2</v>
      </c>
      <c r="P797" s="16">
        <v>6.6758756344946518E-2</v>
      </c>
      <c r="Q797" s="16">
        <v>5.6820212385483473E-2</v>
      </c>
      <c r="R797" s="16">
        <v>4.74785654597231E-2</v>
      </c>
      <c r="S797" s="16">
        <v>7.4985703545655605E-2</v>
      </c>
      <c r="T797" s="16">
        <v>6.1867308306715579E-2</v>
      </c>
      <c r="U797" s="16">
        <v>3.8777534558447728E-2</v>
      </c>
      <c r="V797" s="16">
        <v>3.0307925374928341E-2</v>
      </c>
      <c r="W797" s="16">
        <v>6.9151284830339013E-2</v>
      </c>
      <c r="X797" s="16">
        <v>8.5447776495049366E-2</v>
      </c>
      <c r="Y797" s="16">
        <v>7.9024979247816138E-2</v>
      </c>
      <c r="AA797" s="16">
        <v>5.159799897138459E-2</v>
      </c>
      <c r="AB797" s="16">
        <v>6.4891526995795146E-2</v>
      </c>
      <c r="AC797" s="16">
        <v>5.0268218374645048E-2</v>
      </c>
      <c r="AD797" s="16">
        <v>6.8597721149091406E-2</v>
      </c>
    </row>
    <row r="799" spans="2:32" x14ac:dyDescent="0.35">
      <c r="B799" s="25" t="s">
        <v>285</v>
      </c>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row>
    <row r="800" spans="2:32" x14ac:dyDescent="0.35">
      <c r="B800" s="24" t="s">
        <v>37</v>
      </c>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row>
    <row r="801" spans="2:32" ht="29" x14ac:dyDescent="0.35">
      <c r="B801" s="15" t="s">
        <v>286</v>
      </c>
      <c r="C801" s="16">
        <v>0.36901458034352241</v>
      </c>
      <c r="D801" s="16">
        <v>0.37129901977022273</v>
      </c>
      <c r="E801" s="16">
        <v>0.36671849598468642</v>
      </c>
      <c r="G801" s="16">
        <v>0.33998669691800382</v>
      </c>
      <c r="H801" s="16">
        <v>0.34776773686409101</v>
      </c>
      <c r="I801" s="16">
        <v>0.34973824160536288</v>
      </c>
      <c r="J801" s="16">
        <v>0.41301255258346808</v>
      </c>
      <c r="K801" s="16">
        <v>0.36795264087061502</v>
      </c>
      <c r="L801" s="16">
        <v>0.38612592713546839</v>
      </c>
      <c r="N801" s="16">
        <v>0.30943164560984893</v>
      </c>
      <c r="O801" s="16">
        <v>0.45035019100470308</v>
      </c>
      <c r="P801" s="16">
        <v>0.44054317917686131</v>
      </c>
      <c r="Q801" s="16">
        <v>0.34935545980027549</v>
      </c>
      <c r="R801" s="16">
        <v>0.3420621432954985</v>
      </c>
      <c r="S801" s="16">
        <v>0.28278106212547222</v>
      </c>
      <c r="T801" s="16">
        <v>0.57211160783762094</v>
      </c>
      <c r="U801" s="16">
        <v>0.34600734710510228</v>
      </c>
      <c r="V801" s="16">
        <v>0.29284956900612319</v>
      </c>
      <c r="W801" s="16">
        <v>0.31582732009585368</v>
      </c>
      <c r="X801" s="16">
        <v>0.47108345970409082</v>
      </c>
      <c r="Y801" s="16">
        <v>0.43514835334421781</v>
      </c>
      <c r="AA801" s="16">
        <v>0.36392800762844202</v>
      </c>
      <c r="AB801" s="16">
        <v>0.38259394558793097</v>
      </c>
      <c r="AC801" s="16">
        <v>0.29105792501899852</v>
      </c>
      <c r="AD801" s="16">
        <v>0.43015326957742062</v>
      </c>
    </row>
    <row r="802" spans="2:32" ht="29" x14ac:dyDescent="0.35">
      <c r="B802" s="15" t="s">
        <v>287</v>
      </c>
      <c r="C802" s="16">
        <v>0.49093822288824751</v>
      </c>
      <c r="D802" s="16">
        <v>0.52886489994851926</v>
      </c>
      <c r="E802" s="16">
        <v>0.45281821455583149</v>
      </c>
      <c r="G802" s="16">
        <v>0.56295829418314569</v>
      </c>
      <c r="H802" s="16">
        <v>0.5972726723814813</v>
      </c>
      <c r="I802" s="16">
        <v>0.55512028227648347</v>
      </c>
      <c r="J802" s="16">
        <v>0.45504449871344288</v>
      </c>
      <c r="K802" s="16">
        <v>0.45553511770601579</v>
      </c>
      <c r="L802" s="16">
        <v>0.36178344047642008</v>
      </c>
      <c r="N802" s="16">
        <v>0.48871115584104652</v>
      </c>
      <c r="O802" s="16">
        <v>0.45082399719623661</v>
      </c>
      <c r="P802" s="16">
        <v>0.40311567186119118</v>
      </c>
      <c r="Q802" s="16">
        <v>0.46989037421462798</v>
      </c>
      <c r="R802" s="16">
        <v>0.61033061507186837</v>
      </c>
      <c r="S802" s="16">
        <v>0.45997079799053492</v>
      </c>
      <c r="T802" s="16">
        <v>0.31427165922525868</v>
      </c>
      <c r="U802" s="16">
        <v>0.44913487929442208</v>
      </c>
      <c r="V802" s="16">
        <v>0.63677874493681952</v>
      </c>
      <c r="W802" s="16">
        <v>0.54005337165943701</v>
      </c>
      <c r="X802" s="16">
        <v>0.37306917852120608</v>
      </c>
      <c r="Y802" s="16">
        <v>0.46946659852361478</v>
      </c>
      <c r="AA802" s="16">
        <v>0.5497726810459368</v>
      </c>
      <c r="AB802" s="16">
        <v>0.52490713344841433</v>
      </c>
      <c r="AC802" s="16">
        <v>0.54934396226123294</v>
      </c>
      <c r="AD802" s="16">
        <v>0.33926427315458813</v>
      </c>
    </row>
    <row r="803" spans="2:32" x14ac:dyDescent="0.35">
      <c r="B803" s="15" t="s">
        <v>125</v>
      </c>
      <c r="C803" s="16">
        <v>0.1400471967682301</v>
      </c>
      <c r="D803" s="16">
        <v>9.9836080281257969E-2</v>
      </c>
      <c r="E803" s="16">
        <v>0.18046328945948201</v>
      </c>
      <c r="G803" s="16">
        <v>9.7055008898850326E-2</v>
      </c>
      <c r="H803" s="16">
        <v>5.4959590754427773E-2</v>
      </c>
      <c r="I803" s="16">
        <v>9.5141476118153642E-2</v>
      </c>
      <c r="J803" s="16">
        <v>0.13194294870308901</v>
      </c>
      <c r="K803" s="16">
        <v>0.1765122414233691</v>
      </c>
      <c r="L803" s="16">
        <v>0.25209063238811141</v>
      </c>
      <c r="N803" s="16">
        <v>0.20185719854910461</v>
      </c>
      <c r="O803" s="16">
        <v>9.8825811799060498E-2</v>
      </c>
      <c r="P803" s="16">
        <v>0.1563411489619474</v>
      </c>
      <c r="Q803" s="16">
        <v>0.1807541659850965</v>
      </c>
      <c r="R803" s="16">
        <v>4.7607241632633301E-2</v>
      </c>
      <c r="S803" s="16">
        <v>0.25724813988399298</v>
      </c>
      <c r="T803" s="16">
        <v>0.1136167329371202</v>
      </c>
      <c r="U803" s="16">
        <v>0.2048577736004755</v>
      </c>
      <c r="V803" s="16">
        <v>7.037168605705714E-2</v>
      </c>
      <c r="W803" s="16">
        <v>0.14411930824470909</v>
      </c>
      <c r="X803" s="16">
        <v>0.1558473617747031</v>
      </c>
      <c r="Y803" s="16">
        <v>9.5385048132167444E-2</v>
      </c>
      <c r="AA803" s="16">
        <v>8.6299311325620978E-2</v>
      </c>
      <c r="AB803" s="16">
        <v>9.2498920963654613E-2</v>
      </c>
      <c r="AC803" s="16">
        <v>0.15959811271976851</v>
      </c>
      <c r="AD803" s="16">
        <v>0.23058245726799129</v>
      </c>
    </row>
    <row r="805" spans="2:32" x14ac:dyDescent="0.35">
      <c r="B805" s="25" t="s">
        <v>288</v>
      </c>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row>
    <row r="806" spans="2:32" x14ac:dyDescent="0.35">
      <c r="B806" s="24" t="s">
        <v>38</v>
      </c>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row>
    <row r="807" spans="2:32" ht="29" x14ac:dyDescent="0.35">
      <c r="B807" s="15" t="s">
        <v>289</v>
      </c>
      <c r="C807" s="16">
        <v>0.35527620758046552</v>
      </c>
      <c r="D807" s="16">
        <v>0.30541711102859848</v>
      </c>
      <c r="E807" s="16">
        <v>0.40488168236598499</v>
      </c>
      <c r="G807" s="16">
        <v>0.41310139168293408</v>
      </c>
      <c r="H807" s="16">
        <v>0.29056793015372628</v>
      </c>
      <c r="I807" s="16">
        <v>0.34919186779385952</v>
      </c>
      <c r="J807" s="16">
        <v>0.34157250210553952</v>
      </c>
      <c r="K807" s="16">
        <v>0.29843406639084108</v>
      </c>
      <c r="L807" s="16">
        <v>0.42000963064026942</v>
      </c>
      <c r="N807" s="16">
        <v>0.32773927438543521</v>
      </c>
      <c r="O807" s="16">
        <v>0.24884358837775389</v>
      </c>
      <c r="P807" s="16">
        <v>0.55869534081852612</v>
      </c>
      <c r="Q807" s="16">
        <v>0.33973987536179312</v>
      </c>
      <c r="R807" s="16">
        <v>0.38958560315485669</v>
      </c>
      <c r="S807" s="16">
        <v>0.39550864368951472</v>
      </c>
      <c r="T807" s="16">
        <v>0.35973045901446488</v>
      </c>
      <c r="U807" s="16">
        <v>0.407777147199817</v>
      </c>
      <c r="V807" s="16">
        <v>0.21510036882734479</v>
      </c>
      <c r="W807" s="16">
        <v>0.40771761919356247</v>
      </c>
      <c r="X807" s="16">
        <v>0.40051622833885719</v>
      </c>
      <c r="Y807" s="16">
        <v>0.30828553694719157</v>
      </c>
      <c r="AA807" s="16">
        <v>0.2766289983549291</v>
      </c>
      <c r="AB807" s="16">
        <v>0.37498752723910062</v>
      </c>
      <c r="AC807" s="16">
        <v>0.36955995893996979</v>
      </c>
      <c r="AD807" s="16">
        <v>0.41008495820060298</v>
      </c>
    </row>
    <row r="808" spans="2:32" ht="29" x14ac:dyDescent="0.35">
      <c r="B808" s="15" t="s">
        <v>287</v>
      </c>
      <c r="C808" s="16">
        <v>0.49231164623145429</v>
      </c>
      <c r="D808" s="16">
        <v>0.57241698444770461</v>
      </c>
      <c r="E808" s="16">
        <v>0.41261378546219629</v>
      </c>
      <c r="G808" s="16">
        <v>0.51716587972132533</v>
      </c>
      <c r="H808" s="16">
        <v>0.64429124088506229</v>
      </c>
      <c r="I808" s="16">
        <v>0.48711835901829792</v>
      </c>
      <c r="J808" s="16">
        <v>0.50724111576106234</v>
      </c>
      <c r="K808" s="16">
        <v>0.47826900754239349</v>
      </c>
      <c r="L808" s="16">
        <v>0.34337463624838349</v>
      </c>
      <c r="N808" s="16">
        <v>0.48298654560636972</v>
      </c>
      <c r="O808" s="16">
        <v>0.64566022614893015</v>
      </c>
      <c r="P808" s="16">
        <v>0.35346816281145033</v>
      </c>
      <c r="Q808" s="16">
        <v>0.49689542394333808</v>
      </c>
      <c r="R808" s="16">
        <v>0.49511015874165992</v>
      </c>
      <c r="S808" s="16">
        <v>0.43647145388005332</v>
      </c>
      <c r="T808" s="16">
        <v>0.49736540501189042</v>
      </c>
      <c r="U808" s="16">
        <v>0.3996816910537565</v>
      </c>
      <c r="V808" s="16">
        <v>0.65245649345301926</v>
      </c>
      <c r="W808" s="16">
        <v>0.40410959644972511</v>
      </c>
      <c r="X808" s="16">
        <v>0.4404673367756517</v>
      </c>
      <c r="Y808" s="16">
        <v>0.54969440475702047</v>
      </c>
      <c r="AA808" s="16">
        <v>0.59989510979473315</v>
      </c>
      <c r="AB808" s="16">
        <v>0.46034716941710008</v>
      </c>
      <c r="AC808" s="16">
        <v>0.49979606110362951</v>
      </c>
      <c r="AD808" s="16">
        <v>0.40079019099224811</v>
      </c>
    </row>
    <row r="809" spans="2:32" x14ac:dyDescent="0.35">
      <c r="B809" s="15" t="s">
        <v>125</v>
      </c>
      <c r="C809" s="16">
        <v>0.15241214618807999</v>
      </c>
      <c r="D809" s="16">
        <v>0.12216590452369699</v>
      </c>
      <c r="E809" s="16">
        <v>0.1825045321718187</v>
      </c>
      <c r="G809" s="16">
        <v>6.9732728595740548E-2</v>
      </c>
      <c r="H809" s="16">
        <v>6.5140828961211303E-2</v>
      </c>
      <c r="I809" s="16">
        <v>0.16368977318784261</v>
      </c>
      <c r="J809" s="16">
        <v>0.15118638213339819</v>
      </c>
      <c r="K809" s="16">
        <v>0.22329692606676529</v>
      </c>
      <c r="L809" s="16">
        <v>0.23661573311134729</v>
      </c>
      <c r="N809" s="16">
        <v>0.18927418000819529</v>
      </c>
      <c r="O809" s="16">
        <v>0.10549618547331591</v>
      </c>
      <c r="P809" s="16">
        <v>8.7836496370023734E-2</v>
      </c>
      <c r="Q809" s="16">
        <v>0.16336470069486869</v>
      </c>
      <c r="R809" s="16">
        <v>0.1153042381034831</v>
      </c>
      <c r="S809" s="16">
        <v>0.16801990243043211</v>
      </c>
      <c r="T809" s="16">
        <v>0.1429041359736446</v>
      </c>
      <c r="U809" s="16">
        <v>0.19254116174642641</v>
      </c>
      <c r="V809" s="16">
        <v>0.13244313771963581</v>
      </c>
      <c r="W809" s="16">
        <v>0.1881727843567125</v>
      </c>
      <c r="X809" s="16">
        <v>0.15901643488549111</v>
      </c>
      <c r="Y809" s="16">
        <v>0.14202005829578779</v>
      </c>
      <c r="AA809" s="16">
        <v>0.12347589185033769</v>
      </c>
      <c r="AB809" s="16">
        <v>0.16466530334379931</v>
      </c>
      <c r="AC809" s="16">
        <v>0.13064397995640101</v>
      </c>
      <c r="AD809" s="16">
        <v>0.18912485080714869</v>
      </c>
    </row>
    <row r="811" spans="2:32" x14ac:dyDescent="0.35">
      <c r="B811" s="25" t="s">
        <v>290</v>
      </c>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row>
    <row r="812" spans="2:32" x14ac:dyDescent="0.35">
      <c r="B812" s="24" t="s">
        <v>39</v>
      </c>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row>
    <row r="813" spans="2:32" ht="29" x14ac:dyDescent="0.35">
      <c r="B813" s="15" t="s">
        <v>291</v>
      </c>
      <c r="C813" s="16">
        <v>0.36867217885190029</v>
      </c>
      <c r="D813" s="16">
        <v>0.34509135457551088</v>
      </c>
      <c r="E813" s="16">
        <v>0.39067433821971298</v>
      </c>
      <c r="G813" s="16">
        <v>0.38720731213632442</v>
      </c>
      <c r="H813" s="16">
        <v>0.30615595264517731</v>
      </c>
      <c r="I813" s="16">
        <v>0.29345121441971772</v>
      </c>
      <c r="J813" s="16">
        <v>0.38444657288119011</v>
      </c>
      <c r="K813" s="16">
        <v>0.36802407602761189</v>
      </c>
      <c r="L813" s="16">
        <v>0.4538085102534174</v>
      </c>
      <c r="N813" s="16">
        <v>0.44911200541670537</v>
      </c>
      <c r="O813" s="16">
        <v>0.40751740403799802</v>
      </c>
      <c r="P813" s="16">
        <v>0.33357064044633272</v>
      </c>
      <c r="Q813" s="16">
        <v>0.34671503091587469</v>
      </c>
      <c r="R813" s="16">
        <v>0.28276454141283092</v>
      </c>
      <c r="S813" s="16">
        <v>0.35154826629090502</v>
      </c>
      <c r="T813" s="16">
        <v>0.68109245687776809</v>
      </c>
      <c r="U813" s="16">
        <v>0.3053486344806291</v>
      </c>
      <c r="V813" s="16">
        <v>0.30791116296473747</v>
      </c>
      <c r="W813" s="16">
        <v>0.28855798341573519</v>
      </c>
      <c r="X813" s="16">
        <v>0.46600064537649749</v>
      </c>
      <c r="Y813" s="16">
        <v>0.37728432446949489</v>
      </c>
      <c r="AA813" s="16">
        <v>0.31835136160786459</v>
      </c>
      <c r="AB813" s="16">
        <v>0.41071899603895162</v>
      </c>
      <c r="AC813" s="16">
        <v>0.34705579333981251</v>
      </c>
      <c r="AD813" s="16">
        <v>0.39883144318394909</v>
      </c>
    </row>
    <row r="814" spans="2:32" ht="29" x14ac:dyDescent="0.35">
      <c r="B814" s="15" t="s">
        <v>287</v>
      </c>
      <c r="C814" s="16">
        <v>0.49053175528442772</v>
      </c>
      <c r="D814" s="16">
        <v>0.52162038519490561</v>
      </c>
      <c r="E814" s="16">
        <v>0.46152441517621301</v>
      </c>
      <c r="G814" s="16">
        <v>0.5471728039703988</v>
      </c>
      <c r="H814" s="16">
        <v>0.65041473611468925</v>
      </c>
      <c r="I814" s="16">
        <v>0.62692116053329594</v>
      </c>
      <c r="J814" s="16">
        <v>0.47970603427364272</v>
      </c>
      <c r="K814" s="16">
        <v>0.43234125360729359</v>
      </c>
      <c r="L814" s="16">
        <v>0.27374126502233481</v>
      </c>
      <c r="N814" s="16">
        <v>0.39532527672606838</v>
      </c>
      <c r="O814" s="16">
        <v>0.47455414484507491</v>
      </c>
      <c r="P814" s="16">
        <v>0.49716002209976029</v>
      </c>
      <c r="Q814" s="16">
        <v>0.47916961152922172</v>
      </c>
      <c r="R814" s="16">
        <v>0.51860684592511663</v>
      </c>
      <c r="S814" s="16">
        <v>0.50263406871130967</v>
      </c>
      <c r="T814" s="16">
        <v>0.23779321559268271</v>
      </c>
      <c r="U814" s="16">
        <v>0.5537709472080955</v>
      </c>
      <c r="V814" s="16">
        <v>0.61836175370913826</v>
      </c>
      <c r="W814" s="16">
        <v>0.55898911389189987</v>
      </c>
      <c r="X814" s="16">
        <v>0.32951636471707602</v>
      </c>
      <c r="Y814" s="16">
        <v>0.53211808806946204</v>
      </c>
      <c r="AA814" s="16">
        <v>0.56193402801235881</v>
      </c>
      <c r="AB814" s="16">
        <v>0.46664809662568779</v>
      </c>
      <c r="AC814" s="16">
        <v>0.51700300316884629</v>
      </c>
      <c r="AD814" s="16">
        <v>0.4112359840449985</v>
      </c>
    </row>
    <row r="815" spans="2:32" x14ac:dyDescent="0.35">
      <c r="B815" s="15" t="s">
        <v>125</v>
      </c>
      <c r="C815" s="16">
        <v>0.14079606586367191</v>
      </c>
      <c r="D815" s="16">
        <v>0.13328826022958351</v>
      </c>
      <c r="E815" s="16">
        <v>0.14780124660407409</v>
      </c>
      <c r="G815" s="16">
        <v>6.5619883893276817E-2</v>
      </c>
      <c r="H815" s="16">
        <v>4.342931124013364E-2</v>
      </c>
      <c r="I815" s="16">
        <v>7.9627625046986492E-2</v>
      </c>
      <c r="J815" s="16">
        <v>0.13584739284516709</v>
      </c>
      <c r="K815" s="16">
        <v>0.1996346703650945</v>
      </c>
      <c r="L815" s="16">
        <v>0.27245022472424812</v>
      </c>
      <c r="N815" s="16">
        <v>0.1555627178572262</v>
      </c>
      <c r="O815" s="16">
        <v>0.1179284511169269</v>
      </c>
      <c r="P815" s="16">
        <v>0.16926933745390671</v>
      </c>
      <c r="Q815" s="16">
        <v>0.17411535755490351</v>
      </c>
      <c r="R815" s="16">
        <v>0.19862861266205259</v>
      </c>
      <c r="S815" s="16">
        <v>0.14581766499778551</v>
      </c>
      <c r="T815" s="16">
        <v>8.1114327529549432E-2</v>
      </c>
      <c r="U815" s="16">
        <v>0.1408804183112756</v>
      </c>
      <c r="V815" s="16">
        <v>7.372708332612421E-2</v>
      </c>
      <c r="W815" s="16">
        <v>0.15245290269236511</v>
      </c>
      <c r="X815" s="16">
        <v>0.20448298990642641</v>
      </c>
      <c r="Y815" s="16">
        <v>9.059758746104303E-2</v>
      </c>
      <c r="AA815" s="16">
        <v>0.1197146103797767</v>
      </c>
      <c r="AB815" s="16">
        <v>0.1226329073353606</v>
      </c>
      <c r="AC815" s="16">
        <v>0.13594120349134131</v>
      </c>
      <c r="AD815" s="16">
        <v>0.18993257277105241</v>
      </c>
    </row>
    <row r="817" spans="2:32" x14ac:dyDescent="0.35">
      <c r="B817" s="25" t="s">
        <v>292</v>
      </c>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row>
    <row r="818" spans="2:32" x14ac:dyDescent="0.35">
      <c r="B818" s="24" t="s">
        <v>40</v>
      </c>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row>
    <row r="819" spans="2:32" ht="29" x14ac:dyDescent="0.35">
      <c r="B819" s="15" t="s">
        <v>293</v>
      </c>
      <c r="C819" s="16">
        <v>0.41585422854793269</v>
      </c>
      <c r="D819" s="16">
        <v>0.39724374644033222</v>
      </c>
      <c r="E819" s="16">
        <v>0.43495280087016008</v>
      </c>
      <c r="G819" s="16">
        <v>0.36556283891965252</v>
      </c>
      <c r="H819" s="16">
        <v>0.32644636710955022</v>
      </c>
      <c r="I819" s="16">
        <v>0.39134703554649208</v>
      </c>
      <c r="J819" s="16">
        <v>0.45782335835512511</v>
      </c>
      <c r="K819" s="16">
        <v>0.40053585730532509</v>
      </c>
      <c r="L819" s="16">
        <v>0.51204725149730301</v>
      </c>
      <c r="N819" s="16">
        <v>0.36922939358850648</v>
      </c>
      <c r="O819" s="16">
        <v>0.47316300284676083</v>
      </c>
      <c r="P819" s="16">
        <v>0.41333623738001901</v>
      </c>
      <c r="Q819" s="16">
        <v>0.29425817328771381</v>
      </c>
      <c r="R819" s="16">
        <v>0.36399137481962351</v>
      </c>
      <c r="S819" s="16">
        <v>0.43883239444781469</v>
      </c>
      <c r="T819" s="16">
        <v>0.54535858454804376</v>
      </c>
      <c r="U819" s="16">
        <v>0.45235062372383111</v>
      </c>
      <c r="V819" s="16">
        <v>0.29047050559265047</v>
      </c>
      <c r="W819" s="16">
        <v>0.42575057879045303</v>
      </c>
      <c r="X819" s="16">
        <v>0.54006746555111218</v>
      </c>
      <c r="Y819" s="16">
        <v>0.45282755806940739</v>
      </c>
      <c r="AA819" s="16">
        <v>0.36569422843379301</v>
      </c>
      <c r="AB819" s="16">
        <v>0.42257767688074821</v>
      </c>
      <c r="AC819" s="16">
        <v>0.38349158696328878</v>
      </c>
      <c r="AD819" s="16">
        <v>0.49184668189051411</v>
      </c>
    </row>
    <row r="820" spans="2:32" ht="29" x14ac:dyDescent="0.35">
      <c r="B820" s="15" t="s">
        <v>287</v>
      </c>
      <c r="C820" s="16">
        <v>0.45825779860037491</v>
      </c>
      <c r="D820" s="16">
        <v>0.51571229086078896</v>
      </c>
      <c r="E820" s="16">
        <v>0.39929646867199858</v>
      </c>
      <c r="G820" s="16">
        <v>0.57204802590196768</v>
      </c>
      <c r="H820" s="16">
        <v>0.61814196132627963</v>
      </c>
      <c r="I820" s="16">
        <v>0.5138955097035689</v>
      </c>
      <c r="J820" s="16">
        <v>0.39767782950336822</v>
      </c>
      <c r="K820" s="16">
        <v>0.44064990813786148</v>
      </c>
      <c r="L820" s="16">
        <v>0.27788885303199939</v>
      </c>
      <c r="N820" s="16">
        <v>0.4189082747113807</v>
      </c>
      <c r="O820" s="16">
        <v>0.47355395977716502</v>
      </c>
      <c r="P820" s="16">
        <v>0.48254314746101012</v>
      </c>
      <c r="Q820" s="16">
        <v>0.51089331251554448</v>
      </c>
      <c r="R820" s="16">
        <v>0.53590108890521027</v>
      </c>
      <c r="S820" s="16">
        <v>0.40854473007511649</v>
      </c>
      <c r="T820" s="16">
        <v>0.35366239533245702</v>
      </c>
      <c r="U820" s="16">
        <v>0.37564096571589461</v>
      </c>
      <c r="V820" s="16">
        <v>0.59665738114625078</v>
      </c>
      <c r="W820" s="16">
        <v>0.46439020060506159</v>
      </c>
      <c r="X820" s="16">
        <v>0.35673256119036878</v>
      </c>
      <c r="Y820" s="16">
        <v>0.44499947245724181</v>
      </c>
      <c r="AA820" s="16">
        <v>0.53242340697842916</v>
      </c>
      <c r="AB820" s="16">
        <v>0.45284677892205538</v>
      </c>
      <c r="AC820" s="16">
        <v>0.49952326138690051</v>
      </c>
      <c r="AD820" s="16">
        <v>0.34702025398765018</v>
      </c>
    </row>
    <row r="821" spans="2:32" x14ac:dyDescent="0.35">
      <c r="B821" s="15" t="s">
        <v>125</v>
      </c>
      <c r="C821" s="16">
        <v>0.12588797285169251</v>
      </c>
      <c r="D821" s="16">
        <v>8.7043962698878721E-2</v>
      </c>
      <c r="E821" s="16">
        <v>0.16575073045784131</v>
      </c>
      <c r="G821" s="16">
        <v>6.238913517837992E-2</v>
      </c>
      <c r="H821" s="16">
        <v>5.5411671564170081E-2</v>
      </c>
      <c r="I821" s="16">
        <v>9.4757454749939005E-2</v>
      </c>
      <c r="J821" s="16">
        <v>0.14449881214150681</v>
      </c>
      <c r="K821" s="16">
        <v>0.1588142345568134</v>
      </c>
      <c r="L821" s="16">
        <v>0.21006389547069751</v>
      </c>
      <c r="N821" s="16">
        <v>0.2118623317001129</v>
      </c>
      <c r="O821" s="16">
        <v>5.3283037376074129E-2</v>
      </c>
      <c r="P821" s="16">
        <v>0.104120615158971</v>
      </c>
      <c r="Q821" s="16">
        <v>0.19484851419674179</v>
      </c>
      <c r="R821" s="16">
        <v>0.1001075362751665</v>
      </c>
      <c r="S821" s="16">
        <v>0.1526228754770689</v>
      </c>
      <c r="T821" s="16">
        <v>0.1009790201194994</v>
      </c>
      <c r="U821" s="16">
        <v>0.17200841056027399</v>
      </c>
      <c r="V821" s="16">
        <v>0.1128721132610985</v>
      </c>
      <c r="W821" s="16">
        <v>0.1098592206044855</v>
      </c>
      <c r="X821" s="16">
        <v>0.1031999732585185</v>
      </c>
      <c r="Y821" s="16">
        <v>0.1021729694733513</v>
      </c>
      <c r="AA821" s="16">
        <v>0.1018823645877782</v>
      </c>
      <c r="AB821" s="16">
        <v>0.12457554419719639</v>
      </c>
      <c r="AC821" s="16">
        <v>0.1169851516498108</v>
      </c>
      <c r="AD821" s="16">
        <v>0.16113306412183581</v>
      </c>
    </row>
    <row r="823" spans="2:32" x14ac:dyDescent="0.35">
      <c r="B823" s="25" t="s">
        <v>294</v>
      </c>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row>
    <row r="824" spans="2:32" x14ac:dyDescent="0.35">
      <c r="B824" s="24" t="s">
        <v>41</v>
      </c>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row>
    <row r="825" spans="2:32" ht="29" x14ac:dyDescent="0.35">
      <c r="B825" s="15" t="s">
        <v>295</v>
      </c>
      <c r="C825" s="16">
        <v>0.44509967293043612</v>
      </c>
      <c r="D825" s="16">
        <v>0.39669518863132752</v>
      </c>
      <c r="E825" s="16">
        <v>0.49039321025559701</v>
      </c>
      <c r="G825" s="16">
        <v>0.4045663306203845</v>
      </c>
      <c r="H825" s="16">
        <v>0.31862535582611229</v>
      </c>
      <c r="I825" s="16">
        <v>0.40862951204343201</v>
      </c>
      <c r="J825" s="16">
        <v>0.47578698697228089</v>
      </c>
      <c r="K825" s="16">
        <v>0.48866864019878947</v>
      </c>
      <c r="L825" s="16">
        <v>0.55545493605249918</v>
      </c>
      <c r="N825" s="16">
        <v>0.48549162122443579</v>
      </c>
      <c r="O825" s="16">
        <v>0.31225864985860879</v>
      </c>
      <c r="P825" s="16">
        <v>0.47767698742407749</v>
      </c>
      <c r="Q825" s="16">
        <v>0.60347262662720424</v>
      </c>
      <c r="R825" s="16">
        <v>0.46801180764143629</v>
      </c>
      <c r="S825" s="16">
        <v>0.38169986220909691</v>
      </c>
      <c r="T825" s="16">
        <v>0.60307917609267969</v>
      </c>
      <c r="U825" s="16">
        <v>0.44453463843140228</v>
      </c>
      <c r="V825" s="16">
        <v>0.32777997358922362</v>
      </c>
      <c r="W825" s="16">
        <v>0.39253163576397099</v>
      </c>
      <c r="X825" s="16">
        <v>0.54237295356564819</v>
      </c>
      <c r="Y825" s="16">
        <v>0.45578845051100331</v>
      </c>
      <c r="AA825" s="16">
        <v>0.39323175364678242</v>
      </c>
      <c r="AB825" s="16">
        <v>0.48088993805456842</v>
      </c>
      <c r="AC825" s="16">
        <v>0.3844080403924513</v>
      </c>
      <c r="AD825" s="16">
        <v>0.51394673876250285</v>
      </c>
    </row>
    <row r="826" spans="2:32" ht="29" x14ac:dyDescent="0.35">
      <c r="B826" s="15" t="s">
        <v>287</v>
      </c>
      <c r="C826" s="16">
        <v>0.43780816781865378</v>
      </c>
      <c r="D826" s="16">
        <v>0.51174716117263574</v>
      </c>
      <c r="E826" s="16">
        <v>0.36862121946550158</v>
      </c>
      <c r="G826" s="16">
        <v>0.54554749763882826</v>
      </c>
      <c r="H826" s="16">
        <v>0.65020862878444352</v>
      </c>
      <c r="I826" s="16">
        <v>0.48544922277043839</v>
      </c>
      <c r="J826" s="16">
        <v>0.37749088793424729</v>
      </c>
      <c r="K826" s="16">
        <v>0.36977507333210868</v>
      </c>
      <c r="L826" s="16">
        <v>0.24440684504226701</v>
      </c>
      <c r="N826" s="16">
        <v>0.40913266935360809</v>
      </c>
      <c r="O826" s="16">
        <v>0.51989645968326148</v>
      </c>
      <c r="P826" s="16">
        <v>0.4885841820591515</v>
      </c>
      <c r="Q826" s="16">
        <v>0.33022072387908658</v>
      </c>
      <c r="R826" s="16">
        <v>0.39264785614037268</v>
      </c>
      <c r="S826" s="16">
        <v>0.42907766885830601</v>
      </c>
      <c r="T826" s="16">
        <v>0.32593423887049888</v>
      </c>
      <c r="U826" s="16">
        <v>0.45184126523357859</v>
      </c>
      <c r="V826" s="16">
        <v>0.59789362558691994</v>
      </c>
      <c r="W826" s="16">
        <v>0.46434211555950827</v>
      </c>
      <c r="X826" s="16">
        <v>0.27906971794065832</v>
      </c>
      <c r="Y826" s="16">
        <v>0.42735789722436501</v>
      </c>
      <c r="AA826" s="16">
        <v>0.50934775877497773</v>
      </c>
      <c r="AB826" s="16">
        <v>0.41654002653803751</v>
      </c>
      <c r="AC826" s="16">
        <v>0.49154326558262362</v>
      </c>
      <c r="AD826" s="16">
        <v>0.33783260784936242</v>
      </c>
    </row>
    <row r="827" spans="2:32" x14ac:dyDescent="0.35">
      <c r="B827" s="15" t="s">
        <v>125</v>
      </c>
      <c r="C827" s="16">
        <v>0.1170921592509101</v>
      </c>
      <c r="D827" s="16">
        <v>9.155765019603665E-2</v>
      </c>
      <c r="E827" s="16">
        <v>0.1409855702789016</v>
      </c>
      <c r="G827" s="16">
        <v>4.9886171740787029E-2</v>
      </c>
      <c r="H827" s="16">
        <v>3.1166015389444201E-2</v>
      </c>
      <c r="I827" s="16">
        <v>0.1059212651861295</v>
      </c>
      <c r="J827" s="16">
        <v>0.14672212509347171</v>
      </c>
      <c r="K827" s="16">
        <v>0.14155628646910171</v>
      </c>
      <c r="L827" s="16">
        <v>0.20013821890523381</v>
      </c>
      <c r="N827" s="16">
        <v>0.1053757094219559</v>
      </c>
      <c r="O827" s="16">
        <v>0.16784489045812959</v>
      </c>
      <c r="P827" s="16">
        <v>3.3738830516771109E-2</v>
      </c>
      <c r="Q827" s="16">
        <v>6.6306649493709194E-2</v>
      </c>
      <c r="R827" s="16">
        <v>0.139340336218191</v>
      </c>
      <c r="S827" s="16">
        <v>0.1892224689325972</v>
      </c>
      <c r="T827" s="16">
        <v>7.0986585036821551E-2</v>
      </c>
      <c r="U827" s="16">
        <v>0.10362409633501909</v>
      </c>
      <c r="V827" s="16">
        <v>7.4326400823856428E-2</v>
      </c>
      <c r="W827" s="16">
        <v>0.14312624867652049</v>
      </c>
      <c r="X827" s="16">
        <v>0.17855732849369341</v>
      </c>
      <c r="Y827" s="16">
        <v>0.11685365226463169</v>
      </c>
      <c r="AA827" s="16">
        <v>9.7420487578239845E-2</v>
      </c>
      <c r="AB827" s="16">
        <v>0.10257003540739409</v>
      </c>
      <c r="AC827" s="16">
        <v>0.12404869402492499</v>
      </c>
      <c r="AD827" s="16">
        <v>0.14822065338813481</v>
      </c>
    </row>
    <row r="829" spans="2:32" x14ac:dyDescent="0.35">
      <c r="B829" s="25" t="s">
        <v>296</v>
      </c>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row>
    <row r="830" spans="2:32" x14ac:dyDescent="0.35">
      <c r="B830" s="24" t="s">
        <v>42</v>
      </c>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row>
    <row r="831" spans="2:32" ht="29" x14ac:dyDescent="0.35">
      <c r="B831" s="15" t="s">
        <v>297</v>
      </c>
      <c r="C831" s="16">
        <v>0.5287891658451036</v>
      </c>
      <c r="D831" s="16">
        <v>0.5030486736142703</v>
      </c>
      <c r="E831" s="16">
        <v>0.55447356906951373</v>
      </c>
      <c r="G831" s="16">
        <v>0.47943310259740102</v>
      </c>
      <c r="H831" s="16">
        <v>0.41743843643073181</v>
      </c>
      <c r="I831" s="16">
        <v>0.43723918053145261</v>
      </c>
      <c r="J831" s="16">
        <v>0.54651346670368417</v>
      </c>
      <c r="K831" s="16">
        <v>0.5813667604253645</v>
      </c>
      <c r="L831" s="16">
        <v>0.67644950086485056</v>
      </c>
      <c r="N831" s="16">
        <v>0.61055892370971987</v>
      </c>
      <c r="O831" s="16">
        <v>0.45345204463953231</v>
      </c>
      <c r="P831" s="16">
        <v>0.50233170132463567</v>
      </c>
      <c r="Q831" s="16">
        <v>0.61389129256621167</v>
      </c>
      <c r="R831" s="16">
        <v>0.47772306864198211</v>
      </c>
      <c r="S831" s="16">
        <v>0.5412603444099342</v>
      </c>
      <c r="T831" s="16">
        <v>0.5868253590883491</v>
      </c>
      <c r="U831" s="16">
        <v>0.54564756072571496</v>
      </c>
      <c r="V831" s="16">
        <v>0.40177706881833342</v>
      </c>
      <c r="W831" s="16">
        <v>0.48420771005566599</v>
      </c>
      <c r="X831" s="16">
        <v>0.63143797898789611</v>
      </c>
      <c r="Y831" s="16">
        <v>0.60651927529982963</v>
      </c>
      <c r="AA831" s="16">
        <v>0.47575416527997783</v>
      </c>
      <c r="AB831" s="16">
        <v>0.60899019826102185</v>
      </c>
      <c r="AC831" s="16">
        <v>0.4559579353850875</v>
      </c>
      <c r="AD831" s="16">
        <v>0.56265446141465059</v>
      </c>
    </row>
    <row r="832" spans="2:32" ht="29" x14ac:dyDescent="0.35">
      <c r="B832" s="15" t="s">
        <v>287</v>
      </c>
      <c r="C832" s="16">
        <v>0.36088546845771541</v>
      </c>
      <c r="D832" s="16">
        <v>0.42307432154640329</v>
      </c>
      <c r="E832" s="16">
        <v>0.29883212602473092</v>
      </c>
      <c r="G832" s="16">
        <v>0.48013839988594742</v>
      </c>
      <c r="H832" s="16">
        <v>0.53430533106713352</v>
      </c>
      <c r="I832" s="16">
        <v>0.4613978195559274</v>
      </c>
      <c r="J832" s="16">
        <v>0.28830051202255569</v>
      </c>
      <c r="K832" s="16">
        <v>0.29745196546308172</v>
      </c>
      <c r="L832" s="16">
        <v>0.16559794414640161</v>
      </c>
      <c r="N832" s="16">
        <v>0.27092396325637019</v>
      </c>
      <c r="O832" s="16">
        <v>0.45258371880412018</v>
      </c>
      <c r="P832" s="16">
        <v>0.45057365951192863</v>
      </c>
      <c r="Q832" s="16">
        <v>0.27756226111573512</v>
      </c>
      <c r="R832" s="16">
        <v>0.41788849024098412</v>
      </c>
      <c r="S832" s="16">
        <v>0.2689759509170333</v>
      </c>
      <c r="T832" s="16">
        <v>0.2411827733502746</v>
      </c>
      <c r="U832" s="16">
        <v>0.34020840095028709</v>
      </c>
      <c r="V832" s="16">
        <v>0.50672396031003331</v>
      </c>
      <c r="W832" s="16">
        <v>0.43536858713512661</v>
      </c>
      <c r="X832" s="16">
        <v>0.28629792670552501</v>
      </c>
      <c r="Y832" s="16">
        <v>0.26068708147957942</v>
      </c>
      <c r="AA832" s="16">
        <v>0.45964849234245603</v>
      </c>
      <c r="AB832" s="16">
        <v>0.30713994008799061</v>
      </c>
      <c r="AC832" s="16">
        <v>0.41891286631438629</v>
      </c>
      <c r="AD832" s="16">
        <v>0.26516189889130332</v>
      </c>
    </row>
    <row r="833" spans="2:32" x14ac:dyDescent="0.35">
      <c r="B833" s="15" t="s">
        <v>125</v>
      </c>
      <c r="C833" s="16">
        <v>0.1103253656971809</v>
      </c>
      <c r="D833" s="16">
        <v>7.3877004839326091E-2</v>
      </c>
      <c r="E833" s="16">
        <v>0.14669430490575541</v>
      </c>
      <c r="G833" s="16">
        <v>4.0428497516651528E-2</v>
      </c>
      <c r="H833" s="16">
        <v>4.8256232502134691E-2</v>
      </c>
      <c r="I833" s="16">
        <v>0.10136299991261991</v>
      </c>
      <c r="J833" s="16">
        <v>0.16518602127375989</v>
      </c>
      <c r="K833" s="16">
        <v>0.1211812741115537</v>
      </c>
      <c r="L833" s="16">
        <v>0.15795255498874811</v>
      </c>
      <c r="N833" s="16">
        <v>0.1185171130339099</v>
      </c>
      <c r="O833" s="16">
        <v>9.3964236556347391E-2</v>
      </c>
      <c r="P833" s="16">
        <v>4.7094639163435467E-2</v>
      </c>
      <c r="Q833" s="16">
        <v>0.1085464463180532</v>
      </c>
      <c r="R833" s="16">
        <v>0.1043884411170341</v>
      </c>
      <c r="S833" s="16">
        <v>0.18976370467303261</v>
      </c>
      <c r="T833" s="16">
        <v>0.1719918675613763</v>
      </c>
      <c r="U833" s="16">
        <v>0.1141440383239981</v>
      </c>
      <c r="V833" s="16">
        <v>9.1498970871633223E-2</v>
      </c>
      <c r="W833" s="16">
        <v>8.0423702809207534E-2</v>
      </c>
      <c r="X833" s="16">
        <v>8.2264094306579105E-2</v>
      </c>
      <c r="Y833" s="16">
        <v>0.13279364322059109</v>
      </c>
      <c r="AA833" s="16">
        <v>6.45973423775663E-2</v>
      </c>
      <c r="AB833" s="16">
        <v>8.3869861650987629E-2</v>
      </c>
      <c r="AC833" s="16">
        <v>0.12512919830052649</v>
      </c>
      <c r="AD833" s="16">
        <v>0.17218363969404599</v>
      </c>
    </row>
    <row r="835" spans="2:32" x14ac:dyDescent="0.35">
      <c r="B835" s="25" t="s">
        <v>298</v>
      </c>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row>
    <row r="836" spans="2:32" x14ac:dyDescent="0.35">
      <c r="B836" s="24" t="s">
        <v>22</v>
      </c>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row>
    <row r="837" spans="2:32" ht="29" x14ac:dyDescent="0.35">
      <c r="B837" s="15" t="s">
        <v>299</v>
      </c>
      <c r="C837" s="16">
        <v>0.618262370115361</v>
      </c>
      <c r="D837" s="16">
        <v>0.57618684879575766</v>
      </c>
      <c r="E837" s="16">
        <v>0.65986982559687968</v>
      </c>
      <c r="G837" s="16">
        <v>0.53661274279705973</v>
      </c>
      <c r="H837" s="16">
        <v>0.49661163312573131</v>
      </c>
      <c r="I837" s="16">
        <v>0.62226489353931602</v>
      </c>
      <c r="J837" s="16">
        <v>0.64484594268931295</v>
      </c>
      <c r="K837" s="16">
        <v>0.58588572826783714</v>
      </c>
      <c r="L837" s="16">
        <v>0.77311577851313129</v>
      </c>
      <c r="N837" s="16">
        <v>0.64207681300833608</v>
      </c>
      <c r="O837" s="16">
        <v>0.82277127005676709</v>
      </c>
      <c r="P837" s="16">
        <v>0.7167570309968706</v>
      </c>
      <c r="Q837" s="16">
        <v>0.64243097627782475</v>
      </c>
      <c r="R837" s="16">
        <v>0.62683488532320375</v>
      </c>
      <c r="S837" s="16">
        <v>0.57961558322591267</v>
      </c>
      <c r="T837" s="16">
        <v>0.75507449397523618</v>
      </c>
      <c r="U837" s="16">
        <v>0.71004244480136747</v>
      </c>
      <c r="V837" s="16">
        <v>0.41984362195385472</v>
      </c>
      <c r="W837" s="16">
        <v>0.57949331075124377</v>
      </c>
      <c r="X837" s="16">
        <v>0.74246027236831602</v>
      </c>
      <c r="Y837" s="16">
        <v>0.56855989532252549</v>
      </c>
      <c r="AA837" s="16">
        <v>0.53000961915612421</v>
      </c>
      <c r="AB837" s="16">
        <v>0.65930776685450532</v>
      </c>
      <c r="AC837" s="16">
        <v>0.63258266981564815</v>
      </c>
      <c r="AD837" s="16">
        <v>0.67162864708634629</v>
      </c>
    </row>
    <row r="838" spans="2:32" ht="29" x14ac:dyDescent="0.35">
      <c r="B838" s="15" t="s">
        <v>287</v>
      </c>
      <c r="C838" s="16">
        <v>0.2828833915742911</v>
      </c>
      <c r="D838" s="16">
        <v>0.33983851256975162</v>
      </c>
      <c r="E838" s="16">
        <v>0.22656186335690881</v>
      </c>
      <c r="G838" s="16">
        <v>0.42151520458355218</v>
      </c>
      <c r="H838" s="16">
        <v>0.45991803176115043</v>
      </c>
      <c r="I838" s="16">
        <v>0.30032305481945609</v>
      </c>
      <c r="J838" s="16">
        <v>0.21732029478353421</v>
      </c>
      <c r="K838" s="16">
        <v>0.28181178602510509</v>
      </c>
      <c r="L838" s="16">
        <v>8.1283086970910509E-2</v>
      </c>
      <c r="N838" s="16">
        <v>0.1464575926379505</v>
      </c>
      <c r="O838" s="16">
        <v>0.1352771852547151</v>
      </c>
      <c r="P838" s="16">
        <v>0.24971309914835749</v>
      </c>
      <c r="Q838" s="16">
        <v>0.3141947038909737</v>
      </c>
      <c r="R838" s="16">
        <v>0.31591005512558468</v>
      </c>
      <c r="S838" s="16">
        <v>0.29556204062225888</v>
      </c>
      <c r="T838" s="16">
        <v>0.20869181187990149</v>
      </c>
      <c r="U838" s="16">
        <v>0.2051183141775636</v>
      </c>
      <c r="V838" s="16">
        <v>0.51765762757484035</v>
      </c>
      <c r="W838" s="16">
        <v>0.26959390768535357</v>
      </c>
      <c r="X838" s="16">
        <v>0.1618375765445299</v>
      </c>
      <c r="Y838" s="16">
        <v>0.29136672410391301</v>
      </c>
      <c r="AA838" s="16">
        <v>0.39903413386643349</v>
      </c>
      <c r="AB838" s="16">
        <v>0.25020615627153542</v>
      </c>
      <c r="AC838" s="16">
        <v>0.2651214456292143</v>
      </c>
      <c r="AD838" s="16">
        <v>0.1915726616648033</v>
      </c>
    </row>
    <row r="839" spans="2:32" x14ac:dyDescent="0.35">
      <c r="B839" s="15" t="s">
        <v>125</v>
      </c>
      <c r="C839" s="16">
        <v>9.8854238310347703E-2</v>
      </c>
      <c r="D839" s="16">
        <v>8.3974638634490839E-2</v>
      </c>
      <c r="E839" s="16">
        <v>0.1135683110462116</v>
      </c>
      <c r="G839" s="16">
        <v>4.1872052619388131E-2</v>
      </c>
      <c r="H839" s="16">
        <v>4.3470335113118402E-2</v>
      </c>
      <c r="I839" s="16">
        <v>7.7412051641227733E-2</v>
      </c>
      <c r="J839" s="16">
        <v>0.13783376252715279</v>
      </c>
      <c r="K839" s="16">
        <v>0.13230248570705749</v>
      </c>
      <c r="L839" s="16">
        <v>0.1456011345159583</v>
      </c>
      <c r="N839" s="16">
        <v>0.21146559435371359</v>
      </c>
      <c r="O839" s="16">
        <v>4.1951544688517799E-2</v>
      </c>
      <c r="P839" s="16">
        <v>3.3529869854771993E-2</v>
      </c>
      <c r="Q839" s="16">
        <v>4.3374319831201741E-2</v>
      </c>
      <c r="R839" s="16">
        <v>5.7255059551211462E-2</v>
      </c>
      <c r="S839" s="16">
        <v>0.1248223761518286</v>
      </c>
      <c r="T839" s="16">
        <v>3.6233694144862362E-2</v>
      </c>
      <c r="U839" s="16">
        <v>8.4839241021068879E-2</v>
      </c>
      <c r="V839" s="16">
        <v>6.2498750471304668E-2</v>
      </c>
      <c r="W839" s="16">
        <v>0.15091278156340271</v>
      </c>
      <c r="X839" s="16">
        <v>9.5702151087154033E-2</v>
      </c>
      <c r="Y839" s="16">
        <v>0.14007338057356161</v>
      </c>
      <c r="AA839" s="16">
        <v>7.0956246977442322E-2</v>
      </c>
      <c r="AB839" s="16">
        <v>9.0486076873959181E-2</v>
      </c>
      <c r="AC839" s="16">
        <v>0.1022958845551374</v>
      </c>
      <c r="AD839" s="16">
        <v>0.13679869124885061</v>
      </c>
    </row>
    <row r="841" spans="2:32" x14ac:dyDescent="0.35">
      <c r="B841" s="25" t="s">
        <v>300</v>
      </c>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row>
    <row r="842" spans="2:32" x14ac:dyDescent="0.35">
      <c r="B842" s="24" t="s">
        <v>43</v>
      </c>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row>
    <row r="843" spans="2:32" ht="29" x14ac:dyDescent="0.35">
      <c r="B843" s="15" t="s">
        <v>301</v>
      </c>
      <c r="C843" s="16">
        <v>0.59330566229609583</v>
      </c>
      <c r="D843" s="16">
        <v>0.59893865448621286</v>
      </c>
      <c r="E843" s="16">
        <v>0.58798548470700585</v>
      </c>
      <c r="G843" s="16">
        <v>0.59271337747458908</v>
      </c>
      <c r="H843" s="16">
        <v>0.40878452326665787</v>
      </c>
      <c r="I843" s="16">
        <v>0.55144197119674232</v>
      </c>
      <c r="J843" s="16">
        <v>0.57997510145335207</v>
      </c>
      <c r="K843" s="16">
        <v>0.66354007685444738</v>
      </c>
      <c r="L843" s="16">
        <v>0.69934188972923461</v>
      </c>
      <c r="N843" s="16">
        <v>0.66410835674390034</v>
      </c>
      <c r="O843" s="16">
        <v>0.580616567629055</v>
      </c>
      <c r="P843" s="16">
        <v>0.5856447858025815</v>
      </c>
      <c r="Q843" s="16">
        <v>0.53812063863414861</v>
      </c>
      <c r="R843" s="16">
        <v>0.56569067830277842</v>
      </c>
      <c r="S843" s="16">
        <v>0.62351051164485194</v>
      </c>
      <c r="T843" s="16">
        <v>0.79200628965012521</v>
      </c>
      <c r="U843" s="16">
        <v>0.55463881859076614</v>
      </c>
      <c r="V843" s="16">
        <v>0.43365164703267628</v>
      </c>
      <c r="W843" s="16">
        <v>0.60958343907841817</v>
      </c>
      <c r="X843" s="16">
        <v>0.70583579242898908</v>
      </c>
      <c r="Y843" s="16">
        <v>0.59029454863861164</v>
      </c>
      <c r="AA843" s="16">
        <v>0.52219882645996962</v>
      </c>
      <c r="AB843" s="16">
        <v>0.57893282518093869</v>
      </c>
      <c r="AC843" s="16">
        <v>0.59081272827864295</v>
      </c>
      <c r="AD843" s="16">
        <v>0.68513732606096511</v>
      </c>
    </row>
    <row r="844" spans="2:32" ht="29" x14ac:dyDescent="0.35">
      <c r="B844" s="15" t="s">
        <v>287</v>
      </c>
      <c r="C844" s="16">
        <v>0.31156379473841489</v>
      </c>
      <c r="D844" s="16">
        <v>0.31447352796724259</v>
      </c>
      <c r="E844" s="16">
        <v>0.30881564650888249</v>
      </c>
      <c r="G844" s="16">
        <v>0.38839327577651972</v>
      </c>
      <c r="H844" s="16">
        <v>0.56231904911041852</v>
      </c>
      <c r="I844" s="16">
        <v>0.35521879182975191</v>
      </c>
      <c r="J844" s="16">
        <v>0.305211345661489</v>
      </c>
      <c r="K844" s="16">
        <v>0.21069397284588481</v>
      </c>
      <c r="L844" s="16">
        <v>0.1457185660664515</v>
      </c>
      <c r="N844" s="16">
        <v>0.26392846362719302</v>
      </c>
      <c r="O844" s="16">
        <v>0.39639069827391171</v>
      </c>
      <c r="P844" s="16">
        <v>0.25425084210900523</v>
      </c>
      <c r="Q844" s="16">
        <v>0.29266189758210709</v>
      </c>
      <c r="R844" s="16">
        <v>0.34437109943997291</v>
      </c>
      <c r="S844" s="16">
        <v>0.2378976273736845</v>
      </c>
      <c r="T844" s="16">
        <v>0.15169599061302941</v>
      </c>
      <c r="U844" s="16">
        <v>0.33472717762981702</v>
      </c>
      <c r="V844" s="16">
        <v>0.47341587362261561</v>
      </c>
      <c r="W844" s="16">
        <v>0.28767099015414738</v>
      </c>
      <c r="X844" s="16">
        <v>0.22619683797953641</v>
      </c>
      <c r="Y844" s="16">
        <v>0.37061133910274219</v>
      </c>
      <c r="AA844" s="16">
        <v>0.39620426955661081</v>
      </c>
      <c r="AB844" s="16">
        <v>0.33568477584104839</v>
      </c>
      <c r="AC844" s="16">
        <v>0.28845376010023382</v>
      </c>
      <c r="AD844" s="16">
        <v>0.21590798525639279</v>
      </c>
    </row>
    <row r="845" spans="2:32" x14ac:dyDescent="0.35">
      <c r="B845" s="15" t="s">
        <v>125</v>
      </c>
      <c r="C845" s="16">
        <v>9.5130542965489354E-2</v>
      </c>
      <c r="D845" s="16">
        <v>8.6587817546544599E-2</v>
      </c>
      <c r="E845" s="16">
        <v>0.10319886878411171</v>
      </c>
      <c r="G845" s="16">
        <v>1.8893346748891281E-2</v>
      </c>
      <c r="H845" s="16">
        <v>2.8896427622923531E-2</v>
      </c>
      <c r="I845" s="16">
        <v>9.333923697350581E-2</v>
      </c>
      <c r="J845" s="16">
        <v>0.114813552885159</v>
      </c>
      <c r="K845" s="16">
        <v>0.12576595029966789</v>
      </c>
      <c r="L845" s="16">
        <v>0.15493954420431399</v>
      </c>
      <c r="N845" s="16">
        <v>7.1963179628906443E-2</v>
      </c>
      <c r="O845" s="16">
        <v>2.2992734097033181E-2</v>
      </c>
      <c r="P845" s="16">
        <v>0.16010437208841341</v>
      </c>
      <c r="Q845" s="16">
        <v>0.169217463783744</v>
      </c>
      <c r="R845" s="16">
        <v>8.9938222257248637E-2</v>
      </c>
      <c r="S845" s="16">
        <v>0.13859186098146359</v>
      </c>
      <c r="T845" s="16">
        <v>5.6297719736845449E-2</v>
      </c>
      <c r="U845" s="16">
        <v>0.110634003779417</v>
      </c>
      <c r="V845" s="16">
        <v>9.2932479344707733E-2</v>
      </c>
      <c r="W845" s="16">
        <v>0.1027455707674343</v>
      </c>
      <c r="X845" s="16">
        <v>6.7967369591474536E-2</v>
      </c>
      <c r="Y845" s="16">
        <v>3.9094112258646042E-2</v>
      </c>
      <c r="AA845" s="16">
        <v>8.1596903983419622E-2</v>
      </c>
      <c r="AB845" s="16">
        <v>8.5382398978013058E-2</v>
      </c>
      <c r="AC845" s="16">
        <v>0.12073351162112329</v>
      </c>
      <c r="AD845" s="16">
        <v>9.8954688682642206E-2</v>
      </c>
    </row>
    <row r="847" spans="2:32" x14ac:dyDescent="0.35">
      <c r="B847" s="25" t="s">
        <v>302</v>
      </c>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row>
    <row r="848" spans="2:32" x14ac:dyDescent="0.35">
      <c r="B848" s="24" t="s">
        <v>44</v>
      </c>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row>
    <row r="849" spans="2:32" ht="43.5" x14ac:dyDescent="0.35">
      <c r="B849" s="15" t="s">
        <v>303</v>
      </c>
      <c r="C849" s="16">
        <v>0.2996935777602589</v>
      </c>
      <c r="D849" s="16">
        <v>0.26160098664572662</v>
      </c>
      <c r="E849" s="16">
        <v>0.33716296664568618</v>
      </c>
      <c r="G849" s="16">
        <v>0.29400328349740051</v>
      </c>
      <c r="H849" s="16">
        <v>0.26134377029791628</v>
      </c>
      <c r="I849" s="16">
        <v>0.33350908989687977</v>
      </c>
      <c r="J849" s="16">
        <v>0.34237320402618943</v>
      </c>
      <c r="K849" s="16">
        <v>0.25429940569209147</v>
      </c>
      <c r="L849" s="16">
        <v>0.30213201181823052</v>
      </c>
      <c r="N849" s="16">
        <v>0.33065192847516611</v>
      </c>
      <c r="O849" s="16">
        <v>0.4194546792166145</v>
      </c>
      <c r="P849" s="16">
        <v>0.38935245939313018</v>
      </c>
      <c r="Q849" s="16">
        <v>0.18340508826379329</v>
      </c>
      <c r="R849" s="16">
        <v>0.28717241923240988</v>
      </c>
      <c r="S849" s="16">
        <v>0.2161774765738847</v>
      </c>
      <c r="T849" s="16">
        <v>0.40270987335932312</v>
      </c>
      <c r="U849" s="16">
        <v>0.27009945962261489</v>
      </c>
      <c r="V849" s="16">
        <v>0.25590656886917218</v>
      </c>
      <c r="W849" s="16">
        <v>0.3121994061295611</v>
      </c>
      <c r="X849" s="16">
        <v>0.35270935174601281</v>
      </c>
      <c r="Y849" s="16">
        <v>0.28545290461448608</v>
      </c>
      <c r="AA849" s="16">
        <v>0.23158859384961289</v>
      </c>
      <c r="AB849" s="16">
        <v>0.33728116596391122</v>
      </c>
      <c r="AC849" s="16">
        <v>0.27006059471466509</v>
      </c>
      <c r="AD849" s="16">
        <v>0.37121554934393719</v>
      </c>
    </row>
    <row r="850" spans="2:32" ht="29" x14ac:dyDescent="0.35">
      <c r="B850" s="15" t="s">
        <v>304</v>
      </c>
      <c r="C850" s="16">
        <v>0.57067657577286823</v>
      </c>
      <c r="D850" s="16">
        <v>0.63314774595529499</v>
      </c>
      <c r="E850" s="16">
        <v>0.50922744613358639</v>
      </c>
      <c r="G850" s="16">
        <v>0.64296374397724132</v>
      </c>
      <c r="H850" s="16">
        <v>0.68681593025909549</v>
      </c>
      <c r="I850" s="16">
        <v>0.55379894160965348</v>
      </c>
      <c r="J850" s="16">
        <v>0.54346543067119957</v>
      </c>
      <c r="K850" s="16">
        <v>0.57679951456109668</v>
      </c>
      <c r="L850" s="16">
        <v>0.45738714800624602</v>
      </c>
      <c r="N850" s="16">
        <v>0.50460002143533988</v>
      </c>
      <c r="O850" s="16">
        <v>0.46705681814155048</v>
      </c>
      <c r="P850" s="16">
        <v>0.46637558790750949</v>
      </c>
      <c r="Q850" s="16">
        <v>0.58516474771338045</v>
      </c>
      <c r="R850" s="16">
        <v>0.60098315876745523</v>
      </c>
      <c r="S850" s="16">
        <v>0.66421798435299995</v>
      </c>
      <c r="T850" s="16">
        <v>0.47615023786014032</v>
      </c>
      <c r="U850" s="16">
        <v>0.53201837434731236</v>
      </c>
      <c r="V850" s="16">
        <v>0.65121436294888191</v>
      </c>
      <c r="W850" s="16">
        <v>0.59873021894266854</v>
      </c>
      <c r="X850" s="16">
        <v>0.47266612170554789</v>
      </c>
      <c r="Y850" s="16">
        <v>0.6298472420983976</v>
      </c>
      <c r="AA850" s="16">
        <v>0.64287101295652871</v>
      </c>
      <c r="AB850" s="16">
        <v>0.56122837897818356</v>
      </c>
      <c r="AC850" s="16">
        <v>0.5782239643864141</v>
      </c>
      <c r="AD850" s="16">
        <v>0.48177877086816562</v>
      </c>
    </row>
    <row r="851" spans="2:32" x14ac:dyDescent="0.35">
      <c r="B851" s="15" t="s">
        <v>125</v>
      </c>
      <c r="C851" s="16">
        <v>0.1296298464668727</v>
      </c>
      <c r="D851" s="16">
        <v>0.1052512673989781</v>
      </c>
      <c r="E851" s="16">
        <v>0.15360958722072751</v>
      </c>
      <c r="G851" s="16">
        <v>6.303297252535818E-2</v>
      </c>
      <c r="H851" s="16">
        <v>5.1840299442988229E-2</v>
      </c>
      <c r="I851" s="16">
        <v>0.1126919684934668</v>
      </c>
      <c r="J851" s="16">
        <v>0.1141613653026108</v>
      </c>
      <c r="K851" s="16">
        <v>0.1689010797468119</v>
      </c>
      <c r="L851" s="16">
        <v>0.24048084017552371</v>
      </c>
      <c r="N851" s="16">
        <v>0.164748050089494</v>
      </c>
      <c r="O851" s="16">
        <v>0.1134885026418348</v>
      </c>
      <c r="P851" s="16">
        <v>0.14427195269936041</v>
      </c>
      <c r="Q851" s="16">
        <v>0.2314301640228264</v>
      </c>
      <c r="R851" s="16">
        <v>0.1118444220001351</v>
      </c>
      <c r="S851" s="16">
        <v>0.1196045390731154</v>
      </c>
      <c r="T851" s="16">
        <v>0.1211398887805368</v>
      </c>
      <c r="U851" s="16">
        <v>0.1978821660300723</v>
      </c>
      <c r="V851" s="16">
        <v>9.2879068181945634E-2</v>
      </c>
      <c r="W851" s="16">
        <v>8.9070374927770327E-2</v>
      </c>
      <c r="X851" s="16">
        <v>0.1746245265484393</v>
      </c>
      <c r="Y851" s="16">
        <v>8.4699853287116156E-2</v>
      </c>
      <c r="AA851" s="16">
        <v>0.1255403931938584</v>
      </c>
      <c r="AB851" s="16">
        <v>0.1014904550579052</v>
      </c>
      <c r="AC851" s="16">
        <v>0.15171544089892081</v>
      </c>
      <c r="AD851" s="16">
        <v>0.14700567978789739</v>
      </c>
    </row>
    <row r="853" spans="2:32" x14ac:dyDescent="0.35">
      <c r="B853" s="25" t="s">
        <v>305</v>
      </c>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row>
    <row r="854" spans="2:32" x14ac:dyDescent="0.35">
      <c r="B854" s="24" t="s">
        <v>45</v>
      </c>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row>
    <row r="855" spans="2:32" ht="43.5" x14ac:dyDescent="0.35">
      <c r="B855" s="15" t="s">
        <v>306</v>
      </c>
      <c r="C855" s="16">
        <v>0.3129042469271216</v>
      </c>
      <c r="D855" s="16">
        <v>0.26772955360279049</v>
      </c>
      <c r="E855" s="16">
        <v>0.35494236229746717</v>
      </c>
      <c r="G855" s="16">
        <v>0.35095609893221302</v>
      </c>
      <c r="H855" s="16">
        <v>0.23612636644046739</v>
      </c>
      <c r="I855" s="16">
        <v>0.31441282936694981</v>
      </c>
      <c r="J855" s="16">
        <v>0.39666703640223511</v>
      </c>
      <c r="K855" s="16">
        <v>0.26656926171302092</v>
      </c>
      <c r="L855" s="16">
        <v>0.31382783285969101</v>
      </c>
      <c r="N855" s="16">
        <v>0.34598312809530812</v>
      </c>
      <c r="O855" s="16">
        <v>0.35375511015053412</v>
      </c>
      <c r="P855" s="16">
        <v>0.2961947717475425</v>
      </c>
      <c r="Q855" s="16">
        <v>0.236994611571056</v>
      </c>
      <c r="R855" s="16">
        <v>0.2698019344721167</v>
      </c>
      <c r="S855" s="16">
        <v>0.35681469170193569</v>
      </c>
      <c r="T855" s="16">
        <v>0.35356918044036978</v>
      </c>
      <c r="U855" s="16">
        <v>0.25530984137668672</v>
      </c>
      <c r="V855" s="16">
        <v>0.23877430820022619</v>
      </c>
      <c r="W855" s="16">
        <v>0.36603157541174891</v>
      </c>
      <c r="X855" s="16">
        <v>0.38802501699198011</v>
      </c>
      <c r="Y855" s="16">
        <v>0.32685407336128858</v>
      </c>
      <c r="AA855" s="16">
        <v>0.25996385155548041</v>
      </c>
      <c r="AB855" s="16">
        <v>0.32265196698774551</v>
      </c>
      <c r="AC855" s="16">
        <v>0.30175524407643678</v>
      </c>
      <c r="AD855" s="16">
        <v>0.36446173809871713</v>
      </c>
    </row>
    <row r="856" spans="2:32" ht="29" x14ac:dyDescent="0.35">
      <c r="B856" s="15" t="s">
        <v>304</v>
      </c>
      <c r="C856" s="16">
        <v>0.5359453690041458</v>
      </c>
      <c r="D856" s="16">
        <v>0.61736259964123896</v>
      </c>
      <c r="E856" s="16">
        <v>0.46018111510908399</v>
      </c>
      <c r="G856" s="16">
        <v>0.56491305221927079</v>
      </c>
      <c r="H856" s="16">
        <v>0.70466551606104377</v>
      </c>
      <c r="I856" s="16">
        <v>0.59323058389901528</v>
      </c>
      <c r="J856" s="16">
        <v>0.44599789844656113</v>
      </c>
      <c r="K856" s="16">
        <v>0.50655308283415834</v>
      </c>
      <c r="L856" s="16">
        <v>0.44593728186868709</v>
      </c>
      <c r="N856" s="16">
        <v>0.38064090714890131</v>
      </c>
      <c r="O856" s="16">
        <v>0.58225293472531992</v>
      </c>
      <c r="P856" s="16">
        <v>0.50909534276723434</v>
      </c>
      <c r="Q856" s="16">
        <v>0.60135651707511228</v>
      </c>
      <c r="R856" s="16">
        <v>0.54916823682056115</v>
      </c>
      <c r="S856" s="16">
        <v>0.47047787856974987</v>
      </c>
      <c r="T856" s="16">
        <v>0.54993677601934354</v>
      </c>
      <c r="U856" s="16">
        <v>0.62084125290926007</v>
      </c>
      <c r="V856" s="16">
        <v>0.64837874923698868</v>
      </c>
      <c r="W856" s="16">
        <v>0.46156751875898361</v>
      </c>
      <c r="X856" s="16">
        <v>0.47951731908627399</v>
      </c>
      <c r="Y856" s="16">
        <v>0.56767705143736691</v>
      </c>
      <c r="AA856" s="16">
        <v>0.62066529510375834</v>
      </c>
      <c r="AB856" s="16">
        <v>0.51297745585340271</v>
      </c>
      <c r="AC856" s="16">
        <v>0.55729780719244648</v>
      </c>
      <c r="AD856" s="16">
        <v>0.45867136494678862</v>
      </c>
    </row>
    <row r="857" spans="2:32" x14ac:dyDescent="0.35">
      <c r="B857" s="15" t="s">
        <v>125</v>
      </c>
      <c r="C857" s="16">
        <v>0.15115038406873271</v>
      </c>
      <c r="D857" s="16">
        <v>0.1149078467559705</v>
      </c>
      <c r="E857" s="16">
        <v>0.18487652259344861</v>
      </c>
      <c r="G857" s="16">
        <v>8.4130848848516113E-2</v>
      </c>
      <c r="H857" s="16">
        <v>5.9208117498488859E-2</v>
      </c>
      <c r="I857" s="16">
        <v>9.2356586734034879E-2</v>
      </c>
      <c r="J857" s="16">
        <v>0.15733506515120371</v>
      </c>
      <c r="K857" s="16">
        <v>0.2268776554528206</v>
      </c>
      <c r="L857" s="16">
        <v>0.24023488527162171</v>
      </c>
      <c r="N857" s="16">
        <v>0.27337596475579068</v>
      </c>
      <c r="O857" s="16">
        <v>6.3991955124145919E-2</v>
      </c>
      <c r="P857" s="16">
        <v>0.194709885485223</v>
      </c>
      <c r="Q857" s="16">
        <v>0.16164887135383199</v>
      </c>
      <c r="R857" s="16">
        <v>0.1810298287073224</v>
      </c>
      <c r="S857" s="16">
        <v>0.17270742972831449</v>
      </c>
      <c r="T857" s="16">
        <v>9.6494043540286636E-2</v>
      </c>
      <c r="U857" s="16">
        <v>0.1238489057140532</v>
      </c>
      <c r="V857" s="16">
        <v>0.112846942562785</v>
      </c>
      <c r="W857" s="16">
        <v>0.17240090582926759</v>
      </c>
      <c r="X857" s="16">
        <v>0.13245766392174599</v>
      </c>
      <c r="Y857" s="16">
        <v>0.1054688752013445</v>
      </c>
      <c r="AA857" s="16">
        <v>0.11937085334076129</v>
      </c>
      <c r="AB857" s="16">
        <v>0.1643705771588517</v>
      </c>
      <c r="AC857" s="16">
        <v>0.14094694873111671</v>
      </c>
      <c r="AD857" s="16">
        <v>0.17686689695449431</v>
      </c>
    </row>
    <row r="859" spans="2:32" x14ac:dyDescent="0.35">
      <c r="B859" s="25" t="s">
        <v>307</v>
      </c>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row>
    <row r="860" spans="2:32" x14ac:dyDescent="0.35">
      <c r="B860" s="24" t="s">
        <v>46</v>
      </c>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row>
    <row r="861" spans="2:32" ht="43.5" x14ac:dyDescent="0.35">
      <c r="B861" s="15" t="s">
        <v>308</v>
      </c>
      <c r="C861" s="16">
        <v>0.3592150207409463</v>
      </c>
      <c r="D861" s="16">
        <v>0.35629924574259941</v>
      </c>
      <c r="E861" s="16">
        <v>0.36220398508390511</v>
      </c>
      <c r="G861" s="16">
        <v>0.43320643679148868</v>
      </c>
      <c r="H861" s="16">
        <v>0.2847184504758497</v>
      </c>
      <c r="I861" s="16">
        <v>0.30165695772023021</v>
      </c>
      <c r="J861" s="16">
        <v>0.36548534860366821</v>
      </c>
      <c r="K861" s="16">
        <v>0.39260613254357418</v>
      </c>
      <c r="L861" s="16">
        <v>0.39715914254749141</v>
      </c>
      <c r="N861" s="16">
        <v>0.33294219895192301</v>
      </c>
      <c r="O861" s="16">
        <v>0.14852936684086959</v>
      </c>
      <c r="P861" s="16">
        <v>0.36375334155341921</v>
      </c>
      <c r="Q861" s="16">
        <v>0.42166635771224248</v>
      </c>
      <c r="R861" s="16">
        <v>0.33780562264215852</v>
      </c>
      <c r="S861" s="16">
        <v>0.32651350760327258</v>
      </c>
      <c r="T861" s="16">
        <v>0.5076967799687534</v>
      </c>
      <c r="U861" s="16">
        <v>0.390278227536074</v>
      </c>
      <c r="V861" s="16">
        <v>0.26790030464831238</v>
      </c>
      <c r="W861" s="16">
        <v>0.32839025423651891</v>
      </c>
      <c r="X861" s="16">
        <v>0.46703170491073998</v>
      </c>
      <c r="Y861" s="16">
        <v>0.40255815178481791</v>
      </c>
      <c r="AA861" s="16">
        <v>0.27084392198612078</v>
      </c>
      <c r="AB861" s="16">
        <v>0.4757000666770308</v>
      </c>
      <c r="AC861" s="16">
        <v>0.32092767682806222</v>
      </c>
      <c r="AD861" s="16">
        <v>0.37189508764734269</v>
      </c>
    </row>
    <row r="862" spans="2:32" ht="29" x14ac:dyDescent="0.35">
      <c r="B862" s="15" t="s">
        <v>304</v>
      </c>
      <c r="C862" s="16">
        <v>0.48113144321592372</v>
      </c>
      <c r="D862" s="16">
        <v>0.52562102087674178</v>
      </c>
      <c r="E862" s="16">
        <v>0.43552512539754867</v>
      </c>
      <c r="G862" s="16">
        <v>0.51417830015692034</v>
      </c>
      <c r="H862" s="16">
        <v>0.66424803890927364</v>
      </c>
      <c r="I862" s="16">
        <v>0.55908400267073888</v>
      </c>
      <c r="J862" s="16">
        <v>0.43409359849559281</v>
      </c>
      <c r="K862" s="16">
        <v>0.42535666377977671</v>
      </c>
      <c r="L862" s="16">
        <v>0.31359090989532928</v>
      </c>
      <c r="N862" s="16">
        <v>0.43391173309841308</v>
      </c>
      <c r="O862" s="16">
        <v>0.74840468927706627</v>
      </c>
      <c r="P862" s="16">
        <v>0.49998282702393532</v>
      </c>
      <c r="Q862" s="16">
        <v>0.37639720630879941</v>
      </c>
      <c r="R862" s="16">
        <v>0.52253097862104381</v>
      </c>
      <c r="S862" s="16">
        <v>0.47464421733088608</v>
      </c>
      <c r="T862" s="16">
        <v>0.38976007378277328</v>
      </c>
      <c r="U862" s="16">
        <v>0.42746040579811301</v>
      </c>
      <c r="V862" s="16">
        <v>0.63935335049810638</v>
      </c>
      <c r="W862" s="16">
        <v>0.52557579108547625</v>
      </c>
      <c r="X862" s="16">
        <v>0.36383032614013439</v>
      </c>
      <c r="Y862" s="16">
        <v>0.40995272578967912</v>
      </c>
      <c r="AA862" s="16">
        <v>0.59514262442047161</v>
      </c>
      <c r="AB862" s="16">
        <v>0.39468871381874138</v>
      </c>
      <c r="AC862" s="16">
        <v>0.50159206768660392</v>
      </c>
      <c r="AD862" s="16">
        <v>0.4258509967884988</v>
      </c>
    </row>
    <row r="863" spans="2:32" x14ac:dyDescent="0.35">
      <c r="B863" s="15" t="s">
        <v>125</v>
      </c>
      <c r="C863" s="16">
        <v>0.15965353604313021</v>
      </c>
      <c r="D863" s="16">
        <v>0.1180797333806589</v>
      </c>
      <c r="E863" s="16">
        <v>0.2022708895185463</v>
      </c>
      <c r="G863" s="16">
        <v>5.2615263051590921E-2</v>
      </c>
      <c r="H863" s="16">
        <v>5.1033510614876702E-2</v>
      </c>
      <c r="I863" s="16">
        <v>0.13925903960903069</v>
      </c>
      <c r="J863" s="16">
        <v>0.200421052900739</v>
      </c>
      <c r="K863" s="16">
        <v>0.18203720367664919</v>
      </c>
      <c r="L863" s="16">
        <v>0.28924994755717942</v>
      </c>
      <c r="N863" s="16">
        <v>0.23314606794966389</v>
      </c>
      <c r="O863" s="16">
        <v>0.103065943882064</v>
      </c>
      <c r="P863" s="16">
        <v>0.13626383142264539</v>
      </c>
      <c r="Q863" s="16">
        <v>0.20193643597895841</v>
      </c>
      <c r="R863" s="16">
        <v>0.13966339873679781</v>
      </c>
      <c r="S863" s="16">
        <v>0.19884227506584129</v>
      </c>
      <c r="T863" s="16">
        <v>0.1025431462484733</v>
      </c>
      <c r="U863" s="16">
        <v>0.18226136666581319</v>
      </c>
      <c r="V863" s="16">
        <v>9.2746344853580742E-2</v>
      </c>
      <c r="W863" s="16">
        <v>0.14603395467800501</v>
      </c>
      <c r="X863" s="16">
        <v>0.16913796894912561</v>
      </c>
      <c r="Y863" s="16">
        <v>0.1874891224255032</v>
      </c>
      <c r="AA863" s="16">
        <v>0.13401345359340761</v>
      </c>
      <c r="AB863" s="16">
        <v>0.12961121950422769</v>
      </c>
      <c r="AC863" s="16">
        <v>0.1774802554853338</v>
      </c>
      <c r="AD863" s="16">
        <v>0.2022539155641585</v>
      </c>
    </row>
    <row r="865" spans="2:32" x14ac:dyDescent="0.35">
      <c r="B865" s="25" t="s">
        <v>309</v>
      </c>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row>
    <row r="866" spans="2:32" x14ac:dyDescent="0.35">
      <c r="B866" s="24" t="s">
        <v>47</v>
      </c>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row>
    <row r="867" spans="2:32" ht="43.5" x14ac:dyDescent="0.35">
      <c r="B867" s="15" t="s">
        <v>310</v>
      </c>
      <c r="C867" s="16">
        <v>0.37638558673296491</v>
      </c>
      <c r="D867" s="16">
        <v>0.35303193186999943</v>
      </c>
      <c r="E867" s="16">
        <v>0.398963222431092</v>
      </c>
      <c r="G867" s="16">
        <v>0.49121704837494479</v>
      </c>
      <c r="H867" s="16">
        <v>0.3102604605343986</v>
      </c>
      <c r="I867" s="16">
        <v>0.32253962012807158</v>
      </c>
      <c r="J867" s="16">
        <v>0.42647199811117109</v>
      </c>
      <c r="K867" s="16">
        <v>0.370879912737543</v>
      </c>
      <c r="L867" s="16">
        <v>0.35298601613763908</v>
      </c>
      <c r="N867" s="16">
        <v>0.42166464324614988</v>
      </c>
      <c r="O867" s="16">
        <v>0.20959316364275549</v>
      </c>
      <c r="P867" s="16">
        <v>0.46818535285703772</v>
      </c>
      <c r="Q867" s="16">
        <v>0.48217161231986722</v>
      </c>
      <c r="R867" s="16">
        <v>0.34716907131434388</v>
      </c>
      <c r="S867" s="16">
        <v>0.3252491660957898</v>
      </c>
      <c r="T867" s="16">
        <v>0.51113410462008058</v>
      </c>
      <c r="U867" s="16">
        <v>0.37577897681552058</v>
      </c>
      <c r="V867" s="16">
        <v>0.29552801452239669</v>
      </c>
      <c r="W867" s="16">
        <v>0.34263842688150659</v>
      </c>
      <c r="X867" s="16">
        <v>0.51785585166575021</v>
      </c>
      <c r="Y867" s="16">
        <v>0.29827804949146358</v>
      </c>
      <c r="AA867" s="16">
        <v>0.33206051108126289</v>
      </c>
      <c r="AB867" s="16">
        <v>0.41245382315105938</v>
      </c>
      <c r="AC867" s="16">
        <v>0.34735073633403579</v>
      </c>
      <c r="AD867" s="16">
        <v>0.41046997497293541</v>
      </c>
    </row>
    <row r="868" spans="2:32" ht="29" x14ac:dyDescent="0.35">
      <c r="B868" s="15" t="s">
        <v>304</v>
      </c>
      <c r="C868" s="16">
        <v>0.49656502604117397</v>
      </c>
      <c r="D868" s="16">
        <v>0.54237094802906793</v>
      </c>
      <c r="E868" s="16">
        <v>0.45228119014790957</v>
      </c>
      <c r="G868" s="16">
        <v>0.46914347891357722</v>
      </c>
      <c r="H868" s="16">
        <v>0.63613067882640861</v>
      </c>
      <c r="I868" s="16">
        <v>0.58114421092861035</v>
      </c>
      <c r="J868" s="16">
        <v>0.42288254927089702</v>
      </c>
      <c r="K868" s="16">
        <v>0.44972517987031763</v>
      </c>
      <c r="L868" s="16">
        <v>0.43518620449942169</v>
      </c>
      <c r="N868" s="16">
        <v>0.35646960748165069</v>
      </c>
      <c r="O868" s="16">
        <v>0.72538645031631876</v>
      </c>
      <c r="P868" s="16">
        <v>0.47233944534014838</v>
      </c>
      <c r="Q868" s="16">
        <v>0.3490618180850078</v>
      </c>
      <c r="R868" s="16">
        <v>0.55718340007079448</v>
      </c>
      <c r="S868" s="16">
        <v>0.55190110938995252</v>
      </c>
      <c r="T868" s="16">
        <v>0.43439346087903902</v>
      </c>
      <c r="U868" s="16">
        <v>0.49496445795506988</v>
      </c>
      <c r="V868" s="16">
        <v>0.58430882719142918</v>
      </c>
      <c r="W868" s="16">
        <v>0.5202500843840111</v>
      </c>
      <c r="X868" s="16">
        <v>0.37446723745770361</v>
      </c>
      <c r="Y868" s="16">
        <v>0.51102727808935056</v>
      </c>
      <c r="AA868" s="16">
        <v>0.57047332182954891</v>
      </c>
      <c r="AB868" s="16">
        <v>0.47412564411019131</v>
      </c>
      <c r="AC868" s="16">
        <v>0.5136669711119779</v>
      </c>
      <c r="AD868" s="16">
        <v>0.4300814311108983</v>
      </c>
    </row>
    <row r="869" spans="2:32" x14ac:dyDescent="0.35">
      <c r="B869" s="15" t="s">
        <v>125</v>
      </c>
      <c r="C869" s="16">
        <v>0.12704938722586109</v>
      </c>
      <c r="D869" s="16">
        <v>0.1045971201009325</v>
      </c>
      <c r="E869" s="16">
        <v>0.14875558742099851</v>
      </c>
      <c r="G869" s="16">
        <v>3.9639472711477983E-2</v>
      </c>
      <c r="H869" s="16">
        <v>5.3608860639192707E-2</v>
      </c>
      <c r="I869" s="16">
        <v>9.6316168943318126E-2</v>
      </c>
      <c r="J869" s="16">
        <v>0.150645452617932</v>
      </c>
      <c r="K869" s="16">
        <v>0.17939490739213931</v>
      </c>
      <c r="L869" s="16">
        <v>0.21182777936293909</v>
      </c>
      <c r="N869" s="16">
        <v>0.22186574927219921</v>
      </c>
      <c r="O869" s="16">
        <v>6.5020386040925637E-2</v>
      </c>
      <c r="P869" s="16">
        <v>5.9475201802813862E-2</v>
      </c>
      <c r="Q869" s="16">
        <v>0.16876656959512501</v>
      </c>
      <c r="R869" s="16">
        <v>9.5647528614861449E-2</v>
      </c>
      <c r="S869" s="16">
        <v>0.12284972451425789</v>
      </c>
      <c r="T869" s="16">
        <v>5.4472434500880303E-2</v>
      </c>
      <c r="U869" s="16">
        <v>0.1292565652294094</v>
      </c>
      <c r="V869" s="16">
        <v>0.12016315828617399</v>
      </c>
      <c r="W869" s="16">
        <v>0.13711148873448231</v>
      </c>
      <c r="X869" s="16">
        <v>0.10767691087654591</v>
      </c>
      <c r="Y869" s="16">
        <v>0.19069467241918589</v>
      </c>
      <c r="AA869" s="16">
        <v>9.7466167089188052E-2</v>
      </c>
      <c r="AB869" s="16">
        <v>0.1134205327387493</v>
      </c>
      <c r="AC869" s="16">
        <v>0.13898229255398631</v>
      </c>
      <c r="AD869" s="16">
        <v>0.1594485939161665</v>
      </c>
    </row>
    <row r="871" spans="2:32" x14ac:dyDescent="0.35">
      <c r="B871" s="25" t="s">
        <v>311</v>
      </c>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row>
    <row r="872" spans="2:32" x14ac:dyDescent="0.35">
      <c r="B872" s="24" t="s">
        <v>48</v>
      </c>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row>
    <row r="873" spans="2:32" ht="43.5" x14ac:dyDescent="0.35">
      <c r="B873" s="15" t="s">
        <v>312</v>
      </c>
      <c r="C873" s="16">
        <v>0.41467930854606538</v>
      </c>
      <c r="D873" s="16">
        <v>0.37098132297241793</v>
      </c>
      <c r="E873" s="16">
        <v>0.45787843622975499</v>
      </c>
      <c r="G873" s="16">
        <v>0.45485511573396892</v>
      </c>
      <c r="H873" s="16">
        <v>0.32316697387983218</v>
      </c>
      <c r="I873" s="16">
        <v>0.38518187926398612</v>
      </c>
      <c r="J873" s="16">
        <v>0.3917251848712428</v>
      </c>
      <c r="K873" s="16">
        <v>0.4149171357477166</v>
      </c>
      <c r="L873" s="16">
        <v>0.51260603077249234</v>
      </c>
      <c r="N873" s="16">
        <v>0.36390801456137239</v>
      </c>
      <c r="O873" s="16">
        <v>0.44698869671187041</v>
      </c>
      <c r="P873" s="16">
        <v>0.45035809736740873</v>
      </c>
      <c r="Q873" s="16">
        <v>0.35207968180944332</v>
      </c>
      <c r="R873" s="16">
        <v>0.38114302738412342</v>
      </c>
      <c r="S873" s="16">
        <v>0.3775955114215569</v>
      </c>
      <c r="T873" s="16">
        <v>0.52176617586504948</v>
      </c>
      <c r="U873" s="16">
        <v>0.36932846420514931</v>
      </c>
      <c r="V873" s="16">
        <v>0.34932604467862449</v>
      </c>
      <c r="W873" s="16">
        <v>0.4331793843515766</v>
      </c>
      <c r="X873" s="16">
        <v>0.46532341108917979</v>
      </c>
      <c r="Y873" s="16">
        <v>0.54085929225149043</v>
      </c>
      <c r="AA873" s="16">
        <v>0.34345746773416352</v>
      </c>
      <c r="AB873" s="16">
        <v>0.47362527744788552</v>
      </c>
      <c r="AC873" s="16">
        <v>0.36277601543186472</v>
      </c>
      <c r="AD873" s="16">
        <v>0.4776533637825322</v>
      </c>
    </row>
    <row r="874" spans="2:32" ht="29" x14ac:dyDescent="0.35">
      <c r="B874" s="15" t="s">
        <v>304</v>
      </c>
      <c r="C874" s="16">
        <v>0.45935777883948109</v>
      </c>
      <c r="D874" s="16">
        <v>0.53627890360046393</v>
      </c>
      <c r="E874" s="16">
        <v>0.38331478860776191</v>
      </c>
      <c r="G874" s="16">
        <v>0.49237446617679109</v>
      </c>
      <c r="H874" s="16">
        <v>0.62597657434587117</v>
      </c>
      <c r="I874" s="16">
        <v>0.49435765266851128</v>
      </c>
      <c r="J874" s="16">
        <v>0.45942519530875842</v>
      </c>
      <c r="K874" s="16">
        <v>0.43004071583712522</v>
      </c>
      <c r="L874" s="16">
        <v>0.28363149440441121</v>
      </c>
      <c r="N874" s="16">
        <v>0.45223974409003531</v>
      </c>
      <c r="O874" s="16">
        <v>0.52759500095493084</v>
      </c>
      <c r="P874" s="16">
        <v>0.38695517500826171</v>
      </c>
      <c r="Q874" s="16">
        <v>0.49400388725630401</v>
      </c>
      <c r="R874" s="16">
        <v>0.47372118515461881</v>
      </c>
      <c r="S874" s="16">
        <v>0.44477293042406102</v>
      </c>
      <c r="T874" s="16">
        <v>0.35653767682039522</v>
      </c>
      <c r="U874" s="16">
        <v>0.54098207396203113</v>
      </c>
      <c r="V874" s="16">
        <v>0.58296685400765591</v>
      </c>
      <c r="W874" s="16">
        <v>0.4408600647429205</v>
      </c>
      <c r="X874" s="16">
        <v>0.37050675917766368</v>
      </c>
      <c r="Y874" s="16">
        <v>0.35657614385962649</v>
      </c>
      <c r="AA874" s="16">
        <v>0.55843494350217904</v>
      </c>
      <c r="AB874" s="16">
        <v>0.40921074624902959</v>
      </c>
      <c r="AC874" s="16">
        <v>0.50570162560658394</v>
      </c>
      <c r="AD874" s="16">
        <v>0.35812829762628379</v>
      </c>
    </row>
    <row r="875" spans="2:32" x14ac:dyDescent="0.35">
      <c r="B875" s="15" t="s">
        <v>125</v>
      </c>
      <c r="C875" s="16">
        <v>0.12596291261445339</v>
      </c>
      <c r="D875" s="16">
        <v>9.2739773427118172E-2</v>
      </c>
      <c r="E875" s="16">
        <v>0.15880677516248329</v>
      </c>
      <c r="G875" s="16">
        <v>5.2770418089239823E-2</v>
      </c>
      <c r="H875" s="16">
        <v>5.0856451774296672E-2</v>
      </c>
      <c r="I875" s="16">
        <v>0.1204604680675026</v>
      </c>
      <c r="J875" s="16">
        <v>0.14884961981999861</v>
      </c>
      <c r="K875" s="16">
        <v>0.15504214841515829</v>
      </c>
      <c r="L875" s="16">
        <v>0.2037624748230964</v>
      </c>
      <c r="N875" s="16">
        <v>0.18385224134859221</v>
      </c>
      <c r="O875" s="16">
        <v>2.5416302333198849E-2</v>
      </c>
      <c r="P875" s="16">
        <v>0.1626867276243297</v>
      </c>
      <c r="Q875" s="16">
        <v>0.1539164309342527</v>
      </c>
      <c r="R875" s="16">
        <v>0.14513578746125791</v>
      </c>
      <c r="S875" s="16">
        <v>0.17763155815438211</v>
      </c>
      <c r="T875" s="16">
        <v>0.1216961473145555</v>
      </c>
      <c r="U875" s="16">
        <v>8.9689461832819672E-2</v>
      </c>
      <c r="V875" s="16">
        <v>6.7707101313719598E-2</v>
      </c>
      <c r="W875" s="16">
        <v>0.1259605509055029</v>
      </c>
      <c r="X875" s="16">
        <v>0.16416982973315641</v>
      </c>
      <c r="Y875" s="16">
        <v>0.1025645638888832</v>
      </c>
      <c r="AA875" s="16">
        <v>9.8107588763657452E-2</v>
      </c>
      <c r="AB875" s="16">
        <v>0.11716397630308489</v>
      </c>
      <c r="AC875" s="16">
        <v>0.13152235896155129</v>
      </c>
      <c r="AD875" s="16">
        <v>0.16421833859118401</v>
      </c>
    </row>
    <row r="877" spans="2:32" x14ac:dyDescent="0.35">
      <c r="B877" s="25" t="s">
        <v>313</v>
      </c>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row>
    <row r="878" spans="2:32" x14ac:dyDescent="0.35">
      <c r="B878" s="24" t="s">
        <v>49</v>
      </c>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row>
    <row r="879" spans="2:32" ht="43.5" x14ac:dyDescent="0.35">
      <c r="B879" s="15" t="s">
        <v>314</v>
      </c>
      <c r="C879" s="16">
        <v>0.46114161800236769</v>
      </c>
      <c r="D879" s="16">
        <v>0.41727901232959957</v>
      </c>
      <c r="E879" s="16">
        <v>0.50193296047390601</v>
      </c>
      <c r="G879" s="16">
        <v>0.56823275128356954</v>
      </c>
      <c r="H879" s="16">
        <v>0.34863657338648762</v>
      </c>
      <c r="I879" s="16">
        <v>0.39689817995069632</v>
      </c>
      <c r="J879" s="16">
        <v>0.43696655401994228</v>
      </c>
      <c r="K879" s="16">
        <v>0.3965163215605263</v>
      </c>
      <c r="L879" s="16">
        <v>0.57932807101134298</v>
      </c>
      <c r="N879" s="16">
        <v>0.46708134820078667</v>
      </c>
      <c r="O879" s="16">
        <v>0.32413280499778419</v>
      </c>
      <c r="P879" s="16">
        <v>0.48791631009004938</v>
      </c>
      <c r="Q879" s="16">
        <v>0.52424739427408118</v>
      </c>
      <c r="R879" s="16">
        <v>0.38129565698121909</v>
      </c>
      <c r="S879" s="16">
        <v>0.45794210077155512</v>
      </c>
      <c r="T879" s="16">
        <v>0.56835871337748045</v>
      </c>
      <c r="U879" s="16">
        <v>0.41867512766858328</v>
      </c>
      <c r="V879" s="16">
        <v>0.3740082809945689</v>
      </c>
      <c r="W879" s="16">
        <v>0.46965301787986108</v>
      </c>
      <c r="X879" s="16">
        <v>0.55324856551051582</v>
      </c>
      <c r="Y879" s="16">
        <v>0.536441680680393</v>
      </c>
      <c r="AA879" s="16">
        <v>0.38060912293900728</v>
      </c>
      <c r="AB879" s="16">
        <v>0.50310765210530661</v>
      </c>
      <c r="AC879" s="16">
        <v>0.43853364314548282</v>
      </c>
      <c r="AD879" s="16">
        <v>0.50782099976732786</v>
      </c>
    </row>
    <row r="880" spans="2:32" ht="29" x14ac:dyDescent="0.35">
      <c r="B880" s="15" t="s">
        <v>304</v>
      </c>
      <c r="C880" s="16">
        <v>0.41718333689470732</v>
      </c>
      <c r="D880" s="16">
        <v>0.50284309670123661</v>
      </c>
      <c r="E880" s="16">
        <v>0.33752148040661489</v>
      </c>
      <c r="G880" s="16">
        <v>0.3797029999024808</v>
      </c>
      <c r="H880" s="16">
        <v>0.61225457179270781</v>
      </c>
      <c r="I880" s="16">
        <v>0.5242135417564312</v>
      </c>
      <c r="J880" s="16">
        <v>0.39179177551553201</v>
      </c>
      <c r="K880" s="16">
        <v>0.42652388777724548</v>
      </c>
      <c r="L880" s="16">
        <v>0.22919171837361049</v>
      </c>
      <c r="N880" s="16">
        <v>0.34532978749876397</v>
      </c>
      <c r="O880" s="16">
        <v>0.5700039117542326</v>
      </c>
      <c r="P880" s="16">
        <v>0.35472921707197252</v>
      </c>
      <c r="Q880" s="16">
        <v>0.37124233683249358</v>
      </c>
      <c r="R880" s="16">
        <v>0.50478957614466236</v>
      </c>
      <c r="S880" s="16">
        <v>0.3562782667894146</v>
      </c>
      <c r="T880" s="16">
        <v>0.38998339851828639</v>
      </c>
      <c r="U880" s="16">
        <v>0.46070544447281031</v>
      </c>
      <c r="V880" s="16">
        <v>0.49809096783152579</v>
      </c>
      <c r="W880" s="16">
        <v>0.43109105342848331</v>
      </c>
      <c r="X880" s="16">
        <v>0.34641668245071311</v>
      </c>
      <c r="Y880" s="16">
        <v>0.3641544263790219</v>
      </c>
      <c r="AA880" s="16">
        <v>0.53422956987871073</v>
      </c>
      <c r="AB880" s="16">
        <v>0.37500129181671688</v>
      </c>
      <c r="AC880" s="16">
        <v>0.43250413638754709</v>
      </c>
      <c r="AD880" s="16">
        <v>0.3431465060863631</v>
      </c>
    </row>
    <row r="881" spans="2:32" x14ac:dyDescent="0.35">
      <c r="B881" s="15" t="s">
        <v>125</v>
      </c>
      <c r="C881" s="16">
        <v>0.121675045102925</v>
      </c>
      <c r="D881" s="16">
        <v>7.987789096916377E-2</v>
      </c>
      <c r="E881" s="16">
        <v>0.16054555911947921</v>
      </c>
      <c r="G881" s="16">
        <v>5.2064248813949672E-2</v>
      </c>
      <c r="H881" s="16">
        <v>3.9108854820804499E-2</v>
      </c>
      <c r="I881" s="16">
        <v>7.8888278292872344E-2</v>
      </c>
      <c r="J881" s="16">
        <v>0.17124167046452571</v>
      </c>
      <c r="K881" s="16">
        <v>0.17695979066222811</v>
      </c>
      <c r="L881" s="16">
        <v>0.19148021061504669</v>
      </c>
      <c r="N881" s="16">
        <v>0.18758886430044899</v>
      </c>
      <c r="O881" s="16">
        <v>0.10586328324798309</v>
      </c>
      <c r="P881" s="16">
        <v>0.15735447283797821</v>
      </c>
      <c r="Q881" s="16">
        <v>0.104510268893425</v>
      </c>
      <c r="R881" s="16">
        <v>0.1139147668741186</v>
      </c>
      <c r="S881" s="16">
        <v>0.1857796324390304</v>
      </c>
      <c r="T881" s="16">
        <v>4.1657888104233383E-2</v>
      </c>
      <c r="U881" s="16">
        <v>0.12061942785860651</v>
      </c>
      <c r="V881" s="16">
        <v>0.1279007511739052</v>
      </c>
      <c r="W881" s="16">
        <v>9.9255928691655462E-2</v>
      </c>
      <c r="X881" s="16">
        <v>0.1003347520387711</v>
      </c>
      <c r="Y881" s="16">
        <v>9.9403892940585048E-2</v>
      </c>
      <c r="AA881" s="16">
        <v>8.5161307182282028E-2</v>
      </c>
      <c r="AB881" s="16">
        <v>0.1218910560779766</v>
      </c>
      <c r="AC881" s="16">
        <v>0.12896222046697001</v>
      </c>
      <c r="AD881" s="16">
        <v>0.14903249414630909</v>
      </c>
    </row>
    <row r="883" spans="2:32" x14ac:dyDescent="0.35">
      <c r="B883" s="25" t="s">
        <v>315</v>
      </c>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row>
    <row r="884" spans="2:32" x14ac:dyDescent="0.35">
      <c r="B884" s="24" t="s">
        <v>50</v>
      </c>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row>
    <row r="885" spans="2:32" ht="43.5" x14ac:dyDescent="0.35">
      <c r="B885" s="15" t="s">
        <v>316</v>
      </c>
      <c r="C885" s="16">
        <v>0.53533870975935316</v>
      </c>
      <c r="D885" s="16">
        <v>0.50502411068951969</v>
      </c>
      <c r="E885" s="16">
        <v>0.56362797094093753</v>
      </c>
      <c r="G885" s="16">
        <v>0.59082151065430744</v>
      </c>
      <c r="H885" s="16">
        <v>0.39509705967073688</v>
      </c>
      <c r="I885" s="16">
        <v>0.47326222351133268</v>
      </c>
      <c r="J885" s="16">
        <v>0.56922304567645532</v>
      </c>
      <c r="K885" s="16">
        <v>0.63549932762986794</v>
      </c>
      <c r="L885" s="16">
        <v>0.56772680401194053</v>
      </c>
      <c r="N885" s="16">
        <v>0.47137012701135289</v>
      </c>
      <c r="O885" s="16">
        <v>0.50202009689837246</v>
      </c>
      <c r="P885" s="16">
        <v>0.7292670268305611</v>
      </c>
      <c r="Q885" s="16">
        <v>0.56255853609104767</v>
      </c>
      <c r="R885" s="16">
        <v>0.56546903731418496</v>
      </c>
      <c r="S885" s="16">
        <v>0.52086044027215539</v>
      </c>
      <c r="T885" s="16">
        <v>0.51393272447088545</v>
      </c>
      <c r="U885" s="16">
        <v>0.54152104387173827</v>
      </c>
      <c r="V885" s="16">
        <v>0.42832104726808462</v>
      </c>
      <c r="W885" s="16">
        <v>0.55884684102241333</v>
      </c>
      <c r="X885" s="16">
        <v>0.64599846872096667</v>
      </c>
      <c r="Y885" s="16">
        <v>0.54451517545663541</v>
      </c>
      <c r="AA885" s="16">
        <v>0.45505968212174502</v>
      </c>
      <c r="AB885" s="16">
        <v>0.5871676264489597</v>
      </c>
      <c r="AC885" s="16">
        <v>0.47877821903171303</v>
      </c>
      <c r="AD885" s="16">
        <v>0.64704945162813632</v>
      </c>
    </row>
    <row r="886" spans="2:32" ht="29" x14ac:dyDescent="0.35">
      <c r="B886" s="15" t="s">
        <v>304</v>
      </c>
      <c r="C886" s="16">
        <v>0.34523287699110999</v>
      </c>
      <c r="D886" s="16">
        <v>0.38533651626503129</v>
      </c>
      <c r="E886" s="16">
        <v>0.30780858768619368</v>
      </c>
      <c r="G886" s="16">
        <v>0.35053741491190432</v>
      </c>
      <c r="H886" s="16">
        <v>0.54812722954977122</v>
      </c>
      <c r="I886" s="16">
        <v>0.41497166450191952</v>
      </c>
      <c r="J886" s="16">
        <v>0.34342168370087811</v>
      </c>
      <c r="K886" s="16">
        <v>0.27950705679737442</v>
      </c>
      <c r="L886" s="16">
        <v>0.18721400693124671</v>
      </c>
      <c r="N886" s="16">
        <v>0.38732550045326319</v>
      </c>
      <c r="O886" s="16">
        <v>0.44994161423387202</v>
      </c>
      <c r="P886" s="16">
        <v>0.23614828762051421</v>
      </c>
      <c r="Q886" s="16">
        <v>0.3073177169443595</v>
      </c>
      <c r="R886" s="16">
        <v>0.35006378645784719</v>
      </c>
      <c r="S886" s="16">
        <v>0.35139986865735162</v>
      </c>
      <c r="T886" s="16">
        <v>0.32306365650158808</v>
      </c>
      <c r="U886" s="16">
        <v>0.31532378747741557</v>
      </c>
      <c r="V886" s="16">
        <v>0.46903932647008362</v>
      </c>
      <c r="W886" s="16">
        <v>0.33580499767901062</v>
      </c>
      <c r="X886" s="16">
        <v>0.23697450754699531</v>
      </c>
      <c r="Y886" s="16">
        <v>0.28058963500140099</v>
      </c>
      <c r="AA886" s="16">
        <v>0.4411243260285016</v>
      </c>
      <c r="AB886" s="16">
        <v>0.31288762667809578</v>
      </c>
      <c r="AC886" s="16">
        <v>0.36912215510262392</v>
      </c>
      <c r="AD886" s="16">
        <v>0.22476216675096769</v>
      </c>
    </row>
    <row r="887" spans="2:32" x14ac:dyDescent="0.35">
      <c r="B887" s="15" t="s">
        <v>125</v>
      </c>
      <c r="C887" s="16">
        <v>0.11942841324953681</v>
      </c>
      <c r="D887" s="16">
        <v>0.1096393730454491</v>
      </c>
      <c r="E887" s="16">
        <v>0.12856344137286879</v>
      </c>
      <c r="G887" s="16">
        <v>5.8641074433788347E-2</v>
      </c>
      <c r="H887" s="16">
        <v>5.6775710779491888E-2</v>
      </c>
      <c r="I887" s="16">
        <v>0.1117661119867476</v>
      </c>
      <c r="J887" s="16">
        <v>8.7355270622666556E-2</v>
      </c>
      <c r="K887" s="16">
        <v>8.4993615572757697E-2</v>
      </c>
      <c r="L887" s="16">
        <v>0.24505918905681279</v>
      </c>
      <c r="N887" s="16">
        <v>0.141304372535384</v>
      </c>
      <c r="O887" s="16">
        <v>4.8038288867755553E-2</v>
      </c>
      <c r="P887" s="16">
        <v>3.458468554892466E-2</v>
      </c>
      <c r="Q887" s="16">
        <v>0.13012374696459311</v>
      </c>
      <c r="R887" s="16">
        <v>8.4467176227967802E-2</v>
      </c>
      <c r="S887" s="16">
        <v>0.12773969107049299</v>
      </c>
      <c r="T887" s="16">
        <v>0.1630036190275265</v>
      </c>
      <c r="U887" s="16">
        <v>0.1431551686508461</v>
      </c>
      <c r="V887" s="16">
        <v>0.1026396262618318</v>
      </c>
      <c r="W887" s="16">
        <v>0.1053481612985763</v>
      </c>
      <c r="X887" s="16">
        <v>0.1170270237320381</v>
      </c>
      <c r="Y887" s="16">
        <v>0.17489518954196359</v>
      </c>
      <c r="AA887" s="16">
        <v>0.1038159918497536</v>
      </c>
      <c r="AB887" s="16">
        <v>9.9944746872944565E-2</v>
      </c>
      <c r="AC887" s="16">
        <v>0.15209962586566311</v>
      </c>
      <c r="AD887" s="16">
        <v>0.12818838162089621</v>
      </c>
    </row>
    <row r="889" spans="2:32" x14ac:dyDescent="0.35">
      <c r="B889" s="25" t="s">
        <v>317</v>
      </c>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row>
    <row r="890" spans="2:32" x14ac:dyDescent="0.35">
      <c r="B890" s="24" t="s">
        <v>51</v>
      </c>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row>
    <row r="891" spans="2:32" ht="43.5" x14ac:dyDescent="0.35">
      <c r="B891" s="15" t="s">
        <v>318</v>
      </c>
      <c r="C891" s="16">
        <v>0.54866914599245786</v>
      </c>
      <c r="D891" s="16">
        <v>0.52564223600670013</v>
      </c>
      <c r="E891" s="16">
        <v>0.57342223127556013</v>
      </c>
      <c r="G891" s="16">
        <v>0.6621741567049324</v>
      </c>
      <c r="H891" s="16">
        <v>0.41488739127817698</v>
      </c>
      <c r="I891" s="16">
        <v>0.51705110741457905</v>
      </c>
      <c r="J891" s="16">
        <v>0.56940861005241594</v>
      </c>
      <c r="K891" s="16">
        <v>0.57694088047716385</v>
      </c>
      <c r="L891" s="16">
        <v>0.59192331274297094</v>
      </c>
      <c r="N891" s="16">
        <v>0.51897642401447153</v>
      </c>
      <c r="O891" s="16">
        <v>0.73653684258429031</v>
      </c>
      <c r="P891" s="16">
        <v>0.5739964056746869</v>
      </c>
      <c r="Q891" s="16">
        <v>0.59666627837332531</v>
      </c>
      <c r="R891" s="16">
        <v>0.46241844355127132</v>
      </c>
      <c r="S891" s="16">
        <v>0.35095259998524242</v>
      </c>
      <c r="T891" s="16">
        <v>0.76860786238574996</v>
      </c>
      <c r="U891" s="16">
        <v>0.53005598394148545</v>
      </c>
      <c r="V891" s="16">
        <v>0.40906318904759947</v>
      </c>
      <c r="W891" s="16">
        <v>0.52387299333783377</v>
      </c>
      <c r="X891" s="16">
        <v>0.71315804386983794</v>
      </c>
      <c r="Y891" s="16">
        <v>0.67000521631525412</v>
      </c>
      <c r="AA891" s="16">
        <v>0.52228455892054004</v>
      </c>
      <c r="AB891" s="16">
        <v>0.5700585453121102</v>
      </c>
      <c r="AC891" s="16">
        <v>0.51025643089774775</v>
      </c>
      <c r="AD891" s="16">
        <v>0.59005396281713096</v>
      </c>
    </row>
    <row r="892" spans="2:32" ht="29" x14ac:dyDescent="0.35">
      <c r="B892" s="15" t="s">
        <v>304</v>
      </c>
      <c r="C892" s="16">
        <v>0.33553922785217782</v>
      </c>
      <c r="D892" s="16">
        <v>0.40314042866355498</v>
      </c>
      <c r="E892" s="16">
        <v>0.26287041167323361</v>
      </c>
      <c r="G892" s="16">
        <v>0.29794677739687142</v>
      </c>
      <c r="H892" s="16">
        <v>0.54805788652840925</v>
      </c>
      <c r="I892" s="16">
        <v>0.40937913321351438</v>
      </c>
      <c r="J892" s="16">
        <v>0.2616422995917822</v>
      </c>
      <c r="K892" s="16">
        <v>0.27118772510003192</v>
      </c>
      <c r="L892" s="16">
        <v>0.2037514895098784</v>
      </c>
      <c r="N892" s="16">
        <v>0.26277817429487982</v>
      </c>
      <c r="O892" s="16">
        <v>0.22614097331721589</v>
      </c>
      <c r="P892" s="16">
        <v>0.28959446356755519</v>
      </c>
      <c r="Q892" s="16">
        <v>0.2572942472747255</v>
      </c>
      <c r="R892" s="16">
        <v>0.44256995425808321</v>
      </c>
      <c r="S892" s="16">
        <v>0.48365120220322672</v>
      </c>
      <c r="T892" s="16">
        <v>0.17822248866941581</v>
      </c>
      <c r="U892" s="16">
        <v>0.34501105530439391</v>
      </c>
      <c r="V892" s="16">
        <v>0.53170761001699685</v>
      </c>
      <c r="W892" s="16">
        <v>0.34471735069838588</v>
      </c>
      <c r="X892" s="16">
        <v>0.1512508738564414</v>
      </c>
      <c r="Y892" s="16">
        <v>0.2304924151935106</v>
      </c>
      <c r="AA892" s="16">
        <v>0.37239316951149282</v>
      </c>
      <c r="AB892" s="16">
        <v>0.30257821379898198</v>
      </c>
      <c r="AC892" s="16">
        <v>0.4162184910422761</v>
      </c>
      <c r="AD892" s="16">
        <v>0.25637183688767801</v>
      </c>
    </row>
    <row r="893" spans="2:32" x14ac:dyDescent="0.35">
      <c r="B893" s="15" t="s">
        <v>125</v>
      </c>
      <c r="C893" s="16">
        <v>0.1157916261553643</v>
      </c>
      <c r="D893" s="16">
        <v>7.1217335329745071E-2</v>
      </c>
      <c r="E893" s="16">
        <v>0.16370735705120629</v>
      </c>
      <c r="G893" s="16">
        <v>3.9879065898196238E-2</v>
      </c>
      <c r="H893" s="16">
        <v>3.7054722193413853E-2</v>
      </c>
      <c r="I893" s="16">
        <v>7.3569759371906587E-2</v>
      </c>
      <c r="J893" s="16">
        <v>0.16894909035580169</v>
      </c>
      <c r="K893" s="16">
        <v>0.15187139442280401</v>
      </c>
      <c r="L893" s="16">
        <v>0.20432519774715041</v>
      </c>
      <c r="N893" s="16">
        <v>0.21824540169064871</v>
      </c>
      <c r="O893" s="16">
        <v>3.7322184098493763E-2</v>
      </c>
      <c r="P893" s="16">
        <v>0.13640913075775779</v>
      </c>
      <c r="Q893" s="16">
        <v>0.14603947435194939</v>
      </c>
      <c r="R893" s="16">
        <v>9.501160219064575E-2</v>
      </c>
      <c r="S893" s="16">
        <v>0.16539619781153081</v>
      </c>
      <c r="T893" s="16">
        <v>5.3169648944834162E-2</v>
      </c>
      <c r="U893" s="16">
        <v>0.1249329607541208</v>
      </c>
      <c r="V893" s="16">
        <v>5.9229200935403521E-2</v>
      </c>
      <c r="W893" s="16">
        <v>0.13140965596378029</v>
      </c>
      <c r="X893" s="16">
        <v>0.13559108227372069</v>
      </c>
      <c r="Y893" s="16">
        <v>9.9502368491235033E-2</v>
      </c>
      <c r="AA893" s="16">
        <v>0.10532227156796729</v>
      </c>
      <c r="AB893" s="16">
        <v>0.12736324088890769</v>
      </c>
      <c r="AC893" s="16">
        <v>7.3525078059976184E-2</v>
      </c>
      <c r="AD893" s="16">
        <v>0.15357420029519081</v>
      </c>
    </row>
    <row r="895" spans="2:32" x14ac:dyDescent="0.35">
      <c r="B895" s="25" t="s">
        <v>319</v>
      </c>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row>
    <row r="896" spans="2:32" x14ac:dyDescent="0.35">
      <c r="B896" s="24" t="s">
        <v>52</v>
      </c>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row>
    <row r="897" spans="2:32" ht="43.5" x14ac:dyDescent="0.35">
      <c r="B897" s="15" t="s">
        <v>320</v>
      </c>
      <c r="C897" s="16">
        <v>0.2398988436301154</v>
      </c>
      <c r="D897" s="16">
        <v>0.22655004095766751</v>
      </c>
      <c r="E897" s="16">
        <v>0.25352506248283818</v>
      </c>
      <c r="G897" s="16">
        <v>0.2091640707053804</v>
      </c>
      <c r="H897" s="16">
        <v>0.22706149345585891</v>
      </c>
      <c r="I897" s="16">
        <v>0.1713061929318937</v>
      </c>
      <c r="J897" s="16">
        <v>0.2919589947999412</v>
      </c>
      <c r="K897" s="16">
        <v>0.24839240025947401</v>
      </c>
      <c r="L897" s="16">
        <v>0.26663034555116438</v>
      </c>
      <c r="N897" s="16">
        <v>0.31036395450489318</v>
      </c>
      <c r="O897" s="16">
        <v>0.30190114667517809</v>
      </c>
      <c r="P897" s="16">
        <v>0.2479995100783059</v>
      </c>
      <c r="Q897" s="16">
        <v>0.2321130384951603</v>
      </c>
      <c r="R897" s="16">
        <v>0.23425021013851829</v>
      </c>
      <c r="S897" s="16">
        <v>0.2164866266059243</v>
      </c>
      <c r="T897" s="16">
        <v>0.3306015283198141</v>
      </c>
      <c r="U897" s="16">
        <v>0.28898022310421018</v>
      </c>
      <c r="V897" s="16">
        <v>0.1794356324769629</v>
      </c>
      <c r="W897" s="16">
        <v>0.2153809836606333</v>
      </c>
      <c r="X897" s="16">
        <v>0.2514581282020622</v>
      </c>
      <c r="Y897" s="16">
        <v>0.16723205350145551</v>
      </c>
      <c r="AA897" s="16">
        <v>0.19597803854064871</v>
      </c>
      <c r="AB897" s="16">
        <v>0.21929915618041601</v>
      </c>
      <c r="AC897" s="16">
        <v>0.26232020947678047</v>
      </c>
      <c r="AD897" s="16">
        <v>0.28894106841152262</v>
      </c>
    </row>
    <row r="898" spans="2:32" ht="29" x14ac:dyDescent="0.35">
      <c r="B898" s="15" t="s">
        <v>321</v>
      </c>
      <c r="C898" s="16">
        <v>0.65670364296756578</v>
      </c>
      <c r="D898" s="16">
        <v>0.69105613938236399</v>
      </c>
      <c r="E898" s="16">
        <v>0.62163722946431099</v>
      </c>
      <c r="G898" s="16">
        <v>0.75840496100144517</v>
      </c>
      <c r="H898" s="16">
        <v>0.70472664506248017</v>
      </c>
      <c r="I898" s="16">
        <v>0.76564853095962315</v>
      </c>
      <c r="J898" s="16">
        <v>0.56059084502085255</v>
      </c>
      <c r="K898" s="16">
        <v>0.5913236907365349</v>
      </c>
      <c r="L898" s="16">
        <v>0.60940730659408004</v>
      </c>
      <c r="N898" s="16">
        <v>0.5489859251177871</v>
      </c>
      <c r="O898" s="16">
        <v>0.6980988533248218</v>
      </c>
      <c r="P898" s="16">
        <v>0.673997171042647</v>
      </c>
      <c r="Q898" s="16">
        <v>0.69280565707292563</v>
      </c>
      <c r="R898" s="16">
        <v>0.73596106339173073</v>
      </c>
      <c r="S898" s="16">
        <v>0.59544272483088434</v>
      </c>
      <c r="T898" s="16">
        <v>0.63049254907496965</v>
      </c>
      <c r="U898" s="16">
        <v>0.61094290682615626</v>
      </c>
      <c r="V898" s="16">
        <v>0.70725875753226508</v>
      </c>
      <c r="W898" s="16">
        <v>0.66601182680162552</v>
      </c>
      <c r="X898" s="16">
        <v>0.61671854360987521</v>
      </c>
      <c r="Y898" s="16">
        <v>0.72114287350738604</v>
      </c>
      <c r="AA898" s="16">
        <v>0.72954349622581227</v>
      </c>
      <c r="AB898" s="16">
        <v>0.70420054072852634</v>
      </c>
      <c r="AC898" s="16">
        <v>0.63041138119149154</v>
      </c>
      <c r="AD898" s="16">
        <v>0.55154306930235641</v>
      </c>
    </row>
    <row r="899" spans="2:32" x14ac:dyDescent="0.35">
      <c r="B899" s="15" t="s">
        <v>125</v>
      </c>
      <c r="C899" s="16">
        <v>0.1033975134023187</v>
      </c>
      <c r="D899" s="16">
        <v>8.2393819659968545E-2</v>
      </c>
      <c r="E899" s="16">
        <v>0.12483770805285101</v>
      </c>
      <c r="G899" s="16">
        <v>3.2430968293174399E-2</v>
      </c>
      <c r="H899" s="16">
        <v>6.8211861481660932E-2</v>
      </c>
      <c r="I899" s="16">
        <v>6.3045276108483428E-2</v>
      </c>
      <c r="J899" s="16">
        <v>0.1474501601792064</v>
      </c>
      <c r="K899" s="16">
        <v>0.16028390900399109</v>
      </c>
      <c r="L899" s="16">
        <v>0.1239623478547555</v>
      </c>
      <c r="N899" s="16">
        <v>0.14065012037731961</v>
      </c>
      <c r="O899" s="16">
        <v>0</v>
      </c>
      <c r="P899" s="16">
        <v>7.800331887904681E-2</v>
      </c>
      <c r="Q899" s="16">
        <v>7.5081304431914297E-2</v>
      </c>
      <c r="R899" s="16">
        <v>2.9788726469751212E-2</v>
      </c>
      <c r="S899" s="16">
        <v>0.1880706485631915</v>
      </c>
      <c r="T899" s="16">
        <v>3.8905922605216227E-2</v>
      </c>
      <c r="U899" s="16">
        <v>0.10007687006963339</v>
      </c>
      <c r="V899" s="16">
        <v>0.1133056099907722</v>
      </c>
      <c r="W899" s="16">
        <v>0.1186071895377416</v>
      </c>
      <c r="X899" s="16">
        <v>0.1318233281880625</v>
      </c>
      <c r="Y899" s="16">
        <v>0.11162507299115849</v>
      </c>
      <c r="AA899" s="16">
        <v>7.4478465233538974E-2</v>
      </c>
      <c r="AB899" s="16">
        <v>7.6500303091057709E-2</v>
      </c>
      <c r="AC899" s="16">
        <v>0.1072684093317282</v>
      </c>
      <c r="AD899" s="16">
        <v>0.15951586228612119</v>
      </c>
    </row>
    <row r="901" spans="2:32" x14ac:dyDescent="0.35">
      <c r="B901" s="25" t="s">
        <v>322</v>
      </c>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row>
    <row r="902" spans="2:32" x14ac:dyDescent="0.35">
      <c r="B902" s="24" t="s">
        <v>53</v>
      </c>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row>
    <row r="903" spans="2:32" ht="43.5" x14ac:dyDescent="0.35">
      <c r="B903" s="15" t="s">
        <v>323</v>
      </c>
      <c r="C903" s="16">
        <v>0.23294075074326581</v>
      </c>
      <c r="D903" s="16">
        <v>0.23402288366282059</v>
      </c>
      <c r="E903" s="16">
        <v>0.23185017043506731</v>
      </c>
      <c r="G903" s="16">
        <v>0.28485782732592901</v>
      </c>
      <c r="H903" s="16">
        <v>0.16468757710565099</v>
      </c>
      <c r="I903" s="16">
        <v>0.30241821536973312</v>
      </c>
      <c r="J903" s="16">
        <v>0.24432871443206711</v>
      </c>
      <c r="K903" s="16">
        <v>0.1853734478466241</v>
      </c>
      <c r="L903" s="16">
        <v>0.21261784910846529</v>
      </c>
      <c r="N903" s="16">
        <v>0.27342746154446379</v>
      </c>
      <c r="O903" s="16">
        <v>0.35597331711593549</v>
      </c>
      <c r="P903" s="16">
        <v>0.13357437039961539</v>
      </c>
      <c r="Q903" s="16">
        <v>0.22905549459758809</v>
      </c>
      <c r="R903" s="16">
        <v>0.15445220694390019</v>
      </c>
      <c r="S903" s="16">
        <v>0.18322617926432139</v>
      </c>
      <c r="T903" s="16">
        <v>0.25054713582896238</v>
      </c>
      <c r="U903" s="16">
        <v>0.19085996051617241</v>
      </c>
      <c r="V903" s="16">
        <v>0.25317993585228771</v>
      </c>
      <c r="W903" s="16">
        <v>0.22870649524361009</v>
      </c>
      <c r="X903" s="16">
        <v>0.27080543155228898</v>
      </c>
      <c r="Y903" s="16">
        <v>0.31492152097887621</v>
      </c>
      <c r="AA903" s="16">
        <v>0.18443589860252549</v>
      </c>
      <c r="AB903" s="16">
        <v>0.24617281068530941</v>
      </c>
      <c r="AC903" s="16">
        <v>0.19526033654533781</v>
      </c>
      <c r="AD903" s="16">
        <v>0.31060132981260119</v>
      </c>
    </row>
    <row r="904" spans="2:32" ht="29" x14ac:dyDescent="0.35">
      <c r="B904" s="15" t="s">
        <v>321</v>
      </c>
      <c r="C904" s="16">
        <v>0.67704696546681198</v>
      </c>
      <c r="D904" s="16">
        <v>0.69403237278574215</v>
      </c>
      <c r="E904" s="16">
        <v>0.65992896599187167</v>
      </c>
      <c r="G904" s="16">
        <v>0.68923619679343628</v>
      </c>
      <c r="H904" s="16">
        <v>0.79651236958061888</v>
      </c>
      <c r="I904" s="16">
        <v>0.63768674646537449</v>
      </c>
      <c r="J904" s="16">
        <v>0.67716307344999782</v>
      </c>
      <c r="K904" s="16">
        <v>0.74356071989800543</v>
      </c>
      <c r="L904" s="16">
        <v>0.55788017292108349</v>
      </c>
      <c r="N904" s="16">
        <v>0.5937185438079654</v>
      </c>
      <c r="O904" s="16">
        <v>0.56400108725444542</v>
      </c>
      <c r="P904" s="16">
        <v>0.76165591286258227</v>
      </c>
      <c r="Q904" s="16">
        <v>0.70000612362188608</v>
      </c>
      <c r="R904" s="16">
        <v>0.7752244962219037</v>
      </c>
      <c r="S904" s="16">
        <v>0.70463113455267445</v>
      </c>
      <c r="T904" s="16">
        <v>0.65835850065926815</v>
      </c>
      <c r="U904" s="16">
        <v>0.69476892522212219</v>
      </c>
      <c r="V904" s="16">
        <v>0.68514290290497692</v>
      </c>
      <c r="W904" s="16">
        <v>0.71108920071894022</v>
      </c>
      <c r="X904" s="16">
        <v>0.58172944335528942</v>
      </c>
      <c r="Y904" s="16">
        <v>0.63014860827829566</v>
      </c>
      <c r="AA904" s="16">
        <v>0.73837889365212162</v>
      </c>
      <c r="AB904" s="16">
        <v>0.67054507969850818</v>
      </c>
      <c r="AC904" s="16">
        <v>0.6986540936451241</v>
      </c>
      <c r="AD904" s="16">
        <v>0.59134582314136219</v>
      </c>
    </row>
    <row r="905" spans="2:32" x14ac:dyDescent="0.35">
      <c r="B905" s="15" t="s">
        <v>125</v>
      </c>
      <c r="C905" s="16">
        <v>9.0012283789922237E-2</v>
      </c>
      <c r="D905" s="16">
        <v>7.1944743551437151E-2</v>
      </c>
      <c r="E905" s="16">
        <v>0.1082208635730611</v>
      </c>
      <c r="G905" s="16">
        <v>2.5905975880634709E-2</v>
      </c>
      <c r="H905" s="16">
        <v>3.8800053313730209E-2</v>
      </c>
      <c r="I905" s="16">
        <v>5.9895038164892507E-2</v>
      </c>
      <c r="J905" s="16">
        <v>7.8508212117935183E-2</v>
      </c>
      <c r="K905" s="16">
        <v>7.1065832255370498E-2</v>
      </c>
      <c r="L905" s="16">
        <v>0.22950197797045119</v>
      </c>
      <c r="N905" s="16">
        <v>0.13285399464757081</v>
      </c>
      <c r="O905" s="16">
        <v>8.0025595629618987E-2</v>
      </c>
      <c r="P905" s="16">
        <v>0.1047697167378021</v>
      </c>
      <c r="Q905" s="16">
        <v>7.0938381780525889E-2</v>
      </c>
      <c r="R905" s="16">
        <v>7.0323296834196414E-2</v>
      </c>
      <c r="S905" s="16">
        <v>0.1121426861830042</v>
      </c>
      <c r="T905" s="16">
        <v>9.1094363511769541E-2</v>
      </c>
      <c r="U905" s="16">
        <v>0.1143711142617055</v>
      </c>
      <c r="V905" s="16">
        <v>6.1677161242735389E-2</v>
      </c>
      <c r="W905" s="16">
        <v>6.0204304037449682E-2</v>
      </c>
      <c r="X905" s="16">
        <v>0.1474651250924216</v>
      </c>
      <c r="Y905" s="16">
        <v>5.4929870742828291E-2</v>
      </c>
      <c r="AA905" s="16">
        <v>7.7185207745353035E-2</v>
      </c>
      <c r="AB905" s="16">
        <v>8.3282109616182404E-2</v>
      </c>
      <c r="AC905" s="16">
        <v>0.1060855698095382</v>
      </c>
      <c r="AD905" s="16">
        <v>9.8052847046036604E-2</v>
      </c>
    </row>
    <row r="907" spans="2:32" x14ac:dyDescent="0.35">
      <c r="B907" s="25" t="s">
        <v>324</v>
      </c>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row>
    <row r="908" spans="2:32" x14ac:dyDescent="0.35">
      <c r="B908" s="24" t="s">
        <v>44</v>
      </c>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row>
    <row r="909" spans="2:32" ht="43.5" x14ac:dyDescent="0.35">
      <c r="B909" s="15" t="s">
        <v>325</v>
      </c>
      <c r="C909" s="16">
        <v>0.26521452878944313</v>
      </c>
      <c r="D909" s="16">
        <v>0.22906971566199569</v>
      </c>
      <c r="E909" s="16">
        <v>0.29788016788785049</v>
      </c>
      <c r="G909" s="16">
        <v>0.36250616404170521</v>
      </c>
      <c r="H909" s="16">
        <v>0.21151635985614531</v>
      </c>
      <c r="I909" s="16">
        <v>0.22436790551639421</v>
      </c>
      <c r="J909" s="16">
        <v>0.2485273437258029</v>
      </c>
      <c r="K909" s="16">
        <v>0.31475153409011303</v>
      </c>
      <c r="L909" s="16">
        <v>0.25398172268068331</v>
      </c>
      <c r="N909" s="16">
        <v>0.21377034603149131</v>
      </c>
      <c r="O909" s="16">
        <v>0.19399958731809719</v>
      </c>
      <c r="P909" s="16">
        <v>0.26666930569337932</v>
      </c>
      <c r="Q909" s="16">
        <v>0.24457527779931809</v>
      </c>
      <c r="R909" s="16">
        <v>0.31523568159321791</v>
      </c>
      <c r="S909" s="16">
        <v>0.2030118062926029</v>
      </c>
      <c r="T909" s="16">
        <v>0.33999430528055968</v>
      </c>
      <c r="U909" s="16">
        <v>0.28048039974200212</v>
      </c>
      <c r="V909" s="16">
        <v>0.21767886751758339</v>
      </c>
      <c r="W909" s="16">
        <v>0.2988326265358211</v>
      </c>
      <c r="X909" s="16">
        <v>0.3280991629849363</v>
      </c>
      <c r="Y909" s="16">
        <v>0.22595754359571019</v>
      </c>
      <c r="AA909" s="16">
        <v>0.19983702637544809</v>
      </c>
      <c r="AB909" s="16">
        <v>0.26923962036187882</v>
      </c>
      <c r="AC909" s="16">
        <v>0.23663207728653229</v>
      </c>
      <c r="AD909" s="16">
        <v>0.35202165097947052</v>
      </c>
    </row>
    <row r="910" spans="2:32" ht="29" x14ac:dyDescent="0.35">
      <c r="B910" s="15" t="s">
        <v>321</v>
      </c>
      <c r="C910" s="16">
        <v>0.63598580133547244</v>
      </c>
      <c r="D910" s="16">
        <v>0.68825191169321343</v>
      </c>
      <c r="E910" s="16">
        <v>0.58875064502124586</v>
      </c>
      <c r="G910" s="16">
        <v>0.61569891963929779</v>
      </c>
      <c r="H910" s="16">
        <v>0.7355224394065325</v>
      </c>
      <c r="I910" s="16">
        <v>0.69103353843815463</v>
      </c>
      <c r="J910" s="16">
        <v>0.64338693918866618</v>
      </c>
      <c r="K910" s="16">
        <v>0.57975227556555842</v>
      </c>
      <c r="L910" s="16">
        <v>0.56927298249523917</v>
      </c>
      <c r="N910" s="16">
        <v>0.65662137451037106</v>
      </c>
      <c r="O910" s="16">
        <v>0.71359339157100443</v>
      </c>
      <c r="P910" s="16">
        <v>0.67866992387093117</v>
      </c>
      <c r="Q910" s="16">
        <v>0.56882609833614584</v>
      </c>
      <c r="R910" s="16">
        <v>0.61836535318306263</v>
      </c>
      <c r="S910" s="16">
        <v>0.63943874725407657</v>
      </c>
      <c r="T910" s="16">
        <v>0.62251475343384566</v>
      </c>
      <c r="U910" s="16">
        <v>0.62682107177915403</v>
      </c>
      <c r="V910" s="16">
        <v>0.66370535566236954</v>
      </c>
      <c r="W910" s="16">
        <v>0.62389775743744047</v>
      </c>
      <c r="X910" s="16">
        <v>0.58824252584544123</v>
      </c>
      <c r="Y910" s="16">
        <v>0.64901908124300123</v>
      </c>
      <c r="AA910" s="16">
        <v>0.72832449465205706</v>
      </c>
      <c r="AB910" s="16">
        <v>0.65185937936455274</v>
      </c>
      <c r="AC910" s="16">
        <v>0.63774508612527325</v>
      </c>
      <c r="AD910" s="16">
        <v>0.52321078980362967</v>
      </c>
    </row>
    <row r="911" spans="2:32" x14ac:dyDescent="0.35">
      <c r="B911" s="15" t="s">
        <v>125</v>
      </c>
      <c r="C911" s="16">
        <v>9.8799669875084206E-2</v>
      </c>
      <c r="D911" s="16">
        <v>8.2678372644790776E-2</v>
      </c>
      <c r="E911" s="16">
        <v>0.1133691870909036</v>
      </c>
      <c r="G911" s="16">
        <v>2.1794916318996979E-2</v>
      </c>
      <c r="H911" s="16">
        <v>5.2961200737322141E-2</v>
      </c>
      <c r="I911" s="16">
        <v>8.4598556045451231E-2</v>
      </c>
      <c r="J911" s="16">
        <v>0.1080857170855309</v>
      </c>
      <c r="K911" s="16">
        <v>0.10549619034432831</v>
      </c>
      <c r="L911" s="16">
        <v>0.1767452948240775</v>
      </c>
      <c r="N911" s="16">
        <v>0.12960827945813749</v>
      </c>
      <c r="O911" s="16">
        <v>9.2407021110898435E-2</v>
      </c>
      <c r="P911" s="16">
        <v>5.4660770435689343E-2</v>
      </c>
      <c r="Q911" s="16">
        <v>0.18659862386453599</v>
      </c>
      <c r="R911" s="16">
        <v>6.6398965223719394E-2</v>
      </c>
      <c r="S911" s="16">
        <v>0.15754944645332081</v>
      </c>
      <c r="T911" s="16">
        <v>3.7490941285594798E-2</v>
      </c>
      <c r="U911" s="16">
        <v>9.2698528478843939E-2</v>
      </c>
      <c r="V911" s="16">
        <v>0.11861577682004699</v>
      </c>
      <c r="W911" s="16">
        <v>7.7269616026738402E-2</v>
      </c>
      <c r="X911" s="16">
        <v>8.3658311169622454E-2</v>
      </c>
      <c r="Y911" s="16">
        <v>0.1250233751612887</v>
      </c>
      <c r="AA911" s="16">
        <v>7.1838478972494763E-2</v>
      </c>
      <c r="AB911" s="16">
        <v>7.8901000273568445E-2</v>
      </c>
      <c r="AC911" s="16">
        <v>0.12562283658819459</v>
      </c>
      <c r="AD911" s="16">
        <v>0.1247675592169</v>
      </c>
    </row>
    <row r="913" spans="2:32" x14ac:dyDescent="0.35">
      <c r="B913" s="25" t="s">
        <v>326</v>
      </c>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row>
    <row r="914" spans="2:32" x14ac:dyDescent="0.35">
      <c r="B914" s="24" t="s">
        <v>54</v>
      </c>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row>
    <row r="915" spans="2:32" ht="43.5" x14ac:dyDescent="0.35">
      <c r="B915" s="15" t="s">
        <v>327</v>
      </c>
      <c r="C915" s="16">
        <v>0.25100474903516218</v>
      </c>
      <c r="D915" s="16">
        <v>0.26568784528460021</v>
      </c>
      <c r="E915" s="16">
        <v>0.23588170175526921</v>
      </c>
      <c r="G915" s="16">
        <v>0.21753702085603049</v>
      </c>
      <c r="H915" s="16">
        <v>0.2139231558216633</v>
      </c>
      <c r="I915" s="16">
        <v>0.17880939814130839</v>
      </c>
      <c r="J915" s="16">
        <v>0.29972866852424418</v>
      </c>
      <c r="K915" s="16">
        <v>0.30897209665442932</v>
      </c>
      <c r="L915" s="16">
        <v>0.28674310197677838</v>
      </c>
      <c r="N915" s="16">
        <v>0.26004015024850619</v>
      </c>
      <c r="O915" s="16">
        <v>0.31627811187457772</v>
      </c>
      <c r="P915" s="16">
        <v>0.27190742962674458</v>
      </c>
      <c r="Q915" s="16">
        <v>0.30898147458908959</v>
      </c>
      <c r="R915" s="16">
        <v>0.22855601299520609</v>
      </c>
      <c r="S915" s="16">
        <v>0.1368888426504726</v>
      </c>
      <c r="T915" s="16">
        <v>0.35506340393832808</v>
      </c>
      <c r="U915" s="16">
        <v>0.27628650841828212</v>
      </c>
      <c r="V915" s="16">
        <v>0.1466243408396945</v>
      </c>
      <c r="W915" s="16">
        <v>0.28945765758017949</v>
      </c>
      <c r="X915" s="16">
        <v>0.29150326309350072</v>
      </c>
      <c r="Y915" s="16">
        <v>0.26306747082723159</v>
      </c>
      <c r="AA915" s="16">
        <v>0.19295696369274851</v>
      </c>
      <c r="AB915" s="16">
        <v>0.26586175767635278</v>
      </c>
      <c r="AC915" s="16">
        <v>0.25245331880580307</v>
      </c>
      <c r="AD915" s="16">
        <v>0.29728235117210527</v>
      </c>
    </row>
    <row r="916" spans="2:32" ht="29" x14ac:dyDescent="0.35">
      <c r="B916" s="15" t="s">
        <v>321</v>
      </c>
      <c r="C916" s="16">
        <v>0.6660437347096354</v>
      </c>
      <c r="D916" s="16">
        <v>0.66701443508847125</v>
      </c>
      <c r="E916" s="16">
        <v>0.66504394914163567</v>
      </c>
      <c r="G916" s="16">
        <v>0.76174787562925717</v>
      </c>
      <c r="H916" s="16">
        <v>0.75527827084965771</v>
      </c>
      <c r="I916" s="16">
        <v>0.72769144971429267</v>
      </c>
      <c r="J916" s="16">
        <v>0.59593798490609884</v>
      </c>
      <c r="K916" s="16">
        <v>0.59853306250992899</v>
      </c>
      <c r="L916" s="16">
        <v>0.58730208376521253</v>
      </c>
      <c r="N916" s="16">
        <v>0.67765948168816614</v>
      </c>
      <c r="O916" s="16">
        <v>0.68372188812542201</v>
      </c>
      <c r="P916" s="16">
        <v>0.65083028476136484</v>
      </c>
      <c r="Q916" s="16">
        <v>0.62532708210090115</v>
      </c>
      <c r="R916" s="16">
        <v>0.68872073826034186</v>
      </c>
      <c r="S916" s="16">
        <v>0.69887132910498273</v>
      </c>
      <c r="T916" s="16">
        <v>0.57268367122953101</v>
      </c>
      <c r="U916" s="16">
        <v>0.62677911428233213</v>
      </c>
      <c r="V916" s="16">
        <v>0.78201568537951582</v>
      </c>
      <c r="W916" s="16">
        <v>0.62448129835853727</v>
      </c>
      <c r="X916" s="16">
        <v>0.63567575692575651</v>
      </c>
      <c r="Y916" s="16">
        <v>0.64713433254189712</v>
      </c>
      <c r="AA916" s="16">
        <v>0.74262512957234605</v>
      </c>
      <c r="AB916" s="16">
        <v>0.66423262160042551</v>
      </c>
      <c r="AC916" s="16">
        <v>0.66453654380595517</v>
      </c>
      <c r="AD916" s="16">
        <v>0.58606568882781618</v>
      </c>
    </row>
    <row r="917" spans="2:32" x14ac:dyDescent="0.35">
      <c r="B917" s="15" t="s">
        <v>125</v>
      </c>
      <c r="C917" s="16">
        <v>8.2951516255202168E-2</v>
      </c>
      <c r="D917" s="16">
        <v>6.7297719626928515E-2</v>
      </c>
      <c r="E917" s="16">
        <v>9.9074349103095163E-2</v>
      </c>
      <c r="G917" s="16">
        <v>2.071510351471232E-2</v>
      </c>
      <c r="H917" s="16">
        <v>3.0798573328679048E-2</v>
      </c>
      <c r="I917" s="16">
        <v>9.3499152144398995E-2</v>
      </c>
      <c r="J917" s="16">
        <v>0.104333346569657</v>
      </c>
      <c r="K917" s="16">
        <v>9.2494840835641606E-2</v>
      </c>
      <c r="L917" s="16">
        <v>0.125954814258009</v>
      </c>
      <c r="N917" s="16">
        <v>6.2300368063327699E-2</v>
      </c>
      <c r="O917" s="16">
        <v>0</v>
      </c>
      <c r="P917" s="16">
        <v>7.7262285611890344E-2</v>
      </c>
      <c r="Q917" s="16">
        <v>6.5691443310009243E-2</v>
      </c>
      <c r="R917" s="16">
        <v>8.2723248744451999E-2</v>
      </c>
      <c r="S917" s="16">
        <v>0.16423982824454481</v>
      </c>
      <c r="T917" s="16">
        <v>7.2252924832140991E-2</v>
      </c>
      <c r="U917" s="16">
        <v>9.6934377299385671E-2</v>
      </c>
      <c r="V917" s="16">
        <v>7.1359973780789662E-2</v>
      </c>
      <c r="W917" s="16">
        <v>8.6061044061283287E-2</v>
      </c>
      <c r="X917" s="16">
        <v>7.2820979980742495E-2</v>
      </c>
      <c r="Y917" s="16">
        <v>8.9798196630871366E-2</v>
      </c>
      <c r="AA917" s="16">
        <v>6.4417906734905453E-2</v>
      </c>
      <c r="AB917" s="16">
        <v>6.9905620723221526E-2</v>
      </c>
      <c r="AC917" s="16">
        <v>8.301013738824177E-2</v>
      </c>
      <c r="AD917" s="16">
        <v>0.1166519600000786</v>
      </c>
    </row>
    <row r="919" spans="2:32" x14ac:dyDescent="0.35">
      <c r="B919" s="25" t="s">
        <v>328</v>
      </c>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row>
    <row r="920" spans="2:32" x14ac:dyDescent="0.35">
      <c r="B920" s="24" t="s">
        <v>55</v>
      </c>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row>
    <row r="921" spans="2:32" ht="43.5" x14ac:dyDescent="0.35">
      <c r="B921" s="15" t="s">
        <v>329</v>
      </c>
      <c r="C921" s="16">
        <v>0.30909890353264141</v>
      </c>
      <c r="D921" s="16">
        <v>0.30455649659120237</v>
      </c>
      <c r="E921" s="16">
        <v>0.31331422728586272</v>
      </c>
      <c r="G921" s="16">
        <v>0.34422483453936548</v>
      </c>
      <c r="H921" s="16">
        <v>0.2438275720267381</v>
      </c>
      <c r="I921" s="16">
        <v>0.29756364787139189</v>
      </c>
      <c r="J921" s="16">
        <v>0.39186362490255139</v>
      </c>
      <c r="K921" s="16">
        <v>0.30444159730917131</v>
      </c>
      <c r="L921" s="16">
        <v>0.28154593087609592</v>
      </c>
      <c r="N921" s="16">
        <v>0.36717163079598769</v>
      </c>
      <c r="O921" s="16">
        <v>0.24733255670887161</v>
      </c>
      <c r="P921" s="16">
        <v>0.32305518912456482</v>
      </c>
      <c r="Q921" s="16">
        <v>0.30099542566816001</v>
      </c>
      <c r="R921" s="16">
        <v>0.29288279632169367</v>
      </c>
      <c r="S921" s="16">
        <v>0.32258804083108178</v>
      </c>
      <c r="T921" s="16">
        <v>0.39020478022579541</v>
      </c>
      <c r="U921" s="16">
        <v>0.30531509147117281</v>
      </c>
      <c r="V921" s="16">
        <v>0.25504119049337182</v>
      </c>
      <c r="W921" s="16">
        <v>0.28804228145816518</v>
      </c>
      <c r="X921" s="16">
        <v>0.34345845283297077</v>
      </c>
      <c r="Y921" s="16">
        <v>0.30098175508464181</v>
      </c>
      <c r="AA921" s="16">
        <v>0.28513782093734741</v>
      </c>
      <c r="AB921" s="16">
        <v>0.29075358681704822</v>
      </c>
      <c r="AC921" s="16">
        <v>0.28371270771692392</v>
      </c>
      <c r="AD921" s="16">
        <v>0.37801626484997303</v>
      </c>
    </row>
    <row r="922" spans="2:32" ht="29" x14ac:dyDescent="0.35">
      <c r="B922" s="15" t="s">
        <v>321</v>
      </c>
      <c r="C922" s="16">
        <v>0.60288015420620544</v>
      </c>
      <c r="D922" s="16">
        <v>0.6287145978647829</v>
      </c>
      <c r="E922" s="16">
        <v>0.57890596047825127</v>
      </c>
      <c r="G922" s="16">
        <v>0.6168472954839328</v>
      </c>
      <c r="H922" s="16">
        <v>0.68721234718902047</v>
      </c>
      <c r="I922" s="16">
        <v>0.66559094140249109</v>
      </c>
      <c r="J922" s="16">
        <v>0.50439767789688172</v>
      </c>
      <c r="K922" s="16">
        <v>0.61789733939008173</v>
      </c>
      <c r="L922" s="16">
        <v>0.54507902780512163</v>
      </c>
      <c r="N922" s="16">
        <v>0.51123027525144327</v>
      </c>
      <c r="O922" s="16">
        <v>0.58172429476157927</v>
      </c>
      <c r="P922" s="16">
        <v>0.64451241261008063</v>
      </c>
      <c r="Q922" s="16">
        <v>0.5546498613107137</v>
      </c>
      <c r="R922" s="16">
        <v>0.66355194926734695</v>
      </c>
      <c r="S922" s="16">
        <v>0.56179778155063176</v>
      </c>
      <c r="T922" s="16">
        <v>0.57076898200901971</v>
      </c>
      <c r="U922" s="16">
        <v>0.60874406232260569</v>
      </c>
      <c r="V922" s="16">
        <v>0.63399984371677454</v>
      </c>
      <c r="W922" s="16">
        <v>0.65227603882848884</v>
      </c>
      <c r="X922" s="16">
        <v>0.51981778977443038</v>
      </c>
      <c r="Y922" s="16">
        <v>0.61798033221739046</v>
      </c>
      <c r="AA922" s="16">
        <v>0.64650403461934713</v>
      </c>
      <c r="AB922" s="16">
        <v>0.62646203410002488</v>
      </c>
      <c r="AC922" s="16">
        <v>0.61331494728113367</v>
      </c>
      <c r="AD922" s="16">
        <v>0.51909274331654398</v>
      </c>
    </row>
    <row r="923" spans="2:32" x14ac:dyDescent="0.35">
      <c r="B923" s="15" t="s">
        <v>125</v>
      </c>
      <c r="C923" s="16">
        <v>8.8020942261153284E-2</v>
      </c>
      <c r="D923" s="16">
        <v>6.6728905544014755E-2</v>
      </c>
      <c r="E923" s="16">
        <v>0.10777981223588599</v>
      </c>
      <c r="G923" s="16">
        <v>3.8927869976701363E-2</v>
      </c>
      <c r="H923" s="16">
        <v>6.8960080784241345E-2</v>
      </c>
      <c r="I923" s="16">
        <v>3.6845410726117189E-2</v>
      </c>
      <c r="J923" s="16">
        <v>0.1037386972005671</v>
      </c>
      <c r="K923" s="16">
        <v>7.7661063300746999E-2</v>
      </c>
      <c r="L923" s="16">
        <v>0.17337504131878251</v>
      </c>
      <c r="N923" s="16">
        <v>0.12159809395256869</v>
      </c>
      <c r="O923" s="16">
        <v>0.170943148529549</v>
      </c>
      <c r="P923" s="16">
        <v>3.2432398265354608E-2</v>
      </c>
      <c r="Q923" s="16">
        <v>0.14435471302112621</v>
      </c>
      <c r="R923" s="16">
        <v>4.35652544109595E-2</v>
      </c>
      <c r="S923" s="16">
        <v>0.1156141776182865</v>
      </c>
      <c r="T923" s="16">
        <v>3.9026237765184928E-2</v>
      </c>
      <c r="U923" s="16">
        <v>8.5940846206221569E-2</v>
      </c>
      <c r="V923" s="16">
        <v>0.1109589657898537</v>
      </c>
      <c r="W923" s="16">
        <v>5.9681679713345953E-2</v>
      </c>
      <c r="X923" s="16">
        <v>0.13672375739259879</v>
      </c>
      <c r="Y923" s="16">
        <v>8.1037912697967701E-2</v>
      </c>
      <c r="AA923" s="16">
        <v>6.8358144443305527E-2</v>
      </c>
      <c r="AB923" s="16">
        <v>8.2784379082926823E-2</v>
      </c>
      <c r="AC923" s="16">
        <v>0.1029723450019424</v>
      </c>
      <c r="AD923" s="16">
        <v>0.10289099183348289</v>
      </c>
    </row>
    <row r="925" spans="2:32" x14ac:dyDescent="0.35">
      <c r="B925" s="25" t="s">
        <v>330</v>
      </c>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row>
    <row r="926" spans="2:32" x14ac:dyDescent="0.35">
      <c r="B926" s="24" t="s">
        <v>56</v>
      </c>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row>
    <row r="927" spans="2:32" ht="43.5" x14ac:dyDescent="0.35">
      <c r="B927" s="15" t="s">
        <v>331</v>
      </c>
      <c r="C927" s="16">
        <v>0.36219895224185439</v>
      </c>
      <c r="D927" s="16">
        <v>0.36393826183604738</v>
      </c>
      <c r="E927" s="16">
        <v>0.3606137945780869</v>
      </c>
      <c r="G927" s="16">
        <v>0.37847366406883748</v>
      </c>
      <c r="H927" s="16">
        <v>0.26373012644198901</v>
      </c>
      <c r="I927" s="16">
        <v>0.36635051926414491</v>
      </c>
      <c r="J927" s="16">
        <v>0.41828299003755121</v>
      </c>
      <c r="K927" s="16">
        <v>0.37241164969579821</v>
      </c>
      <c r="L927" s="16">
        <v>0.36368382224646051</v>
      </c>
      <c r="N927" s="16">
        <v>0.38894842022594028</v>
      </c>
      <c r="O927" s="16">
        <v>0.27501598549615852</v>
      </c>
      <c r="P927" s="16">
        <v>0.36896783724379761</v>
      </c>
      <c r="Q927" s="16">
        <v>0.27966030812084319</v>
      </c>
      <c r="R927" s="16">
        <v>0.36444167001826783</v>
      </c>
      <c r="S927" s="16">
        <v>0.2406680208602664</v>
      </c>
      <c r="T927" s="16">
        <v>0.449010843984119</v>
      </c>
      <c r="U927" s="16">
        <v>0.39160191096354879</v>
      </c>
      <c r="V927" s="16">
        <v>0.24873914897289429</v>
      </c>
      <c r="W927" s="16">
        <v>0.38732079642853318</v>
      </c>
      <c r="X927" s="16">
        <v>0.42916436141443431</v>
      </c>
      <c r="Y927" s="16">
        <v>0.50242931621557441</v>
      </c>
      <c r="AA927" s="16">
        <v>0.31534382704537928</v>
      </c>
      <c r="AB927" s="16">
        <v>0.41666948058735992</v>
      </c>
      <c r="AC927" s="16">
        <v>0.29654516452569601</v>
      </c>
      <c r="AD927" s="16">
        <v>0.40481576600106739</v>
      </c>
    </row>
    <row r="928" spans="2:32" ht="29" x14ac:dyDescent="0.35">
      <c r="B928" s="15" t="s">
        <v>321</v>
      </c>
      <c r="C928" s="16">
        <v>0.53134330048144762</v>
      </c>
      <c r="D928" s="16">
        <v>0.55648112677534567</v>
      </c>
      <c r="E928" s="16">
        <v>0.50843339523325526</v>
      </c>
      <c r="G928" s="16">
        <v>0.57841741167739391</v>
      </c>
      <c r="H928" s="16">
        <v>0.6613734977886544</v>
      </c>
      <c r="I928" s="16">
        <v>0.55997354553064249</v>
      </c>
      <c r="J928" s="16">
        <v>0.47372877483592768</v>
      </c>
      <c r="K928" s="16">
        <v>0.49584928505532588</v>
      </c>
      <c r="L928" s="16">
        <v>0.46381669908573459</v>
      </c>
      <c r="N928" s="16">
        <v>0.47562031961363349</v>
      </c>
      <c r="O928" s="16">
        <v>0.57216900420850481</v>
      </c>
      <c r="P928" s="16">
        <v>0.58154147755173502</v>
      </c>
      <c r="Q928" s="16">
        <v>0.57292270165790793</v>
      </c>
      <c r="R928" s="16">
        <v>0.54029265335247523</v>
      </c>
      <c r="S928" s="16">
        <v>0.65124223624147282</v>
      </c>
      <c r="T928" s="16">
        <v>0.43281770753154197</v>
      </c>
      <c r="U928" s="16">
        <v>0.47602274845547221</v>
      </c>
      <c r="V928" s="16">
        <v>0.65400143753984274</v>
      </c>
      <c r="W928" s="16">
        <v>0.48549433071589848</v>
      </c>
      <c r="X928" s="16">
        <v>0.53022885331423941</v>
      </c>
      <c r="Y928" s="16">
        <v>0.39717743028067698</v>
      </c>
      <c r="AA928" s="16">
        <v>0.58303906860636312</v>
      </c>
      <c r="AB928" s="16">
        <v>0.49483187014049979</v>
      </c>
      <c r="AC928" s="16">
        <v>0.59925834562003655</v>
      </c>
      <c r="AD928" s="16">
        <v>0.46020544637289151</v>
      </c>
    </row>
    <row r="929" spans="2:32" x14ac:dyDescent="0.35">
      <c r="B929" s="15" t="s">
        <v>125</v>
      </c>
      <c r="C929" s="16">
        <v>0.1064577472766978</v>
      </c>
      <c r="D929" s="16">
        <v>7.9580611388607128E-2</v>
      </c>
      <c r="E929" s="16">
        <v>0.13095281018865779</v>
      </c>
      <c r="G929" s="16">
        <v>4.310892425376861E-2</v>
      </c>
      <c r="H929" s="16">
        <v>7.4896375769356482E-2</v>
      </c>
      <c r="I929" s="16">
        <v>7.3675935205212512E-2</v>
      </c>
      <c r="J929" s="16">
        <v>0.10798823512652141</v>
      </c>
      <c r="K929" s="16">
        <v>0.13173906524887591</v>
      </c>
      <c r="L929" s="16">
        <v>0.17249947866780491</v>
      </c>
      <c r="N929" s="16">
        <v>0.13543126016042639</v>
      </c>
      <c r="O929" s="16">
        <v>0.15281501029533681</v>
      </c>
      <c r="P929" s="16">
        <v>4.9490685204467297E-2</v>
      </c>
      <c r="Q929" s="16">
        <v>0.14741699022124899</v>
      </c>
      <c r="R929" s="16">
        <v>9.5265676629257029E-2</v>
      </c>
      <c r="S929" s="16">
        <v>0.1080897428982608</v>
      </c>
      <c r="T929" s="16">
        <v>0.11817144848433909</v>
      </c>
      <c r="U929" s="16">
        <v>0.132375340580979</v>
      </c>
      <c r="V929" s="16">
        <v>9.7259413487262872E-2</v>
      </c>
      <c r="W929" s="16">
        <v>0.12718487285556829</v>
      </c>
      <c r="X929" s="16">
        <v>4.0606785271326377E-2</v>
      </c>
      <c r="Y929" s="16">
        <v>0.10039325350374829</v>
      </c>
      <c r="AA929" s="16">
        <v>0.1016171043482576</v>
      </c>
      <c r="AB929" s="16">
        <v>8.8498649272140253E-2</v>
      </c>
      <c r="AC929" s="16">
        <v>0.1041964898542677</v>
      </c>
      <c r="AD929" s="16">
        <v>0.1349787876260411</v>
      </c>
    </row>
    <row r="931" spans="2:32" x14ac:dyDescent="0.35">
      <c r="B931" s="25" t="s">
        <v>332</v>
      </c>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row>
    <row r="932" spans="2:32" x14ac:dyDescent="0.35">
      <c r="B932" s="24" t="s">
        <v>57</v>
      </c>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row>
    <row r="933" spans="2:32" ht="43.5" x14ac:dyDescent="0.35">
      <c r="B933" s="15" t="s">
        <v>333</v>
      </c>
      <c r="C933" s="16">
        <v>0.44443572321696639</v>
      </c>
      <c r="D933" s="16">
        <v>0.45831034604667309</v>
      </c>
      <c r="E933" s="16">
        <v>0.43047946389732072</v>
      </c>
      <c r="G933" s="16">
        <v>0.41769541768524598</v>
      </c>
      <c r="H933" s="16">
        <v>0.36116670409334939</v>
      </c>
      <c r="I933" s="16">
        <v>0.36036334849402007</v>
      </c>
      <c r="J933" s="16">
        <v>0.53179758337469329</v>
      </c>
      <c r="K933" s="16">
        <v>0.49068718015002122</v>
      </c>
      <c r="L933" s="16">
        <v>0.51102515022974715</v>
      </c>
      <c r="N933" s="16">
        <v>0.48151596110776268</v>
      </c>
      <c r="O933" s="16">
        <v>0.47481286927174432</v>
      </c>
      <c r="P933" s="16">
        <v>0.37072319119382952</v>
      </c>
      <c r="Q933" s="16">
        <v>0.53769540938895022</v>
      </c>
      <c r="R933" s="16">
        <v>0.33131686786224462</v>
      </c>
      <c r="S933" s="16">
        <v>0.50362580220002484</v>
      </c>
      <c r="T933" s="16">
        <v>0.59967945358995944</v>
      </c>
      <c r="U933" s="16">
        <v>0.4338070378822535</v>
      </c>
      <c r="V933" s="16">
        <v>0.40140903598158201</v>
      </c>
      <c r="W933" s="16">
        <v>0.4334230409305353</v>
      </c>
      <c r="X933" s="16">
        <v>0.45393608106539479</v>
      </c>
      <c r="Y933" s="16">
        <v>0.46557775966695408</v>
      </c>
      <c r="AA933" s="16">
        <v>0.44395200216334602</v>
      </c>
      <c r="AB933" s="16">
        <v>0.41804142681118528</v>
      </c>
      <c r="AC933" s="16">
        <v>0.39971971558374519</v>
      </c>
      <c r="AD933" s="16">
        <v>0.51286369045991165</v>
      </c>
    </row>
    <row r="934" spans="2:32" ht="29" x14ac:dyDescent="0.35">
      <c r="B934" s="15" t="s">
        <v>321</v>
      </c>
      <c r="C934" s="16">
        <v>0.47297767779034472</v>
      </c>
      <c r="D934" s="16">
        <v>0.4569381438771507</v>
      </c>
      <c r="E934" s="16">
        <v>0.48911158625086881</v>
      </c>
      <c r="G934" s="16">
        <v>0.57340231972020672</v>
      </c>
      <c r="H934" s="16">
        <v>0.58015774566365286</v>
      </c>
      <c r="I934" s="16">
        <v>0.55733542717967721</v>
      </c>
      <c r="J934" s="16">
        <v>0.38023181315233973</v>
      </c>
      <c r="K934" s="16">
        <v>0.45758023188991243</v>
      </c>
      <c r="L934" s="16">
        <v>0.32459176737236711</v>
      </c>
      <c r="N934" s="16">
        <v>0.41373522854222411</v>
      </c>
      <c r="O934" s="16">
        <v>0.52518713072825585</v>
      </c>
      <c r="P934" s="16">
        <v>0.53723460552072655</v>
      </c>
      <c r="Q934" s="16">
        <v>0.40778259993535898</v>
      </c>
      <c r="R934" s="16">
        <v>0.62819971053308188</v>
      </c>
      <c r="S934" s="16">
        <v>0.33725394554490262</v>
      </c>
      <c r="T934" s="16">
        <v>0.37698061609844441</v>
      </c>
      <c r="U934" s="16">
        <v>0.49130223539624301</v>
      </c>
      <c r="V934" s="16">
        <v>0.52252952067869984</v>
      </c>
      <c r="W934" s="16">
        <v>0.48541739439501691</v>
      </c>
      <c r="X934" s="16">
        <v>0.4141854727682297</v>
      </c>
      <c r="Y934" s="16">
        <v>0.43406121292437738</v>
      </c>
      <c r="AA934" s="16">
        <v>0.48134476395440412</v>
      </c>
      <c r="AB934" s="16">
        <v>0.5147416267595698</v>
      </c>
      <c r="AC934" s="16">
        <v>0.50838156330108819</v>
      </c>
      <c r="AD934" s="16">
        <v>0.3882974887475682</v>
      </c>
    </row>
    <row r="935" spans="2:32" x14ac:dyDescent="0.35">
      <c r="B935" s="15" t="s">
        <v>125</v>
      </c>
      <c r="C935" s="16">
        <v>8.2586598992688845E-2</v>
      </c>
      <c r="D935" s="16">
        <v>8.4751510076175984E-2</v>
      </c>
      <c r="E935" s="16">
        <v>8.0408949851810504E-2</v>
      </c>
      <c r="G935" s="16">
        <v>8.902262594547428E-3</v>
      </c>
      <c r="H935" s="16">
        <v>5.8675550242997823E-2</v>
      </c>
      <c r="I935" s="16">
        <v>8.2301224326302547E-2</v>
      </c>
      <c r="J935" s="16">
        <v>8.7970603472966966E-2</v>
      </c>
      <c r="K935" s="16">
        <v>5.1732587960066273E-2</v>
      </c>
      <c r="L935" s="16">
        <v>0.1643830823978861</v>
      </c>
      <c r="N935" s="16">
        <v>0.1047488103500132</v>
      </c>
      <c r="O935" s="16">
        <v>0</v>
      </c>
      <c r="P935" s="16">
        <v>9.2042203285443908E-2</v>
      </c>
      <c r="Q935" s="16">
        <v>5.4521990675690718E-2</v>
      </c>
      <c r="R935" s="16">
        <v>4.0483421604673463E-2</v>
      </c>
      <c r="S935" s="16">
        <v>0.15912025225507281</v>
      </c>
      <c r="T935" s="16">
        <v>2.3339930311596601E-2</v>
      </c>
      <c r="U935" s="16">
        <v>7.4890726721503334E-2</v>
      </c>
      <c r="V935" s="16">
        <v>7.6061443339718107E-2</v>
      </c>
      <c r="W935" s="16">
        <v>8.1159564674447668E-2</v>
      </c>
      <c r="X935" s="16">
        <v>0.13187844616637559</v>
      </c>
      <c r="Y935" s="16">
        <v>0.10036102740866849</v>
      </c>
      <c r="AA935" s="16">
        <v>7.4703233882249795E-2</v>
      </c>
      <c r="AB935" s="16">
        <v>6.7216946429244945E-2</v>
      </c>
      <c r="AC935" s="16">
        <v>9.1898721115166573E-2</v>
      </c>
      <c r="AD935" s="16">
        <v>9.8838820792520099E-2</v>
      </c>
    </row>
    <row r="937" spans="2:32" x14ac:dyDescent="0.35">
      <c r="B937" s="25" t="s">
        <v>334</v>
      </c>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row>
    <row r="938" spans="2:32" x14ac:dyDescent="0.35">
      <c r="B938" s="24" t="s">
        <v>58</v>
      </c>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row>
    <row r="939" spans="2:32" ht="43.5" x14ac:dyDescent="0.35">
      <c r="B939" s="15" t="s">
        <v>335</v>
      </c>
      <c r="C939" s="16">
        <v>0.48420919446566568</v>
      </c>
      <c r="D939" s="16">
        <v>0.53216182920033983</v>
      </c>
      <c r="E939" s="16">
        <v>0.43516359378262831</v>
      </c>
      <c r="G939" s="16">
        <v>0.56955131031732587</v>
      </c>
      <c r="H939" s="16">
        <v>0.37034551096460311</v>
      </c>
      <c r="I939" s="16">
        <v>0.45216496536643241</v>
      </c>
      <c r="J939" s="16">
        <v>0.49571282827323798</v>
      </c>
      <c r="K939" s="16">
        <v>0.50489049803824548</v>
      </c>
      <c r="L939" s="16">
        <v>0.52324527538408394</v>
      </c>
      <c r="N939" s="16">
        <v>0.56383343746253722</v>
      </c>
      <c r="O939" s="16">
        <v>0.59020240229197873</v>
      </c>
      <c r="P939" s="16">
        <v>0.37698557069934963</v>
      </c>
      <c r="Q939" s="16">
        <v>0.4592928935076479</v>
      </c>
      <c r="R939" s="16">
        <v>0.47953207234605588</v>
      </c>
      <c r="S939" s="16">
        <v>0.48166859797794898</v>
      </c>
      <c r="T939" s="16">
        <v>0.58671560693166014</v>
      </c>
      <c r="U939" s="16">
        <v>0.4866132496343511</v>
      </c>
      <c r="V939" s="16">
        <v>0.3389003115081754</v>
      </c>
      <c r="W939" s="16">
        <v>0.44422098611123911</v>
      </c>
      <c r="X939" s="16">
        <v>0.53662886185424252</v>
      </c>
      <c r="Y939" s="16">
        <v>0.49136970299692578</v>
      </c>
      <c r="AA939" s="16">
        <v>0.42211892014448138</v>
      </c>
      <c r="AB939" s="16">
        <v>0.47701799427973518</v>
      </c>
      <c r="AC939" s="16">
        <v>0.50689809452493007</v>
      </c>
      <c r="AD939" s="16">
        <v>0.536279717677007</v>
      </c>
    </row>
    <row r="940" spans="2:32" ht="29" x14ac:dyDescent="0.35">
      <c r="B940" s="15" t="s">
        <v>321</v>
      </c>
      <c r="C940" s="16">
        <v>0.44635315682065768</v>
      </c>
      <c r="D940" s="16">
        <v>0.41944234701701461</v>
      </c>
      <c r="E940" s="16">
        <v>0.47387733435520851</v>
      </c>
      <c r="G940" s="16">
        <v>0.39963524361278713</v>
      </c>
      <c r="H940" s="16">
        <v>0.59342749069355638</v>
      </c>
      <c r="I940" s="16">
        <v>0.51166593877836175</v>
      </c>
      <c r="J940" s="16">
        <v>0.41476216011906919</v>
      </c>
      <c r="K940" s="16">
        <v>0.42306916952635948</v>
      </c>
      <c r="L940" s="16">
        <v>0.34346078013519321</v>
      </c>
      <c r="N940" s="16">
        <v>0.37755616164308459</v>
      </c>
      <c r="O940" s="16">
        <v>0.37044548838649127</v>
      </c>
      <c r="P940" s="16">
        <v>0.5238619187349195</v>
      </c>
      <c r="Q940" s="16">
        <v>0.42204780005733428</v>
      </c>
      <c r="R940" s="16">
        <v>0.47747030691478581</v>
      </c>
      <c r="S940" s="16">
        <v>0.3989657310794526</v>
      </c>
      <c r="T940" s="16">
        <v>0.33897419394379652</v>
      </c>
      <c r="U940" s="16">
        <v>0.43304077275943881</v>
      </c>
      <c r="V940" s="16">
        <v>0.57857959788143543</v>
      </c>
      <c r="W940" s="16">
        <v>0.54300982399697106</v>
      </c>
      <c r="X940" s="16">
        <v>0.3820965047602049</v>
      </c>
      <c r="Y940" s="16">
        <v>0.43746187965458272</v>
      </c>
      <c r="AA940" s="16">
        <v>0.5085430439452473</v>
      </c>
      <c r="AB940" s="16">
        <v>0.46874163746271003</v>
      </c>
      <c r="AC940" s="16">
        <v>0.42221549051243451</v>
      </c>
      <c r="AD940" s="16">
        <v>0.38339930941470712</v>
      </c>
    </row>
    <row r="941" spans="2:32" x14ac:dyDescent="0.35">
      <c r="B941" s="15" t="s">
        <v>125</v>
      </c>
      <c r="C941" s="16">
        <v>6.9437648713676664E-2</v>
      </c>
      <c r="D941" s="16">
        <v>4.839582378264546E-2</v>
      </c>
      <c r="E941" s="16">
        <v>9.0959071862163093E-2</v>
      </c>
      <c r="G941" s="16">
        <v>3.0813446069887021E-2</v>
      </c>
      <c r="H941" s="16">
        <v>3.6226998341840608E-2</v>
      </c>
      <c r="I941" s="16">
        <v>3.6169095855206002E-2</v>
      </c>
      <c r="J941" s="16">
        <v>8.9525011607692731E-2</v>
      </c>
      <c r="K941" s="16">
        <v>7.2040332435394872E-2</v>
      </c>
      <c r="L941" s="16">
        <v>0.13329394448072271</v>
      </c>
      <c r="N941" s="16">
        <v>5.8610400894378273E-2</v>
      </c>
      <c r="O941" s="16">
        <v>3.9352109321529889E-2</v>
      </c>
      <c r="P941" s="16">
        <v>9.9152510565731114E-2</v>
      </c>
      <c r="Q941" s="16">
        <v>0.11865930643501769</v>
      </c>
      <c r="R941" s="16">
        <v>4.2997620739158478E-2</v>
      </c>
      <c r="S941" s="16">
        <v>0.1193656709425983</v>
      </c>
      <c r="T941" s="16">
        <v>7.4310199124543341E-2</v>
      </c>
      <c r="U941" s="16">
        <v>8.0345977606210053E-2</v>
      </c>
      <c r="V941" s="16">
        <v>8.2520090610389216E-2</v>
      </c>
      <c r="W941" s="16">
        <v>1.276918989178979E-2</v>
      </c>
      <c r="X941" s="16">
        <v>8.127463338555263E-2</v>
      </c>
      <c r="Y941" s="16">
        <v>7.1168417348491428E-2</v>
      </c>
      <c r="AA941" s="16">
        <v>6.9338035910271295E-2</v>
      </c>
      <c r="AB941" s="16">
        <v>5.4240368257554877E-2</v>
      </c>
      <c r="AC941" s="16">
        <v>7.08864149626353E-2</v>
      </c>
      <c r="AD941" s="16">
        <v>8.0320972908285854E-2</v>
      </c>
    </row>
    <row r="943" spans="2:32" x14ac:dyDescent="0.35">
      <c r="B943" s="25" t="s">
        <v>336</v>
      </c>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row>
    <row r="944" spans="2:32" x14ac:dyDescent="0.35">
      <c r="B944" s="24" t="s">
        <v>59</v>
      </c>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row>
    <row r="945" spans="2:32" ht="43.5" x14ac:dyDescent="0.35">
      <c r="B945" s="15" t="s">
        <v>337</v>
      </c>
      <c r="C945" s="16">
        <v>0.16112055466993999</v>
      </c>
      <c r="D945" s="16">
        <v>0.16298639900393419</v>
      </c>
      <c r="E945" s="16">
        <v>0.15929911458277771</v>
      </c>
      <c r="G945" s="16">
        <v>0.24491573049541629</v>
      </c>
      <c r="H945" s="16">
        <v>0.14259439893797821</v>
      </c>
      <c r="I945" s="16">
        <v>0.13934915120466621</v>
      </c>
      <c r="J945" s="16">
        <v>0.2133235196841031</v>
      </c>
      <c r="K945" s="16">
        <v>0.18786630336787771</v>
      </c>
      <c r="L945" s="16">
        <v>9.406875018600494E-2</v>
      </c>
      <c r="N945" s="16">
        <v>0.1734405130038621</v>
      </c>
      <c r="O945" s="16">
        <v>0.15079118949545769</v>
      </c>
      <c r="P945" s="16">
        <v>0.148526119970363</v>
      </c>
      <c r="Q945" s="16">
        <v>0.22936469576703261</v>
      </c>
      <c r="R945" s="16">
        <v>0.13053593746786471</v>
      </c>
      <c r="S945" s="16">
        <v>0.1237180711105033</v>
      </c>
      <c r="T945" s="16">
        <v>0.2361848017383501</v>
      </c>
      <c r="U945" s="16">
        <v>7.6907196811411088E-2</v>
      </c>
      <c r="V945" s="16">
        <v>0.12354797530526671</v>
      </c>
      <c r="W945" s="16">
        <v>0.18316010890267431</v>
      </c>
      <c r="X945" s="16">
        <v>0.1964395268842537</v>
      </c>
      <c r="Y945" s="16">
        <v>0.20591426985062239</v>
      </c>
      <c r="AA945" s="16">
        <v>0.12795901525824471</v>
      </c>
      <c r="AB945" s="16">
        <v>0.14159764606174879</v>
      </c>
      <c r="AC945" s="16">
        <v>0.18886908624386639</v>
      </c>
      <c r="AD945" s="16">
        <v>0.19885850061567911</v>
      </c>
    </row>
    <row r="946" spans="2:32" ht="29" x14ac:dyDescent="0.35">
      <c r="B946" s="15" t="s">
        <v>338</v>
      </c>
      <c r="C946" s="16">
        <v>0.76825045473526576</v>
      </c>
      <c r="D946" s="16">
        <v>0.77982992817936303</v>
      </c>
      <c r="E946" s="16">
        <v>0.75694655508241482</v>
      </c>
      <c r="G946" s="16">
        <v>0.72369666230429097</v>
      </c>
      <c r="H946" s="16">
        <v>0.80350472504835446</v>
      </c>
      <c r="I946" s="16">
        <v>0.8004686689428826</v>
      </c>
      <c r="J946" s="16">
        <v>0.72127005639435449</v>
      </c>
      <c r="K946" s="16">
        <v>0.68741975838346714</v>
      </c>
      <c r="L946" s="16">
        <v>0.81843316335979366</v>
      </c>
      <c r="N946" s="16">
        <v>0.72697053240183329</v>
      </c>
      <c r="O946" s="16">
        <v>0.80025451319866481</v>
      </c>
      <c r="P946" s="16">
        <v>0.77720112544155318</v>
      </c>
      <c r="Q946" s="16">
        <v>0.7286611042811949</v>
      </c>
      <c r="R946" s="16">
        <v>0.82638747470141172</v>
      </c>
      <c r="S946" s="16">
        <v>0.76287731075804377</v>
      </c>
      <c r="T946" s="16">
        <v>0.71985305016437906</v>
      </c>
      <c r="U946" s="16">
        <v>0.80295249492996634</v>
      </c>
      <c r="V946" s="16">
        <v>0.8301191551617596</v>
      </c>
      <c r="W946" s="16">
        <v>0.75503459875985723</v>
      </c>
      <c r="X946" s="16">
        <v>0.71882778436586159</v>
      </c>
      <c r="Y946" s="16">
        <v>0.73586384540715521</v>
      </c>
      <c r="AA946" s="16">
        <v>0.82057447510232395</v>
      </c>
      <c r="AB946" s="16">
        <v>0.77151160813951203</v>
      </c>
      <c r="AC946" s="16">
        <v>0.74741133245269475</v>
      </c>
      <c r="AD946" s="16">
        <v>0.71705026006998218</v>
      </c>
    </row>
    <row r="947" spans="2:32" x14ac:dyDescent="0.35">
      <c r="B947" s="15" t="s">
        <v>125</v>
      </c>
      <c r="C947" s="16">
        <v>7.0628990594794189E-2</v>
      </c>
      <c r="D947" s="16">
        <v>5.7183672816702773E-2</v>
      </c>
      <c r="E947" s="16">
        <v>8.3754330334807517E-2</v>
      </c>
      <c r="G947" s="16">
        <v>3.1387607200292662E-2</v>
      </c>
      <c r="H947" s="16">
        <v>5.3900876013667207E-2</v>
      </c>
      <c r="I947" s="16">
        <v>6.0182179852451237E-2</v>
      </c>
      <c r="J947" s="16">
        <v>6.5406423921542403E-2</v>
      </c>
      <c r="K947" s="16">
        <v>0.1247139382486552</v>
      </c>
      <c r="L947" s="16">
        <v>8.7498086454201582E-2</v>
      </c>
      <c r="N947" s="16">
        <v>9.9588954594304488E-2</v>
      </c>
      <c r="O947" s="16">
        <v>4.8954297305877588E-2</v>
      </c>
      <c r="P947" s="16">
        <v>7.4272754588083759E-2</v>
      </c>
      <c r="Q947" s="16">
        <v>4.1974199951772588E-2</v>
      </c>
      <c r="R947" s="16">
        <v>4.3076587830723712E-2</v>
      </c>
      <c r="S947" s="16">
        <v>0.113404618131453</v>
      </c>
      <c r="T947" s="16">
        <v>4.3962148097270802E-2</v>
      </c>
      <c r="U947" s="16">
        <v>0.12014030825862269</v>
      </c>
      <c r="V947" s="16">
        <v>4.6332869532973803E-2</v>
      </c>
      <c r="W947" s="16">
        <v>6.1805292337468419E-2</v>
      </c>
      <c r="X947" s="16">
        <v>8.4732688749884752E-2</v>
      </c>
      <c r="Y947" s="16">
        <v>5.822188474222257E-2</v>
      </c>
      <c r="AA947" s="16">
        <v>5.1466509639431307E-2</v>
      </c>
      <c r="AB947" s="16">
        <v>8.6890745798738955E-2</v>
      </c>
      <c r="AC947" s="16">
        <v>6.3719581303438938E-2</v>
      </c>
      <c r="AD947" s="16">
        <v>8.4091239314338692E-2</v>
      </c>
    </row>
    <row r="949" spans="2:32" x14ac:dyDescent="0.35">
      <c r="B949" s="25" t="s">
        <v>339</v>
      </c>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row>
    <row r="950" spans="2:32" x14ac:dyDescent="0.35">
      <c r="B950" s="24" t="s">
        <v>46</v>
      </c>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row>
    <row r="951" spans="2:32" ht="43.5" x14ac:dyDescent="0.35">
      <c r="B951" s="15" t="s">
        <v>340</v>
      </c>
      <c r="C951" s="16">
        <v>0.22629049265063431</v>
      </c>
      <c r="D951" s="16">
        <v>0.21497062304785561</v>
      </c>
      <c r="E951" s="16">
        <v>0.23828401918047029</v>
      </c>
      <c r="G951" s="16">
        <v>0.21233796026518151</v>
      </c>
      <c r="H951" s="16">
        <v>0.25894267272875721</v>
      </c>
      <c r="I951" s="16">
        <v>0.2217581035046437</v>
      </c>
      <c r="J951" s="16">
        <v>0.25309807108199311</v>
      </c>
      <c r="K951" s="16">
        <v>0.23644983606518591</v>
      </c>
      <c r="L951" s="16">
        <v>0.18473136438970089</v>
      </c>
      <c r="N951" s="16">
        <v>0.22231262035880209</v>
      </c>
      <c r="O951" s="16">
        <v>0.15640593471724881</v>
      </c>
      <c r="P951" s="16">
        <v>0.19294901955178051</v>
      </c>
      <c r="Q951" s="16">
        <v>0.19982786433876179</v>
      </c>
      <c r="R951" s="16">
        <v>0.23464161245473381</v>
      </c>
      <c r="S951" s="16">
        <v>0.1975887103893553</v>
      </c>
      <c r="T951" s="16">
        <v>0.2984240830142828</v>
      </c>
      <c r="U951" s="16">
        <v>0.22011133601220509</v>
      </c>
      <c r="V951" s="16">
        <v>0.25316747191254002</v>
      </c>
      <c r="W951" s="16">
        <v>0.18731437419547931</v>
      </c>
      <c r="X951" s="16">
        <v>0.29636983210913093</v>
      </c>
      <c r="Y951" s="16">
        <v>0.20795000017697071</v>
      </c>
      <c r="AA951" s="16">
        <v>0.15951048755373681</v>
      </c>
      <c r="AB951" s="16">
        <v>0.24401019160485479</v>
      </c>
      <c r="AC951" s="16">
        <v>0.1992860158049915</v>
      </c>
      <c r="AD951" s="16">
        <v>0.30512012673967281</v>
      </c>
    </row>
    <row r="952" spans="2:32" ht="29" x14ac:dyDescent="0.35">
      <c r="B952" s="15" t="s">
        <v>338</v>
      </c>
      <c r="C952" s="16">
        <v>0.69943484749225326</v>
      </c>
      <c r="D952" s="16">
        <v>0.72412968749014994</v>
      </c>
      <c r="E952" s="16">
        <v>0.67327039250664855</v>
      </c>
      <c r="G952" s="16">
        <v>0.75740075595067469</v>
      </c>
      <c r="H952" s="16">
        <v>0.71354691020308036</v>
      </c>
      <c r="I952" s="16">
        <v>0.71987507196248124</v>
      </c>
      <c r="J952" s="16">
        <v>0.6222325083109661</v>
      </c>
      <c r="K952" s="16">
        <v>0.67507572061830567</v>
      </c>
      <c r="L952" s="16">
        <v>0.70957770965304789</v>
      </c>
      <c r="N952" s="16">
        <v>0.66200334985303122</v>
      </c>
      <c r="O952" s="16">
        <v>0.74117032770918778</v>
      </c>
      <c r="P952" s="16">
        <v>0.75671442056621852</v>
      </c>
      <c r="Q952" s="16">
        <v>0.69747168502936352</v>
      </c>
      <c r="R952" s="16">
        <v>0.72289638012576618</v>
      </c>
      <c r="S952" s="16">
        <v>0.76338394229405626</v>
      </c>
      <c r="T952" s="16">
        <v>0.6274267089174238</v>
      </c>
      <c r="U952" s="16">
        <v>0.73061527708070428</v>
      </c>
      <c r="V952" s="16">
        <v>0.69240366293886058</v>
      </c>
      <c r="W952" s="16">
        <v>0.71849211552642966</v>
      </c>
      <c r="X952" s="16">
        <v>0.59564506711884047</v>
      </c>
      <c r="Y952" s="16">
        <v>0.70771157133061791</v>
      </c>
      <c r="AA952" s="16">
        <v>0.77247963938399566</v>
      </c>
      <c r="AB952" s="16">
        <v>0.68017512877455144</v>
      </c>
      <c r="AC952" s="16">
        <v>0.74096450569482586</v>
      </c>
      <c r="AD952" s="16">
        <v>0.60155481502220409</v>
      </c>
    </row>
    <row r="953" spans="2:32" x14ac:dyDescent="0.35">
      <c r="B953" s="15" t="s">
        <v>125</v>
      </c>
      <c r="C953" s="16">
        <v>7.4274659857112235E-2</v>
      </c>
      <c r="D953" s="16">
        <v>6.089968946199454E-2</v>
      </c>
      <c r="E953" s="16">
        <v>8.8445588312881337E-2</v>
      </c>
      <c r="G953" s="16">
        <v>3.0261283784143739E-2</v>
      </c>
      <c r="H953" s="16">
        <v>2.751041706816245E-2</v>
      </c>
      <c r="I953" s="16">
        <v>5.8366824532875138E-2</v>
      </c>
      <c r="J953" s="16">
        <v>0.1246694206070408</v>
      </c>
      <c r="K953" s="16">
        <v>8.8474443316508472E-2</v>
      </c>
      <c r="L953" s="16">
        <v>0.1056909259572512</v>
      </c>
      <c r="N953" s="16">
        <v>0.1156840297881668</v>
      </c>
      <c r="O953" s="16">
        <v>0.1024237375735635</v>
      </c>
      <c r="P953" s="16">
        <v>5.0336559882000788E-2</v>
      </c>
      <c r="Q953" s="16">
        <v>0.1027004506318747</v>
      </c>
      <c r="R953" s="16">
        <v>4.2462007419499959E-2</v>
      </c>
      <c r="S953" s="16">
        <v>3.9027347316588239E-2</v>
      </c>
      <c r="T953" s="16">
        <v>7.4149208068293587E-2</v>
      </c>
      <c r="U953" s="16">
        <v>4.9273386907090461E-2</v>
      </c>
      <c r="V953" s="16">
        <v>5.4428865148599119E-2</v>
      </c>
      <c r="W953" s="16">
        <v>9.4193510278091155E-2</v>
      </c>
      <c r="X953" s="16">
        <v>0.1079851007720284</v>
      </c>
      <c r="Y953" s="16">
        <v>8.4338428492411341E-2</v>
      </c>
      <c r="AA953" s="16">
        <v>6.8009873062267481E-2</v>
      </c>
      <c r="AB953" s="16">
        <v>7.581467962059367E-2</v>
      </c>
      <c r="AC953" s="16">
        <v>5.9749478500182591E-2</v>
      </c>
      <c r="AD953" s="16">
        <v>9.3325058238123301E-2</v>
      </c>
    </row>
    <row r="955" spans="2:32" x14ac:dyDescent="0.35">
      <c r="B955" s="25" t="s">
        <v>341</v>
      </c>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row>
    <row r="956" spans="2:32" x14ac:dyDescent="0.35">
      <c r="B956" s="24" t="s">
        <v>60</v>
      </c>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row>
    <row r="957" spans="2:32" ht="43.5" x14ac:dyDescent="0.35">
      <c r="B957" s="15" t="s">
        <v>342</v>
      </c>
      <c r="C957" s="16">
        <v>0.26011954314426539</v>
      </c>
      <c r="D957" s="16">
        <v>0.263436811783331</v>
      </c>
      <c r="E957" s="16">
        <v>0.25711159959045232</v>
      </c>
      <c r="G957" s="16">
        <v>0.31338805963454669</v>
      </c>
      <c r="H957" s="16">
        <v>0.1903099313899278</v>
      </c>
      <c r="I957" s="16">
        <v>0.28090665453630581</v>
      </c>
      <c r="J957" s="16">
        <v>0.26363033403199748</v>
      </c>
      <c r="K957" s="16">
        <v>0.2377913697725558</v>
      </c>
      <c r="L957" s="16">
        <v>0.27231731524693359</v>
      </c>
      <c r="N957" s="16">
        <v>0.36299664737150739</v>
      </c>
      <c r="O957" s="16">
        <v>0.30557580353089492</v>
      </c>
      <c r="P957" s="16">
        <v>0.18092636384097699</v>
      </c>
      <c r="Q957" s="16">
        <v>0.219187071131005</v>
      </c>
      <c r="R957" s="16">
        <v>0.23105869334534501</v>
      </c>
      <c r="S957" s="16">
        <v>0.219521538685545</v>
      </c>
      <c r="T957" s="16">
        <v>0.30825537514533657</v>
      </c>
      <c r="U957" s="16">
        <v>0.28503943398257858</v>
      </c>
      <c r="V957" s="16">
        <v>0.2302302650626801</v>
      </c>
      <c r="W957" s="16">
        <v>0.25649797094781551</v>
      </c>
      <c r="X957" s="16">
        <v>0.29185380394042248</v>
      </c>
      <c r="Y957" s="16">
        <v>0.24322329561614939</v>
      </c>
      <c r="AA957" s="16">
        <v>0.24062552917099581</v>
      </c>
      <c r="AB957" s="16">
        <v>0.2337039295700383</v>
      </c>
      <c r="AC957" s="16">
        <v>0.25695819478424792</v>
      </c>
      <c r="AD957" s="16">
        <v>0.30962941975415059</v>
      </c>
    </row>
    <row r="958" spans="2:32" ht="29" x14ac:dyDescent="0.35">
      <c r="B958" s="15" t="s">
        <v>338</v>
      </c>
      <c r="C958" s="16">
        <v>0.64888078026396401</v>
      </c>
      <c r="D958" s="16">
        <v>0.65594499688190955</v>
      </c>
      <c r="E958" s="16">
        <v>0.64247528009178811</v>
      </c>
      <c r="G958" s="16">
        <v>0.65814424303489671</v>
      </c>
      <c r="H958" s="16">
        <v>0.77188248422877859</v>
      </c>
      <c r="I958" s="16">
        <v>0.61382018022861184</v>
      </c>
      <c r="J958" s="16">
        <v>0.61062082164374365</v>
      </c>
      <c r="K958" s="16">
        <v>0.70837175482948744</v>
      </c>
      <c r="L958" s="16">
        <v>0.57250450667260411</v>
      </c>
      <c r="N958" s="16">
        <v>0.54845609610419199</v>
      </c>
      <c r="O958" s="16">
        <v>0.62068444239852461</v>
      </c>
      <c r="P958" s="16">
        <v>0.75539872922938245</v>
      </c>
      <c r="Q958" s="16">
        <v>0.63532744529676788</v>
      </c>
      <c r="R958" s="16">
        <v>0.67072992976359747</v>
      </c>
      <c r="S958" s="16">
        <v>0.58821266209864853</v>
      </c>
      <c r="T958" s="16">
        <v>0.62915969598392063</v>
      </c>
      <c r="U958" s="16">
        <v>0.62566268644337042</v>
      </c>
      <c r="V958" s="16">
        <v>0.71710885644591715</v>
      </c>
      <c r="W958" s="16">
        <v>0.65865536655531609</v>
      </c>
      <c r="X958" s="16">
        <v>0.6128092712479053</v>
      </c>
      <c r="Y958" s="16">
        <v>0.67253238392416692</v>
      </c>
      <c r="AA958" s="16">
        <v>0.71035368658527431</v>
      </c>
      <c r="AB958" s="16">
        <v>0.70512854893419297</v>
      </c>
      <c r="AC958" s="16">
        <v>0.62144300630415505</v>
      </c>
      <c r="AD958" s="16">
        <v>0.55159243203282471</v>
      </c>
    </row>
    <row r="959" spans="2:32" x14ac:dyDescent="0.35">
      <c r="B959" s="15" t="s">
        <v>125</v>
      </c>
      <c r="C959" s="16">
        <v>9.0999676591770509E-2</v>
      </c>
      <c r="D959" s="16">
        <v>8.0618191334759309E-2</v>
      </c>
      <c r="E959" s="16">
        <v>0.1004131203177597</v>
      </c>
      <c r="G959" s="16">
        <v>2.846769733055662E-2</v>
      </c>
      <c r="H959" s="16">
        <v>3.7807584381293599E-2</v>
      </c>
      <c r="I959" s="16">
        <v>0.10527316523508221</v>
      </c>
      <c r="J959" s="16">
        <v>0.1257488443242587</v>
      </c>
      <c r="K959" s="16">
        <v>5.3836875397956813E-2</v>
      </c>
      <c r="L959" s="16">
        <v>0.15517817808046219</v>
      </c>
      <c r="N959" s="16">
        <v>8.8547256524300566E-2</v>
      </c>
      <c r="O959" s="16">
        <v>7.3739754070580477E-2</v>
      </c>
      <c r="P959" s="16">
        <v>6.3674906929640548E-2</v>
      </c>
      <c r="Q959" s="16">
        <v>0.14548548357222721</v>
      </c>
      <c r="R959" s="16">
        <v>9.8211376891057661E-2</v>
      </c>
      <c r="S959" s="16">
        <v>0.19226579921580639</v>
      </c>
      <c r="T959" s="16">
        <v>6.258492887074267E-2</v>
      </c>
      <c r="U959" s="16">
        <v>8.9297879574050831E-2</v>
      </c>
      <c r="V959" s="16">
        <v>5.2660878491402711E-2</v>
      </c>
      <c r="W959" s="16">
        <v>8.4846662496868355E-2</v>
      </c>
      <c r="X959" s="16">
        <v>9.533692481167215E-2</v>
      </c>
      <c r="Y959" s="16">
        <v>8.4244320459683678E-2</v>
      </c>
      <c r="AA959" s="16">
        <v>4.9020784243729798E-2</v>
      </c>
      <c r="AB959" s="16">
        <v>6.1167521495768852E-2</v>
      </c>
      <c r="AC959" s="16">
        <v>0.12159879891159719</v>
      </c>
      <c r="AD959" s="16">
        <v>0.13877814821302489</v>
      </c>
    </row>
    <row r="961" spans="2:32" x14ac:dyDescent="0.35">
      <c r="B961" s="25" t="s">
        <v>343</v>
      </c>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row>
    <row r="962" spans="2:32" x14ac:dyDescent="0.35">
      <c r="B962" s="24" t="s">
        <v>61</v>
      </c>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row>
    <row r="963" spans="2:32" ht="43.5" x14ac:dyDescent="0.35">
      <c r="B963" s="15" t="s">
        <v>344</v>
      </c>
      <c r="C963" s="16">
        <v>0.26763546663301752</v>
      </c>
      <c r="D963" s="16">
        <v>0.2647186688386608</v>
      </c>
      <c r="E963" s="16">
        <v>0.27055105718995792</v>
      </c>
      <c r="G963" s="16">
        <v>0.30767232557850099</v>
      </c>
      <c r="H963" s="16">
        <v>0.20973108682955269</v>
      </c>
      <c r="I963" s="16">
        <v>0.2256277253241728</v>
      </c>
      <c r="J963" s="16">
        <v>0.3285575409040366</v>
      </c>
      <c r="K963" s="16">
        <v>0.26102729613086728</v>
      </c>
      <c r="L963" s="16">
        <v>0.27002835496214178</v>
      </c>
      <c r="N963" s="16">
        <v>0.3197179589180375</v>
      </c>
      <c r="O963" s="16">
        <v>0.19415520258408461</v>
      </c>
      <c r="P963" s="16">
        <v>0.15061036022162849</v>
      </c>
      <c r="Q963" s="16">
        <v>0.32269851241011221</v>
      </c>
      <c r="R963" s="16">
        <v>0.22871466002367899</v>
      </c>
      <c r="S963" s="16">
        <v>0.21088960833506709</v>
      </c>
      <c r="T963" s="16">
        <v>0.3680351034209331</v>
      </c>
      <c r="U963" s="16">
        <v>0.24422245466268969</v>
      </c>
      <c r="V963" s="16">
        <v>0.2218327091152624</v>
      </c>
      <c r="W963" s="16">
        <v>0.30731537624386779</v>
      </c>
      <c r="X963" s="16">
        <v>0.40947306364505781</v>
      </c>
      <c r="Y963" s="16">
        <v>0.22251229746913351</v>
      </c>
      <c r="AA963" s="16">
        <v>0.21484295142377141</v>
      </c>
      <c r="AB963" s="16">
        <v>0.26744935734711239</v>
      </c>
      <c r="AC963" s="16">
        <v>0.24070970543114789</v>
      </c>
      <c r="AD963" s="16">
        <v>0.35223659181284911</v>
      </c>
    </row>
    <row r="964" spans="2:32" ht="29" x14ac:dyDescent="0.35">
      <c r="B964" s="15" t="s">
        <v>338</v>
      </c>
      <c r="C964" s="16">
        <v>0.64940226014980351</v>
      </c>
      <c r="D964" s="16">
        <v>0.66659779116904527</v>
      </c>
      <c r="E964" s="16">
        <v>0.632213846212342</v>
      </c>
      <c r="G964" s="16">
        <v>0.66523028112893212</v>
      </c>
      <c r="H964" s="16">
        <v>0.74136915752188093</v>
      </c>
      <c r="I964" s="16">
        <v>0.69656806837045981</v>
      </c>
      <c r="J964" s="16">
        <v>0.57102788679928995</v>
      </c>
      <c r="K964" s="16">
        <v>0.63644268936284087</v>
      </c>
      <c r="L964" s="16">
        <v>0.60791973224119489</v>
      </c>
      <c r="N964" s="16">
        <v>0.59822730545343705</v>
      </c>
      <c r="O964" s="16">
        <v>0.71480769687505408</v>
      </c>
      <c r="P964" s="16">
        <v>0.76694456272903366</v>
      </c>
      <c r="Q964" s="16">
        <v>0.56410545357394826</v>
      </c>
      <c r="R964" s="16">
        <v>0.69006331924501085</v>
      </c>
      <c r="S964" s="16">
        <v>0.650185467585355</v>
      </c>
      <c r="T964" s="16">
        <v>0.58986262521792587</v>
      </c>
      <c r="U964" s="16">
        <v>0.6868603345439358</v>
      </c>
      <c r="V964" s="16">
        <v>0.70968648853904581</v>
      </c>
      <c r="W964" s="16">
        <v>0.5943111203073651</v>
      </c>
      <c r="X964" s="16">
        <v>0.50524230113189372</v>
      </c>
      <c r="Y964" s="16">
        <v>0.71282154744106208</v>
      </c>
      <c r="AA964" s="16">
        <v>0.73565265406587366</v>
      </c>
      <c r="AB964" s="16">
        <v>0.64462351266292583</v>
      </c>
      <c r="AC964" s="16">
        <v>0.66861842088522505</v>
      </c>
      <c r="AD964" s="16">
        <v>0.53852112043140521</v>
      </c>
    </row>
    <row r="965" spans="2:32" x14ac:dyDescent="0.35">
      <c r="B965" s="15" t="s">
        <v>125</v>
      </c>
      <c r="C965" s="16">
        <v>8.2962273217179069E-2</v>
      </c>
      <c r="D965" s="16">
        <v>6.8683539992293874E-2</v>
      </c>
      <c r="E965" s="16">
        <v>9.7235096597700132E-2</v>
      </c>
      <c r="G965" s="16">
        <v>2.7097393292566808E-2</v>
      </c>
      <c r="H965" s="16">
        <v>4.889975564856635E-2</v>
      </c>
      <c r="I965" s="16">
        <v>7.7804206305367413E-2</v>
      </c>
      <c r="J965" s="16">
        <v>0.1004145722966734</v>
      </c>
      <c r="K965" s="16">
        <v>0.1025300145062918</v>
      </c>
      <c r="L965" s="16">
        <v>0.1220519127966633</v>
      </c>
      <c r="N965" s="16">
        <v>8.2054735628525152E-2</v>
      </c>
      <c r="O965" s="16">
        <v>9.1037100540861449E-2</v>
      </c>
      <c r="P965" s="16">
        <v>8.2445077049337498E-2</v>
      </c>
      <c r="Q965" s="16">
        <v>0.11319603401593931</v>
      </c>
      <c r="R965" s="16">
        <v>8.1222020731310005E-2</v>
      </c>
      <c r="S965" s="16">
        <v>0.13892492407957791</v>
      </c>
      <c r="T965" s="16">
        <v>4.2102271361140933E-2</v>
      </c>
      <c r="U965" s="16">
        <v>6.8917210793374734E-2</v>
      </c>
      <c r="V965" s="16">
        <v>6.8480802345691524E-2</v>
      </c>
      <c r="W965" s="16">
        <v>9.837350344876726E-2</v>
      </c>
      <c r="X965" s="16">
        <v>8.5284635223048397E-2</v>
      </c>
      <c r="Y965" s="16">
        <v>6.4666155089804556E-2</v>
      </c>
      <c r="AA965" s="16">
        <v>4.950439451035471E-2</v>
      </c>
      <c r="AB965" s="16">
        <v>8.7927129989961841E-2</v>
      </c>
      <c r="AC965" s="16">
        <v>9.0671873683626947E-2</v>
      </c>
      <c r="AD965" s="16">
        <v>0.1092422877557456</v>
      </c>
    </row>
    <row r="967" spans="2:32" x14ac:dyDescent="0.35">
      <c r="B967" s="25" t="s">
        <v>345</v>
      </c>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row>
    <row r="968" spans="2:32" x14ac:dyDescent="0.35">
      <c r="B968" s="24" t="s">
        <v>62</v>
      </c>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row>
    <row r="969" spans="2:32" ht="43.5" x14ac:dyDescent="0.35">
      <c r="B969" s="15" t="s">
        <v>346</v>
      </c>
      <c r="C969" s="16">
        <v>0.31377562235636841</v>
      </c>
      <c r="D969" s="16">
        <v>0.29887075467218871</v>
      </c>
      <c r="E969" s="16">
        <v>0.3280330984067038</v>
      </c>
      <c r="G969" s="16">
        <v>0.37972181797267468</v>
      </c>
      <c r="H969" s="16">
        <v>0.27557165497229458</v>
      </c>
      <c r="I969" s="16">
        <v>0.26461585350577488</v>
      </c>
      <c r="J969" s="16">
        <v>0.33772577417499611</v>
      </c>
      <c r="K969" s="16">
        <v>0.30901856524943749</v>
      </c>
      <c r="L969" s="16">
        <v>0.32782044050936149</v>
      </c>
      <c r="N969" s="16">
        <v>0.3291438555042307</v>
      </c>
      <c r="O969" s="16">
        <v>0.37787989501046182</v>
      </c>
      <c r="P969" s="16">
        <v>0.2441169010264197</v>
      </c>
      <c r="Q969" s="16">
        <v>0.31710326765249353</v>
      </c>
      <c r="R969" s="16">
        <v>0.34972561876965991</v>
      </c>
      <c r="S969" s="16">
        <v>0.3062663963597464</v>
      </c>
      <c r="T969" s="16">
        <v>0.40596922826945542</v>
      </c>
      <c r="U969" s="16">
        <v>0.32558109594110962</v>
      </c>
      <c r="V969" s="16">
        <v>0.24146505779414201</v>
      </c>
      <c r="W969" s="16">
        <v>0.31541241883835203</v>
      </c>
      <c r="X969" s="16">
        <v>0.26415144758953701</v>
      </c>
      <c r="Y969" s="16">
        <v>0.35922489904766391</v>
      </c>
      <c r="AA969" s="16">
        <v>0.30283425501295591</v>
      </c>
      <c r="AB969" s="16">
        <v>0.30269467553960377</v>
      </c>
      <c r="AC969" s="16">
        <v>0.30809962856712159</v>
      </c>
      <c r="AD969" s="16">
        <v>0.34388606152343187</v>
      </c>
    </row>
    <row r="970" spans="2:32" ht="29" x14ac:dyDescent="0.35">
      <c r="B970" s="15" t="s">
        <v>338</v>
      </c>
      <c r="C970" s="16">
        <v>0.60723320696313388</v>
      </c>
      <c r="D970" s="16">
        <v>0.63620088530778363</v>
      </c>
      <c r="E970" s="16">
        <v>0.5795237372124542</v>
      </c>
      <c r="G970" s="16">
        <v>0.59277881250450004</v>
      </c>
      <c r="H970" s="16">
        <v>0.67249243764201438</v>
      </c>
      <c r="I970" s="16">
        <v>0.65789236968845954</v>
      </c>
      <c r="J970" s="16">
        <v>0.58738995270159766</v>
      </c>
      <c r="K970" s="16">
        <v>0.58411128714282501</v>
      </c>
      <c r="L970" s="16">
        <v>0.55293000310080265</v>
      </c>
      <c r="N970" s="16">
        <v>0.56913971585031897</v>
      </c>
      <c r="O970" s="16">
        <v>0.53355455403665564</v>
      </c>
      <c r="P970" s="16">
        <v>0.69599263244741394</v>
      </c>
      <c r="Q970" s="16">
        <v>0.5875366034541224</v>
      </c>
      <c r="R970" s="16">
        <v>0.60474397180535167</v>
      </c>
      <c r="S970" s="16">
        <v>0.59682652087041499</v>
      </c>
      <c r="T970" s="16">
        <v>0.56631405560868586</v>
      </c>
      <c r="U970" s="16">
        <v>0.59240780114269442</v>
      </c>
      <c r="V970" s="16">
        <v>0.67750200870659161</v>
      </c>
      <c r="W970" s="16">
        <v>0.60159791400069529</v>
      </c>
      <c r="X970" s="16">
        <v>0.64137395599580616</v>
      </c>
      <c r="Y970" s="16">
        <v>0.54945188897630171</v>
      </c>
      <c r="AA970" s="16">
        <v>0.62674485167230698</v>
      </c>
      <c r="AB970" s="16">
        <v>0.63985277791655415</v>
      </c>
      <c r="AC970" s="16">
        <v>0.62494169504748609</v>
      </c>
      <c r="AD970" s="16">
        <v>0.53482421758574672</v>
      </c>
    </row>
    <row r="971" spans="2:32" x14ac:dyDescent="0.35">
      <c r="B971" s="15" t="s">
        <v>125</v>
      </c>
      <c r="C971" s="16">
        <v>7.8991170680497685E-2</v>
      </c>
      <c r="D971" s="16">
        <v>6.4928360020027623E-2</v>
      </c>
      <c r="E971" s="16">
        <v>9.2443164380842144E-2</v>
      </c>
      <c r="G971" s="16">
        <v>2.749936952282515E-2</v>
      </c>
      <c r="H971" s="16">
        <v>5.1935907385690872E-2</v>
      </c>
      <c r="I971" s="16">
        <v>7.7491776805765716E-2</v>
      </c>
      <c r="J971" s="16">
        <v>7.4884273123406273E-2</v>
      </c>
      <c r="K971" s="16">
        <v>0.1068701476077375</v>
      </c>
      <c r="L971" s="16">
        <v>0.11924955638983591</v>
      </c>
      <c r="N971" s="16">
        <v>0.1017164286454505</v>
      </c>
      <c r="O971" s="16">
        <v>8.8565550952882613E-2</v>
      </c>
      <c r="P971" s="16">
        <v>5.9890466526166287E-2</v>
      </c>
      <c r="Q971" s="16">
        <v>9.5360128893384161E-2</v>
      </c>
      <c r="R971" s="16">
        <v>4.5530409424988663E-2</v>
      </c>
      <c r="S971" s="16">
        <v>9.6907082769838726E-2</v>
      </c>
      <c r="T971" s="16">
        <v>2.7716716121858651E-2</v>
      </c>
      <c r="U971" s="16">
        <v>8.2011102916195955E-2</v>
      </c>
      <c r="V971" s="16">
        <v>8.103293349926638E-2</v>
      </c>
      <c r="W971" s="16">
        <v>8.2989667160952976E-2</v>
      </c>
      <c r="X971" s="16">
        <v>9.4474596414656678E-2</v>
      </c>
      <c r="Y971" s="16">
        <v>9.1323211976034518E-2</v>
      </c>
      <c r="AA971" s="16">
        <v>7.0420893314737276E-2</v>
      </c>
      <c r="AB971" s="16">
        <v>5.7452546543842187E-2</v>
      </c>
      <c r="AC971" s="16">
        <v>6.6958676385392393E-2</v>
      </c>
      <c r="AD971" s="16">
        <v>0.12128972089082141</v>
      </c>
    </row>
    <row r="973" spans="2:32" x14ac:dyDescent="0.35">
      <c r="B973" s="25" t="s">
        <v>347</v>
      </c>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row>
    <row r="974" spans="2:32" x14ac:dyDescent="0.35">
      <c r="B974" s="24" t="s">
        <v>63</v>
      </c>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row>
    <row r="975" spans="2:32" ht="43.5" x14ac:dyDescent="0.35">
      <c r="B975" s="15" t="s">
        <v>348</v>
      </c>
      <c r="C975" s="16">
        <v>0.42314641346811671</v>
      </c>
      <c r="D975" s="16">
        <v>0.45491713743112322</v>
      </c>
      <c r="E975" s="16">
        <v>0.3942092657489274</v>
      </c>
      <c r="G975" s="16">
        <v>0.53156169134252262</v>
      </c>
      <c r="H975" s="16">
        <v>0.4034577596820369</v>
      </c>
      <c r="I975" s="16">
        <v>0.29429215169347672</v>
      </c>
      <c r="J975" s="16">
        <v>0.42619698972211828</v>
      </c>
      <c r="K975" s="16">
        <v>0.45604431222526232</v>
      </c>
      <c r="L975" s="16">
        <v>0.44696480587820958</v>
      </c>
      <c r="N975" s="16">
        <v>0.47022899105013299</v>
      </c>
      <c r="O975" s="16">
        <v>0.33018911555335878</v>
      </c>
      <c r="P975" s="16">
        <v>0.30638775408377039</v>
      </c>
      <c r="Q975" s="16">
        <v>0.39130529937647518</v>
      </c>
      <c r="R975" s="16">
        <v>0.43891862599233927</v>
      </c>
      <c r="S975" s="16">
        <v>0.40580799563455988</v>
      </c>
      <c r="T975" s="16">
        <v>0.47236939272090223</v>
      </c>
      <c r="U975" s="16">
        <v>0.41618737086016289</v>
      </c>
      <c r="V975" s="16">
        <v>0.35556241394171151</v>
      </c>
      <c r="W975" s="16">
        <v>0.47680526481016078</v>
      </c>
      <c r="X975" s="16">
        <v>0.43992400668438147</v>
      </c>
      <c r="Y975" s="16">
        <v>0.45451279320847032</v>
      </c>
      <c r="AA975" s="16">
        <v>0.39417222103898159</v>
      </c>
      <c r="AB975" s="16">
        <v>0.42173698512287577</v>
      </c>
      <c r="AC975" s="16">
        <v>0.37639378812203961</v>
      </c>
      <c r="AD975" s="16">
        <v>0.50037394118880041</v>
      </c>
    </row>
    <row r="976" spans="2:32" ht="29" x14ac:dyDescent="0.35">
      <c r="B976" s="15" t="s">
        <v>338</v>
      </c>
      <c r="C976" s="16">
        <v>0.51097000637673551</v>
      </c>
      <c r="D976" s="16">
        <v>0.48073795250548063</v>
      </c>
      <c r="E976" s="16">
        <v>0.53850571534407399</v>
      </c>
      <c r="G976" s="16">
        <v>0.46843830865747732</v>
      </c>
      <c r="H976" s="16">
        <v>0.56805935292999121</v>
      </c>
      <c r="I976" s="16">
        <v>0.60953021365683246</v>
      </c>
      <c r="J976" s="16">
        <v>0.48633575590155009</v>
      </c>
      <c r="K976" s="16">
        <v>0.47975542884010891</v>
      </c>
      <c r="L976" s="16">
        <v>0.45284389339450432</v>
      </c>
      <c r="N976" s="16">
        <v>0.45457905120331821</v>
      </c>
      <c r="O976" s="16">
        <v>0.61551024969658386</v>
      </c>
      <c r="P976" s="16">
        <v>0.63618635660404776</v>
      </c>
      <c r="Q976" s="16">
        <v>0.53866512424145385</v>
      </c>
      <c r="R976" s="16">
        <v>0.48957113739993641</v>
      </c>
      <c r="S976" s="16">
        <v>0.47371041084490328</v>
      </c>
      <c r="T976" s="16">
        <v>0.50724699788759997</v>
      </c>
      <c r="U976" s="16">
        <v>0.46970924577316969</v>
      </c>
      <c r="V976" s="16">
        <v>0.59316502124365977</v>
      </c>
      <c r="W976" s="16">
        <v>0.46148452933299089</v>
      </c>
      <c r="X976" s="16">
        <v>0.50737576080146551</v>
      </c>
      <c r="Y976" s="16">
        <v>0.51277642701187998</v>
      </c>
      <c r="AA976" s="16">
        <v>0.54591688949309825</v>
      </c>
      <c r="AB976" s="16">
        <v>0.52112812425958621</v>
      </c>
      <c r="AC976" s="16">
        <v>0.55467738283948331</v>
      </c>
      <c r="AD976" s="16">
        <v>0.41965932876005257</v>
      </c>
    </row>
    <row r="977" spans="2:32" x14ac:dyDescent="0.35">
      <c r="B977" s="15" t="s">
        <v>125</v>
      </c>
      <c r="C977" s="16">
        <v>6.5883580155147684E-2</v>
      </c>
      <c r="D977" s="16">
        <v>6.4344910063396071E-2</v>
      </c>
      <c r="E977" s="16">
        <v>6.7285018906998548E-2</v>
      </c>
      <c r="G977" s="16">
        <v>0</v>
      </c>
      <c r="H977" s="16">
        <v>2.8482887387971799E-2</v>
      </c>
      <c r="I977" s="16">
        <v>9.6177634649690813E-2</v>
      </c>
      <c r="J977" s="16">
        <v>8.746725437633153E-2</v>
      </c>
      <c r="K977" s="16">
        <v>6.4200258934628732E-2</v>
      </c>
      <c r="L977" s="16">
        <v>0.1001913007272861</v>
      </c>
      <c r="N977" s="16">
        <v>7.5191957746548743E-2</v>
      </c>
      <c r="O977" s="16">
        <v>5.4300634750057308E-2</v>
      </c>
      <c r="P977" s="16">
        <v>5.7425889312181538E-2</v>
      </c>
      <c r="Q977" s="16">
        <v>7.0029576382070816E-2</v>
      </c>
      <c r="R977" s="16">
        <v>7.1510236607724292E-2</v>
      </c>
      <c r="S977" s="16">
        <v>0.1204815935205367</v>
      </c>
      <c r="T977" s="16">
        <v>2.0383609391497911E-2</v>
      </c>
      <c r="U977" s="16">
        <v>0.11410338336666739</v>
      </c>
      <c r="V977" s="16">
        <v>5.1272564814628357E-2</v>
      </c>
      <c r="W977" s="16">
        <v>6.1710205856848208E-2</v>
      </c>
      <c r="X977" s="16">
        <v>5.2700232514153157E-2</v>
      </c>
      <c r="Y977" s="16">
        <v>3.2710779779649583E-2</v>
      </c>
      <c r="AA977" s="16">
        <v>5.9910889467920107E-2</v>
      </c>
      <c r="AB977" s="16">
        <v>5.7134890617537903E-2</v>
      </c>
      <c r="AC977" s="16">
        <v>6.8928829038477094E-2</v>
      </c>
      <c r="AD977" s="16">
        <v>7.9966730051147017E-2</v>
      </c>
    </row>
    <row r="979" spans="2:32" x14ac:dyDescent="0.35">
      <c r="B979" s="25" t="s">
        <v>349</v>
      </c>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row>
    <row r="980" spans="2:32" x14ac:dyDescent="0.35">
      <c r="B980" s="24" t="s">
        <v>64</v>
      </c>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row>
    <row r="981" spans="2:32" ht="43.5" x14ac:dyDescent="0.35">
      <c r="B981" s="15" t="s">
        <v>350</v>
      </c>
      <c r="C981" s="16">
        <v>0.48086545115786922</v>
      </c>
      <c r="D981" s="16">
        <v>0.50739523243417106</v>
      </c>
      <c r="E981" s="16">
        <v>0.45356334094573159</v>
      </c>
      <c r="G981" s="16">
        <v>0.51886643727347159</v>
      </c>
      <c r="H981" s="16">
        <v>0.4089573918624691</v>
      </c>
      <c r="I981" s="16">
        <v>0.42593255024938131</v>
      </c>
      <c r="J981" s="16">
        <v>0.55470612902133987</v>
      </c>
      <c r="K981" s="16">
        <v>0.46337993575460301</v>
      </c>
      <c r="L981" s="16">
        <v>0.51392354713819643</v>
      </c>
      <c r="N981" s="16">
        <v>0.52784185907012049</v>
      </c>
      <c r="O981" s="16">
        <v>0.35975104758114518</v>
      </c>
      <c r="P981" s="16">
        <v>0.58744415927757421</v>
      </c>
      <c r="Q981" s="16">
        <v>0.40938025092957309</v>
      </c>
      <c r="R981" s="16">
        <v>0.46401641553553519</v>
      </c>
      <c r="S981" s="16">
        <v>0.51124636838370396</v>
      </c>
      <c r="T981" s="16">
        <v>0.59056416418224922</v>
      </c>
      <c r="U981" s="16">
        <v>0.43012918940443617</v>
      </c>
      <c r="V981" s="16">
        <v>0.41678203071911929</v>
      </c>
      <c r="W981" s="16">
        <v>0.47570597680349641</v>
      </c>
      <c r="X981" s="16">
        <v>0.50515527374671865</v>
      </c>
      <c r="Y981" s="16">
        <v>0.49900716064975348</v>
      </c>
      <c r="AA981" s="16">
        <v>0.45496102970880298</v>
      </c>
      <c r="AB981" s="16">
        <v>0.50507400390509749</v>
      </c>
      <c r="AC981" s="16">
        <v>0.45220872659563299</v>
      </c>
      <c r="AD981" s="16">
        <v>0.51031442684672679</v>
      </c>
    </row>
    <row r="982" spans="2:32" ht="29" x14ac:dyDescent="0.35">
      <c r="B982" s="15" t="s">
        <v>338</v>
      </c>
      <c r="C982" s="16">
        <v>0.43077952832204042</v>
      </c>
      <c r="D982" s="16">
        <v>0.43130158209703989</v>
      </c>
      <c r="E982" s="16">
        <v>0.43024227663672648</v>
      </c>
      <c r="G982" s="16">
        <v>0.42766037767178428</v>
      </c>
      <c r="H982" s="16">
        <v>0.55107980518070532</v>
      </c>
      <c r="I982" s="16">
        <v>0.49253963385566613</v>
      </c>
      <c r="J982" s="16">
        <v>0.35341351039186741</v>
      </c>
      <c r="K982" s="16">
        <v>0.4234673250005852</v>
      </c>
      <c r="L982" s="16">
        <v>0.35412224154655531</v>
      </c>
      <c r="N982" s="16">
        <v>0.33831192184657533</v>
      </c>
      <c r="O982" s="16">
        <v>0.56661694620267478</v>
      </c>
      <c r="P982" s="16">
        <v>0.34025983836950702</v>
      </c>
      <c r="Q982" s="16">
        <v>0.45438380409477358</v>
      </c>
      <c r="R982" s="16">
        <v>0.41823918154557588</v>
      </c>
      <c r="S982" s="16">
        <v>0.4283117120814891</v>
      </c>
      <c r="T982" s="16">
        <v>0.3879618880292332</v>
      </c>
      <c r="U982" s="16">
        <v>0.45255007887387488</v>
      </c>
      <c r="V982" s="16">
        <v>0.54948405756679863</v>
      </c>
      <c r="W982" s="16">
        <v>0.44104905887660129</v>
      </c>
      <c r="X982" s="16">
        <v>0.397082015321299</v>
      </c>
      <c r="Y982" s="16">
        <v>0.37005520613605591</v>
      </c>
      <c r="AA982" s="16">
        <v>0.47564393005783878</v>
      </c>
      <c r="AB982" s="16">
        <v>0.41716618867254918</v>
      </c>
      <c r="AC982" s="16">
        <v>0.45845024091995717</v>
      </c>
      <c r="AD982" s="16">
        <v>0.36921270516258792</v>
      </c>
    </row>
    <row r="983" spans="2:32" x14ac:dyDescent="0.35">
      <c r="B983" s="15" t="s">
        <v>125</v>
      </c>
      <c r="C983" s="16">
        <v>8.8355020520090422E-2</v>
      </c>
      <c r="D983" s="16">
        <v>6.1303185468789108E-2</v>
      </c>
      <c r="E983" s="16">
        <v>0.1161943824175419</v>
      </c>
      <c r="G983" s="16">
        <v>5.347318505474407E-2</v>
      </c>
      <c r="H983" s="16">
        <v>3.9962802956825888E-2</v>
      </c>
      <c r="I983" s="16">
        <v>8.1527815894952463E-2</v>
      </c>
      <c r="J983" s="16">
        <v>9.1880360586792553E-2</v>
      </c>
      <c r="K983" s="16">
        <v>0.1131527392448117</v>
      </c>
      <c r="L983" s="16">
        <v>0.13195421131524829</v>
      </c>
      <c r="N983" s="16">
        <v>0.1338462190833043</v>
      </c>
      <c r="O983" s="16">
        <v>7.3632006216180074E-2</v>
      </c>
      <c r="P983" s="16">
        <v>7.2296002352918859E-2</v>
      </c>
      <c r="Q983" s="16">
        <v>0.13623594497565331</v>
      </c>
      <c r="R983" s="16">
        <v>0.1177444029188892</v>
      </c>
      <c r="S983" s="16">
        <v>6.0441919534806897E-2</v>
      </c>
      <c r="T983" s="16">
        <v>2.1473947788517848E-2</v>
      </c>
      <c r="U983" s="16">
        <v>0.1173207317216889</v>
      </c>
      <c r="V983" s="16">
        <v>3.3733911714081931E-2</v>
      </c>
      <c r="W983" s="16">
        <v>8.3244964319902512E-2</v>
      </c>
      <c r="X983" s="16">
        <v>9.7762710931982369E-2</v>
      </c>
      <c r="Y983" s="16">
        <v>0.13093763321419061</v>
      </c>
      <c r="AA983" s="16">
        <v>6.9395040233358102E-2</v>
      </c>
      <c r="AB983" s="16">
        <v>7.7759807422353222E-2</v>
      </c>
      <c r="AC983" s="16">
        <v>8.9341032484409735E-2</v>
      </c>
      <c r="AD983" s="16">
        <v>0.12047286799068541</v>
      </c>
    </row>
    <row r="985" spans="2:32" x14ac:dyDescent="0.35">
      <c r="B985" s="25" t="s">
        <v>351</v>
      </c>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row>
    <row r="986" spans="2:32" x14ac:dyDescent="0.35">
      <c r="B986" s="24" t="s">
        <v>65</v>
      </c>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row>
    <row r="987" spans="2:32" ht="43.5" x14ac:dyDescent="0.35">
      <c r="B987" s="15" t="s">
        <v>352</v>
      </c>
      <c r="C987" s="16">
        <v>0.53903970435159965</v>
      </c>
      <c r="D987" s="16">
        <v>0.56524927083815946</v>
      </c>
      <c r="E987" s="16">
        <v>0.51289960555005987</v>
      </c>
      <c r="G987" s="16">
        <v>0.64392581102341628</v>
      </c>
      <c r="H987" s="16">
        <v>0.43656254596032928</v>
      </c>
      <c r="I987" s="16">
        <v>0.53373192557974503</v>
      </c>
      <c r="J987" s="16">
        <v>0.46613761930381542</v>
      </c>
      <c r="K987" s="16">
        <v>0.5250091464342822</v>
      </c>
      <c r="L987" s="16">
        <v>0.63727449695185578</v>
      </c>
      <c r="N987" s="16">
        <v>0.5063471812362097</v>
      </c>
      <c r="O987" s="16">
        <v>0.5830684114890885</v>
      </c>
      <c r="P987" s="16">
        <v>0.47834066727444668</v>
      </c>
      <c r="Q987" s="16">
        <v>0.56319214887674152</v>
      </c>
      <c r="R987" s="16">
        <v>0.58096868320181028</v>
      </c>
      <c r="S987" s="16">
        <v>0.47826531317871929</v>
      </c>
      <c r="T987" s="16">
        <v>0.51232323073335795</v>
      </c>
      <c r="U987" s="16">
        <v>0.57369656504081123</v>
      </c>
      <c r="V987" s="16">
        <v>0.50090249657742825</v>
      </c>
      <c r="W987" s="16">
        <v>0.4968238963525074</v>
      </c>
      <c r="X987" s="16">
        <v>0.60382434513397554</v>
      </c>
      <c r="Y987" s="16">
        <v>0.63076169387736059</v>
      </c>
      <c r="AA987" s="16">
        <v>0.52678163795006316</v>
      </c>
      <c r="AB987" s="16">
        <v>0.54897379600022445</v>
      </c>
      <c r="AC987" s="16">
        <v>0.51748773934269543</v>
      </c>
      <c r="AD987" s="16">
        <v>0.56093927269164445</v>
      </c>
    </row>
    <row r="988" spans="2:32" ht="29" x14ac:dyDescent="0.35">
      <c r="B988" s="15" t="s">
        <v>338</v>
      </c>
      <c r="C988" s="16">
        <v>0.38635312660625942</v>
      </c>
      <c r="D988" s="16">
        <v>0.37390398331068131</v>
      </c>
      <c r="E988" s="16">
        <v>0.39876927381372329</v>
      </c>
      <c r="G988" s="16">
        <v>0.32526934058039492</v>
      </c>
      <c r="H988" s="16">
        <v>0.48492353471892058</v>
      </c>
      <c r="I988" s="16">
        <v>0.40938793860033562</v>
      </c>
      <c r="J988" s="16">
        <v>0.44831209715750248</v>
      </c>
      <c r="K988" s="16">
        <v>0.41320594413268019</v>
      </c>
      <c r="L988" s="16">
        <v>0.25090103705288741</v>
      </c>
      <c r="N988" s="16">
        <v>0.38139528560565789</v>
      </c>
      <c r="O988" s="16">
        <v>0.31345627228705292</v>
      </c>
      <c r="P988" s="16">
        <v>0.49021254895963778</v>
      </c>
      <c r="Q988" s="16">
        <v>0.33626651241650052</v>
      </c>
      <c r="R988" s="16">
        <v>0.37608749526636442</v>
      </c>
      <c r="S988" s="16">
        <v>0.39041874728606057</v>
      </c>
      <c r="T988" s="16">
        <v>0.42811758731621252</v>
      </c>
      <c r="U988" s="16">
        <v>0.39520518256110021</v>
      </c>
      <c r="V988" s="16">
        <v>0.38758371985969481</v>
      </c>
      <c r="W988" s="16">
        <v>0.45453958577998183</v>
      </c>
      <c r="X988" s="16">
        <v>0.35196990090268498</v>
      </c>
      <c r="Y988" s="16">
        <v>0.28265664325997691</v>
      </c>
      <c r="AA988" s="16">
        <v>0.39949908905836529</v>
      </c>
      <c r="AB988" s="16">
        <v>0.39173678664389849</v>
      </c>
      <c r="AC988" s="16">
        <v>0.39538965079642152</v>
      </c>
      <c r="AD988" s="16">
        <v>0.35924162123123071</v>
      </c>
    </row>
    <row r="989" spans="2:32" x14ac:dyDescent="0.35">
      <c r="B989" s="15" t="s">
        <v>125</v>
      </c>
      <c r="C989" s="16">
        <v>7.4607169042140903E-2</v>
      </c>
      <c r="D989" s="16">
        <v>6.084674585115931E-2</v>
      </c>
      <c r="E989" s="16">
        <v>8.8331120636216842E-2</v>
      </c>
      <c r="G989" s="16">
        <v>3.080484839618871E-2</v>
      </c>
      <c r="H989" s="16">
        <v>7.851391932075022E-2</v>
      </c>
      <c r="I989" s="16">
        <v>5.6880135819919499E-2</v>
      </c>
      <c r="J989" s="16">
        <v>8.5550283538682034E-2</v>
      </c>
      <c r="K989" s="16">
        <v>6.1784909433037639E-2</v>
      </c>
      <c r="L989" s="16">
        <v>0.1118244659952571</v>
      </c>
      <c r="N989" s="16">
        <v>0.1122575331581324</v>
      </c>
      <c r="O989" s="16">
        <v>0.1034753162238591</v>
      </c>
      <c r="P989" s="16">
        <v>3.1446783765915469E-2</v>
      </c>
      <c r="Q989" s="16">
        <v>0.10054133870675799</v>
      </c>
      <c r="R989" s="16">
        <v>4.2943821531825632E-2</v>
      </c>
      <c r="S989" s="16">
        <v>0.13131593953522011</v>
      </c>
      <c r="T989" s="16">
        <v>5.9559181950429488E-2</v>
      </c>
      <c r="U989" s="16">
        <v>3.1098252398088531E-2</v>
      </c>
      <c r="V989" s="16">
        <v>0.111513783562877</v>
      </c>
      <c r="W989" s="16">
        <v>4.8636517867510873E-2</v>
      </c>
      <c r="X989" s="16">
        <v>4.4205753963339658E-2</v>
      </c>
      <c r="Y989" s="16">
        <v>8.6581662862662612E-2</v>
      </c>
      <c r="AA989" s="16">
        <v>7.3719272991571633E-2</v>
      </c>
      <c r="AB989" s="16">
        <v>5.928941735587695E-2</v>
      </c>
      <c r="AC989" s="16">
        <v>8.7122609860883105E-2</v>
      </c>
      <c r="AD989" s="16">
        <v>7.9819106077125029E-2</v>
      </c>
    </row>
    <row r="991" spans="2:32" x14ac:dyDescent="0.35">
      <c r="B991" s="25" t="s">
        <v>353</v>
      </c>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row>
    <row r="992" spans="2:32" x14ac:dyDescent="0.35">
      <c r="B992" s="24" t="s">
        <v>66</v>
      </c>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row>
    <row r="993" spans="2:32" ht="29" x14ac:dyDescent="0.35">
      <c r="B993" s="15" t="s">
        <v>354</v>
      </c>
      <c r="C993" s="16">
        <v>0.21919727862994401</v>
      </c>
      <c r="D993" s="16">
        <v>0.17301524633239929</v>
      </c>
      <c r="E993" s="16">
        <v>0.26405283873862112</v>
      </c>
      <c r="G993" s="16">
        <v>0.15847519764685319</v>
      </c>
      <c r="H993" s="16">
        <v>0.1438409458871196</v>
      </c>
      <c r="I993" s="16">
        <v>0.2056245784805466</v>
      </c>
      <c r="J993" s="16">
        <v>0.22417832692677819</v>
      </c>
      <c r="K993" s="16">
        <v>0.30363086425263219</v>
      </c>
      <c r="L993" s="16">
        <v>0.26866634578606219</v>
      </c>
      <c r="N993" s="16">
        <v>0.24293439126912569</v>
      </c>
      <c r="O993" s="16">
        <v>9.346153431063571E-2</v>
      </c>
      <c r="P993" s="16">
        <v>0.1851512314164056</v>
      </c>
      <c r="Q993" s="16">
        <v>0.12874041422464591</v>
      </c>
      <c r="R993" s="16">
        <v>0.27864036888658322</v>
      </c>
      <c r="S993" s="16">
        <v>0.25549475821384582</v>
      </c>
      <c r="T993" s="16">
        <v>0.30524938358437542</v>
      </c>
      <c r="U993" s="16">
        <v>0.191498818291856</v>
      </c>
      <c r="V993" s="16">
        <v>0.1562054853397522</v>
      </c>
      <c r="W993" s="16">
        <v>0.17698686006584949</v>
      </c>
      <c r="X993" s="16">
        <v>0.2188062483796237</v>
      </c>
      <c r="Y993" s="16">
        <v>0.29297162550784728</v>
      </c>
      <c r="AA993" s="16">
        <v>0.16641856372017191</v>
      </c>
      <c r="AB993" s="16">
        <v>0.25382867232344192</v>
      </c>
      <c r="AC993" s="16">
        <v>0.19743674079524759</v>
      </c>
      <c r="AD993" s="16">
        <v>0.25531431597185777</v>
      </c>
    </row>
    <row r="994" spans="2:32" ht="29" x14ac:dyDescent="0.35">
      <c r="B994" s="15" t="s">
        <v>355</v>
      </c>
      <c r="C994" s="16">
        <v>0.69348372553421134</v>
      </c>
      <c r="D994" s="16">
        <v>0.74272491372970939</v>
      </c>
      <c r="E994" s="16">
        <v>0.64565687671354399</v>
      </c>
      <c r="G994" s="16">
        <v>0.83094605062765836</v>
      </c>
      <c r="H994" s="16">
        <v>0.82290615375459419</v>
      </c>
      <c r="I994" s="16">
        <v>0.70556981625699788</v>
      </c>
      <c r="J994" s="16">
        <v>0.66167255257039148</v>
      </c>
      <c r="K994" s="16">
        <v>0.60301136727697591</v>
      </c>
      <c r="L994" s="16">
        <v>0.57631255257616631</v>
      </c>
      <c r="N994" s="16">
        <v>0.69505866450291598</v>
      </c>
      <c r="O994" s="16">
        <v>0.90653846568936447</v>
      </c>
      <c r="P994" s="16">
        <v>0.76088470728191815</v>
      </c>
      <c r="Q994" s="16">
        <v>0.69046163132636218</v>
      </c>
      <c r="R994" s="16">
        <v>0.67674046933854781</v>
      </c>
      <c r="S994" s="16">
        <v>0.63034814042009402</v>
      </c>
      <c r="T994" s="16">
        <v>0.65250579509661244</v>
      </c>
      <c r="U994" s="16">
        <v>0.66057190718433989</v>
      </c>
      <c r="V994" s="16">
        <v>0.78143005100146823</v>
      </c>
      <c r="W994" s="16">
        <v>0.69791986174063958</v>
      </c>
      <c r="X994" s="16">
        <v>0.65182368208231656</v>
      </c>
      <c r="Y994" s="16">
        <v>0.63534937964343874</v>
      </c>
      <c r="AA994" s="16">
        <v>0.74423869013288357</v>
      </c>
      <c r="AB994" s="16">
        <v>0.6878047321438967</v>
      </c>
      <c r="AC994" s="16">
        <v>0.74847655683135317</v>
      </c>
      <c r="AD994" s="16">
        <v>0.60841109527136239</v>
      </c>
    </row>
    <row r="995" spans="2:32" x14ac:dyDescent="0.35">
      <c r="B995" s="15" t="s">
        <v>125</v>
      </c>
      <c r="C995" s="16">
        <v>8.7318995835844557E-2</v>
      </c>
      <c r="D995" s="16">
        <v>8.4259839937891101E-2</v>
      </c>
      <c r="E995" s="16">
        <v>9.0290284547834804E-2</v>
      </c>
      <c r="G995" s="16">
        <v>1.0578751725488479E-2</v>
      </c>
      <c r="H995" s="16">
        <v>3.3252900358286187E-2</v>
      </c>
      <c r="I995" s="16">
        <v>8.880560526245547E-2</v>
      </c>
      <c r="J995" s="16">
        <v>0.11414912050283051</v>
      </c>
      <c r="K995" s="16">
        <v>9.3357768470391914E-2</v>
      </c>
      <c r="L995" s="16">
        <v>0.1550211016377715</v>
      </c>
      <c r="N995" s="16">
        <v>6.2006944227958341E-2</v>
      </c>
      <c r="O995" s="16">
        <v>0</v>
      </c>
      <c r="P995" s="16">
        <v>5.3964061301676441E-2</v>
      </c>
      <c r="Q995" s="16">
        <v>0.18079795444899169</v>
      </c>
      <c r="R995" s="16">
        <v>4.4619161774869069E-2</v>
      </c>
      <c r="S995" s="16">
        <v>0.1141571013660599</v>
      </c>
      <c r="T995" s="16">
        <v>4.2244821319012048E-2</v>
      </c>
      <c r="U995" s="16">
        <v>0.147929274523804</v>
      </c>
      <c r="V995" s="16">
        <v>6.2364463658779588E-2</v>
      </c>
      <c r="W995" s="16">
        <v>0.12509327819351071</v>
      </c>
      <c r="X995" s="16">
        <v>0.1293700695380596</v>
      </c>
      <c r="Y995" s="16">
        <v>7.1678994848713928E-2</v>
      </c>
      <c r="AA995" s="16">
        <v>8.9342746146944443E-2</v>
      </c>
      <c r="AB995" s="16">
        <v>5.8366595532661388E-2</v>
      </c>
      <c r="AC995" s="16">
        <v>5.4086702373399131E-2</v>
      </c>
      <c r="AD995" s="16">
        <v>0.1362745887567797</v>
      </c>
    </row>
    <row r="997" spans="2:32" x14ac:dyDescent="0.35">
      <c r="B997" s="25" t="s">
        <v>356</v>
      </c>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row>
    <row r="998" spans="2:32" x14ac:dyDescent="0.35">
      <c r="B998" s="24" t="s">
        <v>67</v>
      </c>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row>
    <row r="999" spans="2:32" ht="29" x14ac:dyDescent="0.35">
      <c r="B999" s="15" t="s">
        <v>357</v>
      </c>
      <c r="C999" s="16">
        <v>0.23677156612451131</v>
      </c>
      <c r="D999" s="16">
        <v>0.2074769929367544</v>
      </c>
      <c r="E999" s="16">
        <v>0.26421149466800242</v>
      </c>
      <c r="G999" s="16">
        <v>0.18030006295590789</v>
      </c>
      <c r="H999" s="16">
        <v>0.20915413090888771</v>
      </c>
      <c r="I999" s="16">
        <v>0.16594338177467979</v>
      </c>
      <c r="J999" s="16">
        <v>0.27494035272163558</v>
      </c>
      <c r="K999" s="16">
        <v>0.2406967518973176</v>
      </c>
      <c r="L999" s="16">
        <v>0.31258871025534879</v>
      </c>
      <c r="N999" s="16">
        <v>0.25632275530583881</v>
      </c>
      <c r="O999" s="16">
        <v>0.20277245278804409</v>
      </c>
      <c r="P999" s="16">
        <v>0.40345346498076717</v>
      </c>
      <c r="Q999" s="16">
        <v>0.23272394796415721</v>
      </c>
      <c r="R999" s="16">
        <v>0.1537367324568121</v>
      </c>
      <c r="S999" s="16">
        <v>0.24490626915797081</v>
      </c>
      <c r="T999" s="16">
        <v>0.42675436076545309</v>
      </c>
      <c r="U999" s="16">
        <v>0.22936487890473639</v>
      </c>
      <c r="V999" s="16">
        <v>0.15510052822721249</v>
      </c>
      <c r="W999" s="16">
        <v>0.18255593517310781</v>
      </c>
      <c r="X999" s="16">
        <v>0.31175710296704812</v>
      </c>
      <c r="Y999" s="16">
        <v>0.22895629500013501</v>
      </c>
      <c r="AA999" s="16">
        <v>0.21206356494634049</v>
      </c>
      <c r="AB999" s="16">
        <v>0.19590606963585741</v>
      </c>
      <c r="AC999" s="16">
        <v>0.22542329462747221</v>
      </c>
      <c r="AD999" s="16">
        <v>0.31791103592703879</v>
      </c>
    </row>
    <row r="1000" spans="2:32" ht="29" x14ac:dyDescent="0.35">
      <c r="B1000" s="15" t="s">
        <v>355</v>
      </c>
      <c r="C1000" s="16">
        <v>0.6772090339935869</v>
      </c>
      <c r="D1000" s="16">
        <v>0.73960985489348507</v>
      </c>
      <c r="E1000" s="16">
        <v>0.61875882017500838</v>
      </c>
      <c r="G1000" s="16">
        <v>0.76703235002246328</v>
      </c>
      <c r="H1000" s="16">
        <v>0.74414749525040913</v>
      </c>
      <c r="I1000" s="16">
        <v>0.74162925763752863</v>
      </c>
      <c r="J1000" s="16">
        <v>0.6536288097918358</v>
      </c>
      <c r="K1000" s="16">
        <v>0.64965255529216592</v>
      </c>
      <c r="L1000" s="16">
        <v>0.56158427351433338</v>
      </c>
      <c r="N1000" s="16">
        <v>0.58641176992495347</v>
      </c>
      <c r="O1000" s="16">
        <v>0.69210149291108358</v>
      </c>
      <c r="P1000" s="16">
        <v>0.56758163268099315</v>
      </c>
      <c r="Q1000" s="16">
        <v>0.66618686862923293</v>
      </c>
      <c r="R1000" s="16">
        <v>0.77106883895888201</v>
      </c>
      <c r="S1000" s="16">
        <v>0.65042108469549631</v>
      </c>
      <c r="T1000" s="16">
        <v>0.52780887906429474</v>
      </c>
      <c r="U1000" s="16">
        <v>0.69711558262841611</v>
      </c>
      <c r="V1000" s="16">
        <v>0.76545574728770271</v>
      </c>
      <c r="W1000" s="16">
        <v>0.73215844522079343</v>
      </c>
      <c r="X1000" s="16">
        <v>0.61186483367719302</v>
      </c>
      <c r="Y1000" s="16">
        <v>0.68761016084141302</v>
      </c>
      <c r="AA1000" s="16">
        <v>0.71245321036119635</v>
      </c>
      <c r="AB1000" s="16">
        <v>0.74144643503232155</v>
      </c>
      <c r="AC1000" s="16">
        <v>0.68040325839156102</v>
      </c>
      <c r="AD1000" s="16">
        <v>0.56591519106491117</v>
      </c>
    </row>
    <row r="1001" spans="2:32" x14ac:dyDescent="0.35">
      <c r="B1001" s="15" t="s">
        <v>125</v>
      </c>
      <c r="C1001" s="16">
        <v>8.6019399881901742E-2</v>
      </c>
      <c r="D1001" s="16">
        <v>5.2913152169760433E-2</v>
      </c>
      <c r="E1001" s="16">
        <v>0.11702968515698919</v>
      </c>
      <c r="G1001" s="16">
        <v>5.2667587021628902E-2</v>
      </c>
      <c r="H1001" s="16">
        <v>4.6698373840703043E-2</v>
      </c>
      <c r="I1001" s="16">
        <v>9.2427360587791413E-2</v>
      </c>
      <c r="J1001" s="16">
        <v>7.1430837486528606E-2</v>
      </c>
      <c r="K1001" s="16">
        <v>0.1096506928105164</v>
      </c>
      <c r="L1001" s="16">
        <v>0.12582701623031781</v>
      </c>
      <c r="N1001" s="16">
        <v>0.1572654747692076</v>
      </c>
      <c r="O1001" s="16">
        <v>0.10512605430087241</v>
      </c>
      <c r="P1001" s="16">
        <v>2.896490233823969E-2</v>
      </c>
      <c r="Q1001" s="16">
        <v>0.10108918340661011</v>
      </c>
      <c r="R1001" s="16">
        <v>7.5194428584305806E-2</v>
      </c>
      <c r="S1001" s="16">
        <v>0.1046726461465327</v>
      </c>
      <c r="T1001" s="16">
        <v>4.5436760170252138E-2</v>
      </c>
      <c r="U1001" s="16">
        <v>7.3519538466847528E-2</v>
      </c>
      <c r="V1001" s="16">
        <v>7.9443724485084771E-2</v>
      </c>
      <c r="W1001" s="16">
        <v>8.5285619606098859E-2</v>
      </c>
      <c r="X1001" s="16">
        <v>7.6378063355759043E-2</v>
      </c>
      <c r="Y1001" s="16">
        <v>8.3433544158451931E-2</v>
      </c>
      <c r="AA1001" s="16">
        <v>7.5483224692463061E-2</v>
      </c>
      <c r="AB1001" s="16">
        <v>6.2647495331821082E-2</v>
      </c>
      <c r="AC1001" s="16">
        <v>9.4173446980966885E-2</v>
      </c>
      <c r="AD1001" s="16">
        <v>0.11617377300805019</v>
      </c>
    </row>
    <row r="1003" spans="2:32" x14ac:dyDescent="0.35">
      <c r="B1003" s="25" t="s">
        <v>358</v>
      </c>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row>
    <row r="1004" spans="2:32" x14ac:dyDescent="0.35">
      <c r="B1004" s="24" t="s">
        <v>68</v>
      </c>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row>
    <row r="1005" spans="2:32" ht="29" x14ac:dyDescent="0.35">
      <c r="B1005" s="15" t="s">
        <v>359</v>
      </c>
      <c r="C1005" s="16">
        <v>0.22323518585110291</v>
      </c>
      <c r="D1005" s="16">
        <v>0.18529454117362759</v>
      </c>
      <c r="E1005" s="16">
        <v>0.2621169390576249</v>
      </c>
      <c r="G1005" s="16">
        <v>0.1949474382590419</v>
      </c>
      <c r="H1005" s="16">
        <v>0.16128021781279819</v>
      </c>
      <c r="I1005" s="16">
        <v>0.19131122337632531</v>
      </c>
      <c r="J1005" s="16">
        <v>0.26717099772669961</v>
      </c>
      <c r="K1005" s="16">
        <v>0.1582948569462605</v>
      </c>
      <c r="L1005" s="16">
        <v>0.31913855350394188</v>
      </c>
      <c r="N1005" s="16">
        <v>0.26259753308352202</v>
      </c>
      <c r="O1005" s="16">
        <v>0.34406962866294089</v>
      </c>
      <c r="P1005" s="16">
        <v>0.1484174438621553</v>
      </c>
      <c r="Q1005" s="16">
        <v>0.2092774092178194</v>
      </c>
      <c r="R1005" s="16">
        <v>0.1412862477443948</v>
      </c>
      <c r="S1005" s="16">
        <v>0.1542779711617788</v>
      </c>
      <c r="T1005" s="16">
        <v>0.25210658197791053</v>
      </c>
      <c r="U1005" s="16">
        <v>0.26130268610075968</v>
      </c>
      <c r="V1005" s="16">
        <v>0.16497434654778281</v>
      </c>
      <c r="W1005" s="16">
        <v>0.19900048648618671</v>
      </c>
      <c r="X1005" s="16">
        <v>0.37061364665126079</v>
      </c>
      <c r="Y1005" s="16">
        <v>0.30278231457534699</v>
      </c>
      <c r="AA1005" s="16">
        <v>0.19906801661533469</v>
      </c>
      <c r="AB1005" s="16">
        <v>0.24837139923806251</v>
      </c>
      <c r="AC1005" s="16">
        <v>0.17822851233465231</v>
      </c>
      <c r="AD1005" s="16">
        <v>0.26540061471940618</v>
      </c>
    </row>
    <row r="1006" spans="2:32" ht="29" x14ac:dyDescent="0.35">
      <c r="B1006" s="15" t="s">
        <v>355</v>
      </c>
      <c r="C1006" s="16">
        <v>0.70129301185824688</v>
      </c>
      <c r="D1006" s="16">
        <v>0.74398639029057545</v>
      </c>
      <c r="E1006" s="16">
        <v>0.65754063448380651</v>
      </c>
      <c r="G1006" s="16">
        <v>0.76018778061015602</v>
      </c>
      <c r="H1006" s="16">
        <v>0.79163939244894599</v>
      </c>
      <c r="I1006" s="16">
        <v>0.75483322671139108</v>
      </c>
      <c r="J1006" s="16">
        <v>0.64328950008099461</v>
      </c>
      <c r="K1006" s="16">
        <v>0.75785036715201237</v>
      </c>
      <c r="L1006" s="16">
        <v>0.56187546709950598</v>
      </c>
      <c r="N1006" s="16">
        <v>0.64344462992067553</v>
      </c>
      <c r="O1006" s="16">
        <v>0.655930371337059</v>
      </c>
      <c r="P1006" s="16">
        <v>0.8041411216186819</v>
      </c>
      <c r="Q1006" s="16">
        <v>0.68325283457823593</v>
      </c>
      <c r="R1006" s="16">
        <v>0.79253277686885537</v>
      </c>
      <c r="S1006" s="16">
        <v>0.70742062097107472</v>
      </c>
      <c r="T1006" s="16">
        <v>0.71170091487580844</v>
      </c>
      <c r="U1006" s="16">
        <v>0.70311184352615053</v>
      </c>
      <c r="V1006" s="16">
        <v>0.80193048943241596</v>
      </c>
      <c r="W1006" s="16">
        <v>0.67145548325855309</v>
      </c>
      <c r="X1006" s="16">
        <v>0.55975729477029523</v>
      </c>
      <c r="Y1006" s="16">
        <v>0.58908035274340154</v>
      </c>
      <c r="AA1006" s="16">
        <v>0.733214023190632</v>
      </c>
      <c r="AB1006" s="16">
        <v>0.68608522327670374</v>
      </c>
      <c r="AC1006" s="16">
        <v>0.74694291950515401</v>
      </c>
      <c r="AD1006" s="16">
        <v>0.63678375193397052</v>
      </c>
    </row>
    <row r="1007" spans="2:32" x14ac:dyDescent="0.35">
      <c r="B1007" s="15" t="s">
        <v>125</v>
      </c>
      <c r="C1007" s="16">
        <v>7.5471802290650189E-2</v>
      </c>
      <c r="D1007" s="16">
        <v>7.0719068535796764E-2</v>
      </c>
      <c r="E1007" s="16">
        <v>8.034242645856865E-2</v>
      </c>
      <c r="G1007" s="16">
        <v>4.4864781130801938E-2</v>
      </c>
      <c r="H1007" s="16">
        <v>4.7080389738255762E-2</v>
      </c>
      <c r="I1007" s="16">
        <v>5.385554991228382E-2</v>
      </c>
      <c r="J1007" s="16">
        <v>8.9539502192305775E-2</v>
      </c>
      <c r="K1007" s="16">
        <v>8.3854775901727074E-2</v>
      </c>
      <c r="L1007" s="16">
        <v>0.1189859793965521</v>
      </c>
      <c r="N1007" s="16">
        <v>9.3957836995802194E-2</v>
      </c>
      <c r="O1007" s="16">
        <v>0</v>
      </c>
      <c r="P1007" s="16">
        <v>4.7441434519162752E-2</v>
      </c>
      <c r="Q1007" s="16">
        <v>0.1074697562039446</v>
      </c>
      <c r="R1007" s="16">
        <v>6.6180975386749941E-2</v>
      </c>
      <c r="S1007" s="16">
        <v>0.13830140786714651</v>
      </c>
      <c r="T1007" s="16">
        <v>3.6192503146281182E-2</v>
      </c>
      <c r="U1007" s="16">
        <v>3.5585470373089872E-2</v>
      </c>
      <c r="V1007" s="16">
        <v>3.3095164019801421E-2</v>
      </c>
      <c r="W1007" s="16">
        <v>0.12954403025526029</v>
      </c>
      <c r="X1007" s="16">
        <v>6.9629058578443925E-2</v>
      </c>
      <c r="Y1007" s="16">
        <v>0.10813733268125141</v>
      </c>
      <c r="AA1007" s="16">
        <v>6.7717960194033172E-2</v>
      </c>
      <c r="AB1007" s="16">
        <v>6.55433774852337E-2</v>
      </c>
      <c r="AC1007" s="16">
        <v>7.4828568160193662E-2</v>
      </c>
      <c r="AD1007" s="16">
        <v>9.7815633346623326E-2</v>
      </c>
    </row>
    <row r="1009" spans="2:32" x14ac:dyDescent="0.35">
      <c r="B1009" s="25" t="s">
        <v>360</v>
      </c>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row>
    <row r="1010" spans="2:32" x14ac:dyDescent="0.35">
      <c r="B1010" s="24" t="s">
        <v>69</v>
      </c>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row>
    <row r="1011" spans="2:32" ht="29" x14ac:dyDescent="0.35">
      <c r="B1011" s="15" t="s">
        <v>361</v>
      </c>
      <c r="C1011" s="16">
        <v>0.25811137247365967</v>
      </c>
      <c r="D1011" s="16">
        <v>0.21193567525036011</v>
      </c>
      <c r="E1011" s="16">
        <v>0.30044202620790611</v>
      </c>
      <c r="G1011" s="16">
        <v>0.2103063248040766</v>
      </c>
      <c r="H1011" s="16">
        <v>0.1909703655361403</v>
      </c>
      <c r="I1011" s="16">
        <v>0.19759341242418371</v>
      </c>
      <c r="J1011" s="16">
        <v>0.28866527244609269</v>
      </c>
      <c r="K1011" s="16">
        <v>0.26535659739156858</v>
      </c>
      <c r="L1011" s="16">
        <v>0.36679418311456619</v>
      </c>
      <c r="N1011" s="16">
        <v>0.25628055804663707</v>
      </c>
      <c r="O1011" s="16">
        <v>0.17881163432148259</v>
      </c>
      <c r="P1011" s="16">
        <v>0.23878707570300511</v>
      </c>
      <c r="Q1011" s="16">
        <v>0.15974175807682869</v>
      </c>
      <c r="R1011" s="16">
        <v>0.23571531273603791</v>
      </c>
      <c r="S1011" s="16">
        <v>0.30624036682618311</v>
      </c>
      <c r="T1011" s="16">
        <v>0.3519491425641057</v>
      </c>
      <c r="U1011" s="16">
        <v>0.24147974965072361</v>
      </c>
      <c r="V1011" s="16">
        <v>0.1805899493266272</v>
      </c>
      <c r="W1011" s="16">
        <v>0.23333542063461871</v>
      </c>
      <c r="X1011" s="16">
        <v>0.36224774471563942</v>
      </c>
      <c r="Y1011" s="16">
        <v>0.34505917982214501</v>
      </c>
      <c r="AA1011" s="16">
        <v>0.25346615167025599</v>
      </c>
      <c r="AB1011" s="16">
        <v>0.24969267061538561</v>
      </c>
      <c r="AC1011" s="16">
        <v>0.26343753788258262</v>
      </c>
      <c r="AD1011" s="16">
        <v>0.26737195332667257</v>
      </c>
    </row>
    <row r="1012" spans="2:32" ht="29" x14ac:dyDescent="0.35">
      <c r="B1012" s="15" t="s">
        <v>355</v>
      </c>
      <c r="C1012" s="16">
        <v>0.65711208939684473</v>
      </c>
      <c r="D1012" s="16">
        <v>0.72033007739844823</v>
      </c>
      <c r="E1012" s="16">
        <v>0.59915825392078192</v>
      </c>
      <c r="G1012" s="16">
        <v>0.75001834984575477</v>
      </c>
      <c r="H1012" s="16">
        <v>0.7546485642037879</v>
      </c>
      <c r="I1012" s="16">
        <v>0.72382529785348271</v>
      </c>
      <c r="J1012" s="16">
        <v>0.59506265765235444</v>
      </c>
      <c r="K1012" s="16">
        <v>0.6420898497597809</v>
      </c>
      <c r="L1012" s="16">
        <v>0.51887831063224521</v>
      </c>
      <c r="N1012" s="16">
        <v>0.66783865432851142</v>
      </c>
      <c r="O1012" s="16">
        <v>0.73940058552598964</v>
      </c>
      <c r="P1012" s="16">
        <v>0.64525327046654746</v>
      </c>
      <c r="Q1012" s="16">
        <v>0.69160651183781974</v>
      </c>
      <c r="R1012" s="16">
        <v>0.72232797449188546</v>
      </c>
      <c r="S1012" s="16">
        <v>0.6177769709146439</v>
      </c>
      <c r="T1012" s="16">
        <v>0.6021531259095021</v>
      </c>
      <c r="U1012" s="16">
        <v>0.65358242313001746</v>
      </c>
      <c r="V1012" s="16">
        <v>0.77145019274544235</v>
      </c>
      <c r="W1012" s="16">
        <v>0.6435116832976524</v>
      </c>
      <c r="X1012" s="16">
        <v>0.56180018555373101</v>
      </c>
      <c r="Y1012" s="16">
        <v>0.53666847863376921</v>
      </c>
      <c r="AA1012" s="16">
        <v>0.66384594800421515</v>
      </c>
      <c r="AB1012" s="16">
        <v>0.69187290131480439</v>
      </c>
      <c r="AC1012" s="16">
        <v>0.67070900418920332</v>
      </c>
      <c r="AD1012" s="16">
        <v>0.59463615251470459</v>
      </c>
    </row>
    <row r="1013" spans="2:32" x14ac:dyDescent="0.35">
      <c r="B1013" s="15" t="s">
        <v>125</v>
      </c>
      <c r="C1013" s="16">
        <v>8.4776538129495344E-2</v>
      </c>
      <c r="D1013" s="16">
        <v>6.7734247351191698E-2</v>
      </c>
      <c r="E1013" s="16">
        <v>0.10039971987131199</v>
      </c>
      <c r="G1013" s="16">
        <v>3.9675325350168753E-2</v>
      </c>
      <c r="H1013" s="16">
        <v>5.4381070260071912E-2</v>
      </c>
      <c r="I1013" s="16">
        <v>7.8581289722333636E-2</v>
      </c>
      <c r="J1013" s="16">
        <v>0.1162720699015527</v>
      </c>
      <c r="K1013" s="16">
        <v>9.255355284865055E-2</v>
      </c>
      <c r="L1013" s="16">
        <v>0.1143275062531886</v>
      </c>
      <c r="N1013" s="16">
        <v>7.5880787624851273E-2</v>
      </c>
      <c r="O1013" s="16">
        <v>8.1787780152527523E-2</v>
      </c>
      <c r="P1013" s="16">
        <v>0.1159596538304474</v>
      </c>
      <c r="Q1013" s="16">
        <v>0.14865173008535151</v>
      </c>
      <c r="R1013" s="16">
        <v>4.1956712772076729E-2</v>
      </c>
      <c r="S1013" s="16">
        <v>7.5982662259173273E-2</v>
      </c>
      <c r="T1013" s="16">
        <v>4.5897731526392337E-2</v>
      </c>
      <c r="U1013" s="16">
        <v>0.10493782721925909</v>
      </c>
      <c r="V1013" s="16">
        <v>4.7959857927930373E-2</v>
      </c>
      <c r="W1013" s="16">
        <v>0.1231528960677286</v>
      </c>
      <c r="X1013" s="16">
        <v>7.5952069730629568E-2</v>
      </c>
      <c r="Y1013" s="16">
        <v>0.11827234154408579</v>
      </c>
      <c r="AA1013" s="16">
        <v>8.2687900325528849E-2</v>
      </c>
      <c r="AB1013" s="16">
        <v>5.8434428069810009E-2</v>
      </c>
      <c r="AC1013" s="16">
        <v>6.5853457928214051E-2</v>
      </c>
      <c r="AD1013" s="16">
        <v>0.13799189415862281</v>
      </c>
    </row>
    <row r="1015" spans="2:32" x14ac:dyDescent="0.35">
      <c r="B1015" s="25" t="s">
        <v>362</v>
      </c>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row>
    <row r="1016" spans="2:32" x14ac:dyDescent="0.35">
      <c r="B1016" s="24" t="s">
        <v>70</v>
      </c>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row>
    <row r="1017" spans="2:32" ht="29" x14ac:dyDescent="0.35">
      <c r="B1017" s="15" t="s">
        <v>363</v>
      </c>
      <c r="C1017" s="16">
        <v>0.3055051819334938</v>
      </c>
      <c r="D1017" s="16">
        <v>0.26128879113188991</v>
      </c>
      <c r="E1017" s="16">
        <v>0.35172802713593437</v>
      </c>
      <c r="G1017" s="16">
        <v>0.24855015698839569</v>
      </c>
      <c r="H1017" s="16">
        <v>0.2025678092447436</v>
      </c>
      <c r="I1017" s="16">
        <v>0.24701077859184981</v>
      </c>
      <c r="J1017" s="16">
        <v>0.32734179624219267</v>
      </c>
      <c r="K1017" s="16">
        <v>0.32037981250164749</v>
      </c>
      <c r="L1017" s="16">
        <v>0.43927163072915842</v>
      </c>
      <c r="N1017" s="16">
        <v>0.3519635640743824</v>
      </c>
      <c r="O1017" s="16">
        <v>0.25203007686178791</v>
      </c>
      <c r="P1017" s="16">
        <v>0.34828781320763103</v>
      </c>
      <c r="Q1017" s="16">
        <v>0.36924764996402992</v>
      </c>
      <c r="R1017" s="16">
        <v>0.23320828553805609</v>
      </c>
      <c r="S1017" s="16">
        <v>0.26358510924111411</v>
      </c>
      <c r="T1017" s="16">
        <v>0.44405755830547722</v>
      </c>
      <c r="U1017" s="16">
        <v>0.33338910922333947</v>
      </c>
      <c r="V1017" s="16">
        <v>0.21831485651001609</v>
      </c>
      <c r="W1017" s="16">
        <v>0.28058002754628592</v>
      </c>
      <c r="X1017" s="16">
        <v>0.30679993897513019</v>
      </c>
      <c r="Y1017" s="16">
        <v>0.37379450320381619</v>
      </c>
      <c r="AA1017" s="16">
        <v>0.27582738707989668</v>
      </c>
      <c r="AB1017" s="16">
        <v>0.29810554598334532</v>
      </c>
      <c r="AC1017" s="16">
        <v>0.23430978493815249</v>
      </c>
      <c r="AD1017" s="16">
        <v>0.39224649140511209</v>
      </c>
    </row>
    <row r="1018" spans="2:32" ht="29" x14ac:dyDescent="0.35">
      <c r="B1018" s="15" t="s">
        <v>355</v>
      </c>
      <c r="C1018" s="16">
        <v>0.62131310470049472</v>
      </c>
      <c r="D1018" s="16">
        <v>0.67404465360861898</v>
      </c>
      <c r="E1018" s="16">
        <v>0.56618869996557142</v>
      </c>
      <c r="G1018" s="16">
        <v>0.72413173613931126</v>
      </c>
      <c r="H1018" s="16">
        <v>0.75604390222854501</v>
      </c>
      <c r="I1018" s="16">
        <v>0.67249075266683156</v>
      </c>
      <c r="J1018" s="16">
        <v>0.60363271090525661</v>
      </c>
      <c r="K1018" s="16">
        <v>0.60643655984578682</v>
      </c>
      <c r="L1018" s="16">
        <v>0.43471867313862628</v>
      </c>
      <c r="N1018" s="16">
        <v>0.51503964129473412</v>
      </c>
      <c r="O1018" s="16">
        <v>0.68115000747748766</v>
      </c>
      <c r="P1018" s="16">
        <v>0.65171218679236897</v>
      </c>
      <c r="Q1018" s="16">
        <v>0.55494193432052774</v>
      </c>
      <c r="R1018" s="16">
        <v>0.72314974829741785</v>
      </c>
      <c r="S1018" s="16">
        <v>0.60617639440528126</v>
      </c>
      <c r="T1018" s="16">
        <v>0.53038020691838261</v>
      </c>
      <c r="U1018" s="16">
        <v>0.57611772802886418</v>
      </c>
      <c r="V1018" s="16">
        <v>0.68337111247093252</v>
      </c>
      <c r="W1018" s="16">
        <v>0.65384307562641863</v>
      </c>
      <c r="X1018" s="16">
        <v>0.6279129321932081</v>
      </c>
      <c r="Y1018" s="16">
        <v>0.56510786427903048</v>
      </c>
      <c r="AA1018" s="16">
        <v>0.65689081311335351</v>
      </c>
      <c r="AB1018" s="16">
        <v>0.62612993803882433</v>
      </c>
      <c r="AC1018" s="16">
        <v>0.69652782382984368</v>
      </c>
      <c r="AD1018" s="16">
        <v>0.52796713089807978</v>
      </c>
    </row>
    <row r="1019" spans="2:32" x14ac:dyDescent="0.35">
      <c r="B1019" s="15" t="s">
        <v>125</v>
      </c>
      <c r="C1019" s="16">
        <v>7.3181713366011508E-2</v>
      </c>
      <c r="D1019" s="16">
        <v>6.4666555259491193E-2</v>
      </c>
      <c r="E1019" s="16">
        <v>8.2083272898494181E-2</v>
      </c>
      <c r="G1019" s="16">
        <v>2.7318106872293111E-2</v>
      </c>
      <c r="H1019" s="16">
        <v>4.1388288526711482E-2</v>
      </c>
      <c r="I1019" s="16">
        <v>8.0498468741318885E-2</v>
      </c>
      <c r="J1019" s="16">
        <v>6.9025492852550663E-2</v>
      </c>
      <c r="K1019" s="16">
        <v>7.3183627652565697E-2</v>
      </c>
      <c r="L1019" s="16">
        <v>0.12600969613221541</v>
      </c>
      <c r="N1019" s="16">
        <v>0.13299679463088351</v>
      </c>
      <c r="O1019" s="16">
        <v>6.681991566072458E-2</v>
      </c>
      <c r="P1019" s="16">
        <v>0</v>
      </c>
      <c r="Q1019" s="16">
        <v>7.5810415715442378E-2</v>
      </c>
      <c r="R1019" s="16">
        <v>4.3641966164526147E-2</v>
      </c>
      <c r="S1019" s="16">
        <v>0.1302384963536046</v>
      </c>
      <c r="T1019" s="16">
        <v>2.5562234776140318E-2</v>
      </c>
      <c r="U1019" s="16">
        <v>9.0493162747796244E-2</v>
      </c>
      <c r="V1019" s="16">
        <v>9.8314031019051215E-2</v>
      </c>
      <c r="W1019" s="16">
        <v>6.5576896827295353E-2</v>
      </c>
      <c r="X1019" s="16">
        <v>6.5287128831661503E-2</v>
      </c>
      <c r="Y1019" s="16">
        <v>6.1097632517153562E-2</v>
      </c>
      <c r="AA1019" s="16">
        <v>6.7281799806749878E-2</v>
      </c>
      <c r="AB1019" s="16">
        <v>7.576451597783021E-2</v>
      </c>
      <c r="AC1019" s="16">
        <v>6.9162391232003795E-2</v>
      </c>
      <c r="AD1019" s="16">
        <v>7.9786377696807992E-2</v>
      </c>
    </row>
    <row r="1021" spans="2:32" x14ac:dyDescent="0.35">
      <c r="B1021" s="25" t="s">
        <v>364</v>
      </c>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row>
    <row r="1022" spans="2:32" x14ac:dyDescent="0.35">
      <c r="B1022" s="24" t="s">
        <v>71</v>
      </c>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row>
    <row r="1023" spans="2:32" ht="29" x14ac:dyDescent="0.35">
      <c r="B1023" s="15" t="s">
        <v>365</v>
      </c>
      <c r="C1023" s="16">
        <v>0.41631380846672988</v>
      </c>
      <c r="D1023" s="16">
        <v>0.37522412436273128</v>
      </c>
      <c r="E1023" s="16">
        <v>0.45677894339144209</v>
      </c>
      <c r="G1023" s="16">
        <v>0.32139715397439478</v>
      </c>
      <c r="H1023" s="16">
        <v>0.32624903729570798</v>
      </c>
      <c r="I1023" s="16">
        <v>0.43200872712480332</v>
      </c>
      <c r="J1023" s="16">
        <v>0.42361012389573183</v>
      </c>
      <c r="K1023" s="16">
        <v>0.43869599254952091</v>
      </c>
      <c r="L1023" s="16">
        <v>0.50641151994825884</v>
      </c>
      <c r="N1023" s="16">
        <v>0.35058664924956989</v>
      </c>
      <c r="O1023" s="16">
        <v>0.62526640214879503</v>
      </c>
      <c r="P1023" s="16">
        <v>0.47652607830834948</v>
      </c>
      <c r="Q1023" s="16">
        <v>0.45281807707662958</v>
      </c>
      <c r="R1023" s="16">
        <v>0.32148917446916292</v>
      </c>
      <c r="S1023" s="16">
        <v>0.49896117670649148</v>
      </c>
      <c r="T1023" s="16">
        <v>0.44945496931517148</v>
      </c>
      <c r="U1023" s="16">
        <v>0.42799844545682653</v>
      </c>
      <c r="V1023" s="16">
        <v>0.34240380530857872</v>
      </c>
      <c r="W1023" s="16">
        <v>0.4768268886967808</v>
      </c>
      <c r="X1023" s="16">
        <v>0.44839262524532653</v>
      </c>
      <c r="Y1023" s="16">
        <v>0.41813890654814639</v>
      </c>
      <c r="AA1023" s="16">
        <v>0.40245106514829559</v>
      </c>
      <c r="AB1023" s="16">
        <v>0.43588490748267</v>
      </c>
      <c r="AC1023" s="16">
        <v>0.34526583711570519</v>
      </c>
      <c r="AD1023" s="16">
        <v>0.47657241451618221</v>
      </c>
    </row>
    <row r="1024" spans="2:32" ht="29" x14ac:dyDescent="0.35">
      <c r="B1024" s="15" t="s">
        <v>355</v>
      </c>
      <c r="C1024" s="16">
        <v>0.51023001695993508</v>
      </c>
      <c r="D1024" s="16">
        <v>0.55319928847656774</v>
      </c>
      <c r="E1024" s="16">
        <v>0.46791386370997812</v>
      </c>
      <c r="G1024" s="16">
        <v>0.63720797084073577</v>
      </c>
      <c r="H1024" s="16">
        <v>0.633842601663965</v>
      </c>
      <c r="I1024" s="16">
        <v>0.53216182604004558</v>
      </c>
      <c r="J1024" s="16">
        <v>0.44739329642281078</v>
      </c>
      <c r="K1024" s="16">
        <v>0.50331729955115634</v>
      </c>
      <c r="L1024" s="16">
        <v>0.38436352889591419</v>
      </c>
      <c r="N1024" s="16">
        <v>0.49436426537005312</v>
      </c>
      <c r="O1024" s="16">
        <v>0.31354787468413559</v>
      </c>
      <c r="P1024" s="16">
        <v>0.48138647670186208</v>
      </c>
      <c r="Q1024" s="16">
        <v>0.46943469007015842</v>
      </c>
      <c r="R1024" s="16">
        <v>0.62435850909095614</v>
      </c>
      <c r="S1024" s="16">
        <v>0.47959572587481408</v>
      </c>
      <c r="T1024" s="16">
        <v>0.52783197070717003</v>
      </c>
      <c r="U1024" s="16">
        <v>0.48986340781968107</v>
      </c>
      <c r="V1024" s="16">
        <v>0.5744299411763879</v>
      </c>
      <c r="W1024" s="16">
        <v>0.41979139917049552</v>
      </c>
      <c r="X1024" s="16">
        <v>0.49032112217492718</v>
      </c>
      <c r="Y1024" s="16">
        <v>0.51199335987682726</v>
      </c>
      <c r="AA1024" s="16">
        <v>0.51745405039209424</v>
      </c>
      <c r="AB1024" s="16">
        <v>0.53732611711319533</v>
      </c>
      <c r="AC1024" s="16">
        <v>0.5677855873986325</v>
      </c>
      <c r="AD1024" s="16">
        <v>0.42853086820587388</v>
      </c>
    </row>
    <row r="1025" spans="2:32" x14ac:dyDescent="0.35">
      <c r="B1025" s="15" t="s">
        <v>125</v>
      </c>
      <c r="C1025" s="16">
        <v>7.345617457333499E-2</v>
      </c>
      <c r="D1025" s="16">
        <v>7.1576587160701061E-2</v>
      </c>
      <c r="E1025" s="16">
        <v>7.5307192898579803E-2</v>
      </c>
      <c r="G1025" s="16">
        <v>4.1394875184869548E-2</v>
      </c>
      <c r="H1025" s="16">
        <v>3.9908361040326849E-2</v>
      </c>
      <c r="I1025" s="16">
        <v>3.5829446835150908E-2</v>
      </c>
      <c r="J1025" s="16">
        <v>0.12899657968145739</v>
      </c>
      <c r="K1025" s="16">
        <v>5.7986707899322879E-2</v>
      </c>
      <c r="L1025" s="16">
        <v>0.1092249511558271</v>
      </c>
      <c r="N1025" s="16">
        <v>0.15504908538037701</v>
      </c>
      <c r="O1025" s="16">
        <v>6.1185723167069272E-2</v>
      </c>
      <c r="P1025" s="16">
        <v>4.2087444989787892E-2</v>
      </c>
      <c r="Q1025" s="16">
        <v>7.7747232853212056E-2</v>
      </c>
      <c r="R1025" s="16">
        <v>5.4152316439881151E-2</v>
      </c>
      <c r="S1025" s="16">
        <v>2.1443097418694511E-2</v>
      </c>
      <c r="T1025" s="16">
        <v>2.2713059977658441E-2</v>
      </c>
      <c r="U1025" s="16">
        <v>8.2138146723492511E-2</v>
      </c>
      <c r="V1025" s="16">
        <v>8.3166253515033317E-2</v>
      </c>
      <c r="W1025" s="16">
        <v>0.1033817121327238</v>
      </c>
      <c r="X1025" s="16">
        <v>6.1286252579746313E-2</v>
      </c>
      <c r="Y1025" s="16">
        <v>6.9867733575026195E-2</v>
      </c>
      <c r="AA1025" s="16">
        <v>8.0094884459610188E-2</v>
      </c>
      <c r="AB1025" s="16">
        <v>2.6788975404134739E-2</v>
      </c>
      <c r="AC1025" s="16">
        <v>8.6948575485662358E-2</v>
      </c>
      <c r="AD1025" s="16">
        <v>9.4896717277943729E-2</v>
      </c>
    </row>
    <row r="1027" spans="2:32" x14ac:dyDescent="0.35">
      <c r="B1027" s="25" t="s">
        <v>366</v>
      </c>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row>
    <row r="1028" spans="2:32" x14ac:dyDescent="0.35">
      <c r="B1028" s="24" t="s">
        <v>52</v>
      </c>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row>
    <row r="1029" spans="2:32" ht="29" x14ac:dyDescent="0.35">
      <c r="B1029" s="15" t="s">
        <v>367</v>
      </c>
      <c r="C1029" s="16">
        <v>0.44384656476304202</v>
      </c>
      <c r="D1029" s="16">
        <v>0.39328501682594491</v>
      </c>
      <c r="E1029" s="16">
        <v>0.49471199680320199</v>
      </c>
      <c r="G1029" s="16">
        <v>0.36777508052740848</v>
      </c>
      <c r="H1029" s="16">
        <v>0.36165943318127042</v>
      </c>
      <c r="I1029" s="16">
        <v>0.37067250907473398</v>
      </c>
      <c r="J1029" s="16">
        <v>0.45469338881842408</v>
      </c>
      <c r="K1029" s="16">
        <v>0.51245060497785511</v>
      </c>
      <c r="L1029" s="16">
        <v>0.56234064219124746</v>
      </c>
      <c r="N1029" s="16">
        <v>0.4890415541529286</v>
      </c>
      <c r="O1029" s="16">
        <v>0.32465926247251342</v>
      </c>
      <c r="P1029" s="16">
        <v>0.40149955117234642</v>
      </c>
      <c r="Q1029" s="16">
        <v>0.46562727906128248</v>
      </c>
      <c r="R1029" s="16">
        <v>0.40496578959688118</v>
      </c>
      <c r="S1029" s="16">
        <v>0.42794167872572819</v>
      </c>
      <c r="T1029" s="16">
        <v>0.51720006384145234</v>
      </c>
      <c r="U1029" s="16">
        <v>0.37906122151775878</v>
      </c>
      <c r="V1029" s="16">
        <v>0.35981764508228742</v>
      </c>
      <c r="W1029" s="16">
        <v>0.4168337097808445</v>
      </c>
      <c r="X1029" s="16">
        <v>0.56064226875678802</v>
      </c>
      <c r="Y1029" s="16">
        <v>0.57516178892977499</v>
      </c>
      <c r="AA1029" s="16">
        <v>0.44853980330446602</v>
      </c>
      <c r="AB1029" s="16">
        <v>0.44288580442130709</v>
      </c>
      <c r="AC1029" s="16">
        <v>0.43099870979948102</v>
      </c>
      <c r="AD1029" s="16">
        <v>0.45309763021667199</v>
      </c>
    </row>
    <row r="1030" spans="2:32" ht="29" x14ac:dyDescent="0.35">
      <c r="B1030" s="15" t="s">
        <v>355</v>
      </c>
      <c r="C1030" s="16">
        <v>0.48210810221930839</v>
      </c>
      <c r="D1030" s="16">
        <v>0.55853383409926249</v>
      </c>
      <c r="E1030" s="16">
        <v>0.40522303778466001</v>
      </c>
      <c r="G1030" s="16">
        <v>0.61273547001448458</v>
      </c>
      <c r="H1030" s="16">
        <v>0.62976952666123698</v>
      </c>
      <c r="I1030" s="16">
        <v>0.49965621674847488</v>
      </c>
      <c r="J1030" s="16">
        <v>0.46347178648235859</v>
      </c>
      <c r="K1030" s="16">
        <v>0.4264728097352789</v>
      </c>
      <c r="L1030" s="16">
        <v>0.3137403187035932</v>
      </c>
      <c r="N1030" s="16">
        <v>0.42797674766174548</v>
      </c>
      <c r="O1030" s="16">
        <v>0.55056912672956781</v>
      </c>
      <c r="P1030" s="16">
        <v>0.56846144735496329</v>
      </c>
      <c r="Q1030" s="16">
        <v>0.42055634101883121</v>
      </c>
      <c r="R1030" s="16">
        <v>0.54481280427875434</v>
      </c>
      <c r="S1030" s="16">
        <v>0.45432902577406292</v>
      </c>
      <c r="T1030" s="16">
        <v>0.48279993615854772</v>
      </c>
      <c r="U1030" s="16">
        <v>0.5116714483072542</v>
      </c>
      <c r="V1030" s="16">
        <v>0.59340903097004882</v>
      </c>
      <c r="W1030" s="16">
        <v>0.5163643696991842</v>
      </c>
      <c r="X1030" s="16">
        <v>0.39328057461074811</v>
      </c>
      <c r="Y1030" s="16">
        <v>0.28516682894960288</v>
      </c>
      <c r="AA1030" s="16">
        <v>0.4824454459219536</v>
      </c>
      <c r="AB1030" s="16">
        <v>0.45660757833839111</v>
      </c>
      <c r="AC1030" s="16">
        <v>0.5152969982315867</v>
      </c>
      <c r="AD1030" s="16">
        <v>0.47772231114556019</v>
      </c>
    </row>
    <row r="1031" spans="2:32" x14ac:dyDescent="0.35">
      <c r="B1031" s="15" t="s">
        <v>125</v>
      </c>
      <c r="C1031" s="16">
        <v>7.4045333017649456E-2</v>
      </c>
      <c r="D1031" s="16">
        <v>4.8181149074792588E-2</v>
      </c>
      <c r="E1031" s="16">
        <v>0.10006496541213809</v>
      </c>
      <c r="G1031" s="16">
        <v>1.9489449458106749E-2</v>
      </c>
      <c r="H1031" s="16">
        <v>8.5710401574925557E-3</v>
      </c>
      <c r="I1031" s="16">
        <v>0.1296712741767907</v>
      </c>
      <c r="J1031" s="16">
        <v>8.1834824699217254E-2</v>
      </c>
      <c r="K1031" s="16">
        <v>6.1076585286865812E-2</v>
      </c>
      <c r="L1031" s="16">
        <v>0.1239190391051596</v>
      </c>
      <c r="N1031" s="16">
        <v>8.2981698185325678E-2</v>
      </c>
      <c r="O1031" s="16">
        <v>0.1247716107979186</v>
      </c>
      <c r="P1031" s="16">
        <v>3.0039001472690171E-2</v>
      </c>
      <c r="Q1031" s="16">
        <v>0.1138163799198864</v>
      </c>
      <c r="R1031" s="16">
        <v>5.0221406124364161E-2</v>
      </c>
      <c r="S1031" s="16">
        <v>0.11772929550020909</v>
      </c>
      <c r="T1031" s="16">
        <v>0</v>
      </c>
      <c r="U1031" s="16">
        <v>0.10926733017498701</v>
      </c>
      <c r="V1031" s="16">
        <v>4.6773323947663613E-2</v>
      </c>
      <c r="W1031" s="16">
        <v>6.6801920519971386E-2</v>
      </c>
      <c r="X1031" s="16">
        <v>4.6077156632463777E-2</v>
      </c>
      <c r="Y1031" s="16">
        <v>0.139671382120622</v>
      </c>
      <c r="AA1031" s="16">
        <v>6.9014750773580658E-2</v>
      </c>
      <c r="AB1031" s="16">
        <v>0.1005066172403017</v>
      </c>
      <c r="AC1031" s="16">
        <v>5.3704291968932227E-2</v>
      </c>
      <c r="AD1031" s="16">
        <v>6.9180058637767966E-2</v>
      </c>
    </row>
    <row r="1033" spans="2:32" x14ac:dyDescent="0.35">
      <c r="B1033" s="25" t="s">
        <v>368</v>
      </c>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row>
    <row r="1034" spans="2:32" x14ac:dyDescent="0.35">
      <c r="B1034" s="24" t="s">
        <v>72</v>
      </c>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row>
    <row r="1035" spans="2:32" ht="29" x14ac:dyDescent="0.35">
      <c r="B1035" s="15" t="s">
        <v>369</v>
      </c>
      <c r="C1035" s="16">
        <v>0.4616379051176186</v>
      </c>
      <c r="D1035" s="16">
        <v>0.45078615651984849</v>
      </c>
      <c r="E1035" s="16">
        <v>0.47190057876231511</v>
      </c>
      <c r="G1035" s="16">
        <v>0.48129611796909988</v>
      </c>
      <c r="H1035" s="16">
        <v>0.29901492439718869</v>
      </c>
      <c r="I1035" s="16">
        <v>0.41754329842985383</v>
      </c>
      <c r="J1035" s="16">
        <v>0.50800974089551065</v>
      </c>
      <c r="K1035" s="16">
        <v>0.3721819564301056</v>
      </c>
      <c r="L1035" s="16">
        <v>0.65550663530837228</v>
      </c>
      <c r="N1035" s="16">
        <v>0.49540468547115352</v>
      </c>
      <c r="O1035" s="16">
        <v>0.50856194830600032</v>
      </c>
      <c r="P1035" s="16">
        <v>0.52571746846064349</v>
      </c>
      <c r="Q1035" s="16">
        <v>0.53881735263151043</v>
      </c>
      <c r="R1035" s="16">
        <v>0.49842780568440032</v>
      </c>
      <c r="S1035" s="16">
        <v>0.41679525185296812</v>
      </c>
      <c r="T1035" s="16">
        <v>0.54422345890624646</v>
      </c>
      <c r="U1035" s="16">
        <v>0.49052509273309203</v>
      </c>
      <c r="V1035" s="16">
        <v>0.30092213879309798</v>
      </c>
      <c r="W1035" s="16">
        <v>0.44926485745745909</v>
      </c>
      <c r="X1035" s="16">
        <v>0.52296683694501533</v>
      </c>
      <c r="Y1035" s="16">
        <v>0.48305363687250308</v>
      </c>
      <c r="AA1035" s="16">
        <v>0.43870023571637989</v>
      </c>
      <c r="AB1035" s="16">
        <v>0.48506165919604521</v>
      </c>
      <c r="AC1035" s="16">
        <v>0.43678761652692272</v>
      </c>
      <c r="AD1035" s="16">
        <v>0.47966878109713379</v>
      </c>
    </row>
    <row r="1036" spans="2:32" ht="29" x14ac:dyDescent="0.35">
      <c r="B1036" s="15" t="s">
        <v>355</v>
      </c>
      <c r="C1036" s="16">
        <v>0.47022781383226631</v>
      </c>
      <c r="D1036" s="16">
        <v>0.5070129520556369</v>
      </c>
      <c r="E1036" s="16">
        <v>0.43543951541563292</v>
      </c>
      <c r="G1036" s="16">
        <v>0.49742485316893831</v>
      </c>
      <c r="H1036" s="16">
        <v>0.64518930248637252</v>
      </c>
      <c r="I1036" s="16">
        <v>0.53996633977617303</v>
      </c>
      <c r="J1036" s="16">
        <v>0.42123582248234342</v>
      </c>
      <c r="K1036" s="16">
        <v>0.52838346364635702</v>
      </c>
      <c r="L1036" s="16">
        <v>0.23837210485340099</v>
      </c>
      <c r="N1036" s="16">
        <v>0.4863683016664675</v>
      </c>
      <c r="O1036" s="16">
        <v>0.37678328040773479</v>
      </c>
      <c r="P1036" s="16">
        <v>0.43887330537457309</v>
      </c>
      <c r="Q1036" s="16">
        <v>0.38255002656978643</v>
      </c>
      <c r="R1036" s="16">
        <v>0.46897942295894568</v>
      </c>
      <c r="S1036" s="16">
        <v>0.4743125496889869</v>
      </c>
      <c r="T1036" s="16">
        <v>0.41753482284994881</v>
      </c>
      <c r="U1036" s="16">
        <v>0.40499016389474279</v>
      </c>
      <c r="V1036" s="16">
        <v>0.65029472932081933</v>
      </c>
      <c r="W1036" s="16">
        <v>0.47036454571914971</v>
      </c>
      <c r="X1036" s="16">
        <v>0.37035399932926549</v>
      </c>
      <c r="Y1036" s="16">
        <v>0.43958509436690668</v>
      </c>
      <c r="AA1036" s="16">
        <v>0.4979247148414998</v>
      </c>
      <c r="AB1036" s="16">
        <v>0.44428030398571289</v>
      </c>
      <c r="AC1036" s="16">
        <v>0.5103075551048486</v>
      </c>
      <c r="AD1036" s="16">
        <v>0.4393750681089294</v>
      </c>
    </row>
    <row r="1037" spans="2:32" x14ac:dyDescent="0.35">
      <c r="B1037" s="15" t="s">
        <v>125</v>
      </c>
      <c r="C1037" s="16">
        <v>6.8134281050115209E-2</v>
      </c>
      <c r="D1037" s="16">
        <v>4.2200891424514463E-2</v>
      </c>
      <c r="E1037" s="16">
        <v>9.2659905822052108E-2</v>
      </c>
      <c r="G1037" s="16">
        <v>2.127902886196175E-2</v>
      </c>
      <c r="H1037" s="16">
        <v>5.5795773116438553E-2</v>
      </c>
      <c r="I1037" s="16">
        <v>4.2490361793973259E-2</v>
      </c>
      <c r="J1037" s="16">
        <v>7.0754436622145991E-2</v>
      </c>
      <c r="K1037" s="16">
        <v>9.9434579923537297E-2</v>
      </c>
      <c r="L1037" s="16">
        <v>0.10612125983822671</v>
      </c>
      <c r="N1037" s="16">
        <v>1.8227012862378791E-2</v>
      </c>
      <c r="O1037" s="16">
        <v>0.1146547712862651</v>
      </c>
      <c r="P1037" s="16">
        <v>3.540922616478339E-2</v>
      </c>
      <c r="Q1037" s="16">
        <v>7.8632620798702896E-2</v>
      </c>
      <c r="R1037" s="16">
        <v>3.2592771356654247E-2</v>
      </c>
      <c r="S1037" s="16">
        <v>0.108892198458045</v>
      </c>
      <c r="T1037" s="16">
        <v>3.824171824380497E-2</v>
      </c>
      <c r="U1037" s="16">
        <v>0.1044847433721651</v>
      </c>
      <c r="V1037" s="16">
        <v>4.8783131886082423E-2</v>
      </c>
      <c r="W1037" s="16">
        <v>8.0370596823391358E-2</v>
      </c>
      <c r="X1037" s="16">
        <v>0.10667916372571901</v>
      </c>
      <c r="Y1037" s="16">
        <v>7.7361268760590129E-2</v>
      </c>
      <c r="AA1037" s="16">
        <v>6.3375049442120343E-2</v>
      </c>
      <c r="AB1037" s="16">
        <v>7.0658036818241982E-2</v>
      </c>
      <c r="AC1037" s="16">
        <v>5.2904828368228747E-2</v>
      </c>
      <c r="AD1037" s="16">
        <v>8.095615079393681E-2</v>
      </c>
    </row>
    <row r="1039" spans="2:32" x14ac:dyDescent="0.35">
      <c r="B1039" s="25" t="s">
        <v>370</v>
      </c>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row>
    <row r="1040" spans="2:32" x14ac:dyDescent="0.35">
      <c r="B1040" s="24" t="s">
        <v>73</v>
      </c>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row>
    <row r="1041" spans="2:32" ht="43.5" x14ac:dyDescent="0.35">
      <c r="B1041" s="15" t="s">
        <v>371</v>
      </c>
      <c r="C1041" s="16">
        <v>0.31801933887806971</v>
      </c>
      <c r="D1041" s="16">
        <v>0.2731000916703572</v>
      </c>
      <c r="E1041" s="16">
        <v>0.3627253465711805</v>
      </c>
      <c r="G1041" s="16">
        <v>0.34358521724558932</v>
      </c>
      <c r="H1041" s="16">
        <v>0.2340849107539669</v>
      </c>
      <c r="I1041" s="16">
        <v>0.31651983234640962</v>
      </c>
      <c r="J1041" s="16">
        <v>0.31941942720496019</v>
      </c>
      <c r="K1041" s="16">
        <v>0.26978782092462422</v>
      </c>
      <c r="L1041" s="16">
        <v>0.40087469746583659</v>
      </c>
      <c r="N1041" s="16">
        <v>0.28624109422377242</v>
      </c>
      <c r="O1041" s="16">
        <v>0.27078724273106303</v>
      </c>
      <c r="P1041" s="16">
        <v>0.33006050198373282</v>
      </c>
      <c r="Q1041" s="16">
        <v>0.28747206437697809</v>
      </c>
      <c r="R1041" s="16">
        <v>0.2599975927476319</v>
      </c>
      <c r="S1041" s="16">
        <v>0.327375751802499</v>
      </c>
      <c r="T1041" s="16">
        <v>0.4870582898415674</v>
      </c>
      <c r="U1041" s="16">
        <v>0.28359053412406382</v>
      </c>
      <c r="V1041" s="16">
        <v>0.21527662636669009</v>
      </c>
      <c r="W1041" s="16">
        <v>0.37626357224685181</v>
      </c>
      <c r="X1041" s="16">
        <v>0.40114943999522928</v>
      </c>
      <c r="Y1041" s="16">
        <v>0.32211990186171119</v>
      </c>
      <c r="AA1041" s="16">
        <v>0.27039926637995237</v>
      </c>
      <c r="AB1041" s="16">
        <v>0.33726580372943249</v>
      </c>
      <c r="AC1041" s="16">
        <v>0.25154719344644738</v>
      </c>
      <c r="AD1041" s="16">
        <v>0.41021964048734971</v>
      </c>
    </row>
    <row r="1042" spans="2:32" ht="29" x14ac:dyDescent="0.35">
      <c r="B1042" s="15" t="s">
        <v>372</v>
      </c>
      <c r="C1042" s="16">
        <v>0.56922257309796087</v>
      </c>
      <c r="D1042" s="16">
        <v>0.62382610279244277</v>
      </c>
      <c r="E1042" s="16">
        <v>0.51487825589904324</v>
      </c>
      <c r="G1042" s="16">
        <v>0.59010814119995181</v>
      </c>
      <c r="H1042" s="16">
        <v>0.71928348346275073</v>
      </c>
      <c r="I1042" s="16">
        <v>0.58742488393299885</v>
      </c>
      <c r="J1042" s="16">
        <v>0.57513972556524717</v>
      </c>
      <c r="K1042" s="16">
        <v>0.56341020505989781</v>
      </c>
      <c r="L1042" s="16">
        <v>0.41650772335089242</v>
      </c>
      <c r="N1042" s="16">
        <v>0.55923866758896723</v>
      </c>
      <c r="O1042" s="16">
        <v>0.56971507080853612</v>
      </c>
      <c r="P1042" s="16">
        <v>0.58923520144054475</v>
      </c>
      <c r="Q1042" s="16">
        <v>0.59286501582155404</v>
      </c>
      <c r="R1042" s="16">
        <v>0.62933491420402865</v>
      </c>
      <c r="S1042" s="16">
        <v>0.41928028962091779</v>
      </c>
      <c r="T1042" s="16">
        <v>0.47466024934564421</v>
      </c>
      <c r="U1042" s="16">
        <v>0.63988824131470678</v>
      </c>
      <c r="V1042" s="16">
        <v>0.7230644188870845</v>
      </c>
      <c r="W1042" s="16">
        <v>0.50766758769895559</v>
      </c>
      <c r="X1042" s="16">
        <v>0.49143756969718078</v>
      </c>
      <c r="Y1042" s="16">
        <v>0.55793415592834517</v>
      </c>
      <c r="AA1042" s="16">
        <v>0.66467453680279431</v>
      </c>
      <c r="AB1042" s="16">
        <v>0.57557603039755434</v>
      </c>
      <c r="AC1042" s="16">
        <v>0.59098701398614584</v>
      </c>
      <c r="AD1042" s="16">
        <v>0.44195745494869643</v>
      </c>
    </row>
    <row r="1043" spans="2:32" x14ac:dyDescent="0.35">
      <c r="B1043" s="15" t="s">
        <v>125</v>
      </c>
      <c r="C1043" s="16">
        <v>0.1127580880239695</v>
      </c>
      <c r="D1043" s="16">
        <v>0.1030738055371999</v>
      </c>
      <c r="E1043" s="16">
        <v>0.1223963975297762</v>
      </c>
      <c r="G1043" s="16">
        <v>6.6306641554458687E-2</v>
      </c>
      <c r="H1043" s="16">
        <v>4.6631605783282369E-2</v>
      </c>
      <c r="I1043" s="16">
        <v>9.6055283720591383E-2</v>
      </c>
      <c r="J1043" s="16">
        <v>0.1054408472297927</v>
      </c>
      <c r="K1043" s="16">
        <v>0.16680197401547769</v>
      </c>
      <c r="L1043" s="16">
        <v>0.18261757918327121</v>
      </c>
      <c r="N1043" s="16">
        <v>0.15452023818726021</v>
      </c>
      <c r="O1043" s="16">
        <v>0.15949768646040099</v>
      </c>
      <c r="P1043" s="16">
        <v>8.0704296575722492E-2</v>
      </c>
      <c r="Q1043" s="16">
        <v>0.1196629198014678</v>
      </c>
      <c r="R1043" s="16">
        <v>0.1106674930483395</v>
      </c>
      <c r="S1043" s="16">
        <v>0.25334395857658332</v>
      </c>
      <c r="T1043" s="16">
        <v>3.8281460812788548E-2</v>
      </c>
      <c r="U1043" s="16">
        <v>7.6521224561229284E-2</v>
      </c>
      <c r="V1043" s="16">
        <v>6.1658954746225313E-2</v>
      </c>
      <c r="W1043" s="16">
        <v>0.1160688400541928</v>
      </c>
      <c r="X1043" s="16">
        <v>0.1074129903075898</v>
      </c>
      <c r="Y1043" s="16">
        <v>0.1199459422099436</v>
      </c>
      <c r="AA1043" s="16">
        <v>6.4926196817253146E-2</v>
      </c>
      <c r="AB1043" s="16">
        <v>8.7158165873013019E-2</v>
      </c>
      <c r="AC1043" s="16">
        <v>0.15746579256740659</v>
      </c>
      <c r="AD1043" s="16">
        <v>0.14782290456395381</v>
      </c>
    </row>
    <row r="1045" spans="2:32" x14ac:dyDescent="0.35">
      <c r="B1045" s="25" t="s">
        <v>373</v>
      </c>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row>
    <row r="1046" spans="2:32" x14ac:dyDescent="0.35">
      <c r="B1046" s="24" t="s">
        <v>74</v>
      </c>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row>
    <row r="1047" spans="2:32" ht="43.5" x14ac:dyDescent="0.35">
      <c r="B1047" s="15" t="s">
        <v>374</v>
      </c>
      <c r="C1047" s="16">
        <v>0.29854293753510042</v>
      </c>
      <c r="D1047" s="16">
        <v>0.26927755639212342</v>
      </c>
      <c r="E1047" s="16">
        <v>0.32949542033778151</v>
      </c>
      <c r="G1047" s="16">
        <v>0.2876884401427604</v>
      </c>
      <c r="H1047" s="16">
        <v>0.28392325384287992</v>
      </c>
      <c r="I1047" s="16">
        <v>0.25271468787437951</v>
      </c>
      <c r="J1047" s="16">
        <v>0.32261942282360478</v>
      </c>
      <c r="K1047" s="16">
        <v>0.27679730194084767</v>
      </c>
      <c r="L1047" s="16">
        <v>0.34262747231184032</v>
      </c>
      <c r="N1047" s="16">
        <v>0.2561457475086249</v>
      </c>
      <c r="O1047" s="16">
        <v>0.18273552064995599</v>
      </c>
      <c r="P1047" s="16">
        <v>0.50509482368085024</v>
      </c>
      <c r="Q1047" s="16">
        <v>0.37599105843675112</v>
      </c>
      <c r="R1047" s="16">
        <v>0.2322036709382069</v>
      </c>
      <c r="S1047" s="16">
        <v>0.23708004394511081</v>
      </c>
      <c r="T1047" s="16">
        <v>0.4242939089678176</v>
      </c>
      <c r="U1047" s="16">
        <v>0.39393695533962197</v>
      </c>
      <c r="V1047" s="16">
        <v>0.19762430420448041</v>
      </c>
      <c r="W1047" s="16">
        <v>0.19871753334704981</v>
      </c>
      <c r="X1047" s="16">
        <v>0.37975152541376</v>
      </c>
      <c r="Y1047" s="16">
        <v>0.382080461057833</v>
      </c>
      <c r="AA1047" s="16">
        <v>0.2305216159930833</v>
      </c>
      <c r="AB1047" s="16">
        <v>0.29484305996159049</v>
      </c>
      <c r="AC1047" s="16">
        <v>0.28870986051315473</v>
      </c>
      <c r="AD1047" s="16">
        <v>0.38231422175105823</v>
      </c>
    </row>
    <row r="1048" spans="2:32" ht="29" x14ac:dyDescent="0.35">
      <c r="B1048" s="15" t="s">
        <v>372</v>
      </c>
      <c r="C1048" s="16">
        <v>0.5651786467596237</v>
      </c>
      <c r="D1048" s="16">
        <v>0.60531541808823919</v>
      </c>
      <c r="E1048" s="16">
        <v>0.5227280557956907</v>
      </c>
      <c r="G1048" s="16">
        <v>0.66016833470836245</v>
      </c>
      <c r="H1048" s="16">
        <v>0.65549792338114998</v>
      </c>
      <c r="I1048" s="16">
        <v>0.65609819936101776</v>
      </c>
      <c r="J1048" s="16">
        <v>0.47448748219330539</v>
      </c>
      <c r="K1048" s="16">
        <v>0.56032426570379412</v>
      </c>
      <c r="L1048" s="16">
        <v>0.4497567732520768</v>
      </c>
      <c r="N1048" s="16">
        <v>0.54936484542314301</v>
      </c>
      <c r="O1048" s="16">
        <v>0.66898087420911689</v>
      </c>
      <c r="P1048" s="16">
        <v>0.43404044288643018</v>
      </c>
      <c r="Q1048" s="16">
        <v>0.50171940397968084</v>
      </c>
      <c r="R1048" s="16">
        <v>0.59982630095747225</v>
      </c>
      <c r="S1048" s="16">
        <v>0.64852321950519942</v>
      </c>
      <c r="T1048" s="16">
        <v>0.43464011362548971</v>
      </c>
      <c r="U1048" s="16">
        <v>0.44836998240338999</v>
      </c>
      <c r="V1048" s="16">
        <v>0.6610347051383062</v>
      </c>
      <c r="W1048" s="16">
        <v>0.67615573295766207</v>
      </c>
      <c r="X1048" s="16">
        <v>0.50874380514252815</v>
      </c>
      <c r="Y1048" s="16">
        <v>0.51012863174793177</v>
      </c>
      <c r="AA1048" s="16">
        <v>0.63373969865498292</v>
      </c>
      <c r="AB1048" s="16">
        <v>0.56268777286317551</v>
      </c>
      <c r="AC1048" s="16">
        <v>0.56591003565511477</v>
      </c>
      <c r="AD1048" s="16">
        <v>0.49537273817345939</v>
      </c>
    </row>
    <row r="1049" spans="2:32" x14ac:dyDescent="0.35">
      <c r="B1049" s="15" t="s">
        <v>125</v>
      </c>
      <c r="C1049" s="16">
        <v>0.13627841570527591</v>
      </c>
      <c r="D1049" s="16">
        <v>0.1254070255196375</v>
      </c>
      <c r="E1049" s="16">
        <v>0.14777652386652779</v>
      </c>
      <c r="G1049" s="16">
        <v>5.2143225148877072E-2</v>
      </c>
      <c r="H1049" s="16">
        <v>6.0578822775970119E-2</v>
      </c>
      <c r="I1049" s="16">
        <v>9.1187112764602715E-2</v>
      </c>
      <c r="J1049" s="16">
        <v>0.20289309498308969</v>
      </c>
      <c r="K1049" s="16">
        <v>0.16287843235535801</v>
      </c>
      <c r="L1049" s="16">
        <v>0.20761575443608299</v>
      </c>
      <c r="N1049" s="16">
        <v>0.1944894070682322</v>
      </c>
      <c r="O1049" s="16">
        <v>0.14828360514092731</v>
      </c>
      <c r="P1049" s="16">
        <v>6.0864733432719337E-2</v>
      </c>
      <c r="Q1049" s="16">
        <v>0.1222895375835682</v>
      </c>
      <c r="R1049" s="16">
        <v>0.1679700281043211</v>
      </c>
      <c r="S1049" s="16">
        <v>0.1143967365496897</v>
      </c>
      <c r="T1049" s="16">
        <v>0.1410659774066928</v>
      </c>
      <c r="U1049" s="16">
        <v>0.1576930622569879</v>
      </c>
      <c r="V1049" s="16">
        <v>0.14134099065721331</v>
      </c>
      <c r="W1049" s="16">
        <v>0.12512673369528821</v>
      </c>
      <c r="X1049" s="16">
        <v>0.111504669443712</v>
      </c>
      <c r="Y1049" s="16">
        <v>0.1077909071942352</v>
      </c>
      <c r="AA1049" s="16">
        <v>0.13573868535193359</v>
      </c>
      <c r="AB1049" s="16">
        <v>0.14246916717523389</v>
      </c>
      <c r="AC1049" s="16">
        <v>0.14538010383173061</v>
      </c>
      <c r="AD1049" s="16">
        <v>0.12231304007548249</v>
      </c>
    </row>
    <row r="1051" spans="2:32" x14ac:dyDescent="0.35">
      <c r="B1051" s="25" t="s">
        <v>375</v>
      </c>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row>
    <row r="1052" spans="2:32" x14ac:dyDescent="0.35">
      <c r="B1052" s="24" t="s">
        <v>75</v>
      </c>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row>
    <row r="1053" spans="2:32" ht="43.5" x14ac:dyDescent="0.35">
      <c r="B1053" s="15" t="s">
        <v>376</v>
      </c>
      <c r="C1053" s="16">
        <v>0.30791093476566322</v>
      </c>
      <c r="D1053" s="16">
        <v>0.26799014525341192</v>
      </c>
      <c r="E1053" s="16">
        <v>0.34345439503332509</v>
      </c>
      <c r="G1053" s="16">
        <v>0.39481194574072531</v>
      </c>
      <c r="H1053" s="16">
        <v>0.20757590487239441</v>
      </c>
      <c r="I1053" s="16">
        <v>0.22623072024484039</v>
      </c>
      <c r="J1053" s="16">
        <v>0.26646846957814602</v>
      </c>
      <c r="K1053" s="16">
        <v>0.40640855814583082</v>
      </c>
      <c r="L1053" s="16">
        <v>0.36187102545351169</v>
      </c>
      <c r="N1053" s="16">
        <v>0.3191530806190418</v>
      </c>
      <c r="O1053" s="16">
        <v>0.27541135559696539</v>
      </c>
      <c r="P1053" s="16">
        <v>0.37069879776395082</v>
      </c>
      <c r="Q1053" s="16">
        <v>0.38308295584616958</v>
      </c>
      <c r="R1053" s="16">
        <v>0.31561032464516148</v>
      </c>
      <c r="S1053" s="16">
        <v>0.34117496023584087</v>
      </c>
      <c r="T1053" s="16">
        <v>0.37768766321567432</v>
      </c>
      <c r="U1053" s="16">
        <v>0.25202932520195381</v>
      </c>
      <c r="V1053" s="16">
        <v>0.22079390044727029</v>
      </c>
      <c r="W1053" s="16">
        <v>0.25258164981945658</v>
      </c>
      <c r="X1053" s="16">
        <v>0.37041196068755872</v>
      </c>
      <c r="Y1053" s="16">
        <v>0.34496909621674388</v>
      </c>
      <c r="AA1053" s="16">
        <v>0.25146126852430711</v>
      </c>
      <c r="AB1053" s="16">
        <v>0.3243349656614663</v>
      </c>
      <c r="AC1053" s="16">
        <v>0.30196008855736739</v>
      </c>
      <c r="AD1053" s="16">
        <v>0.36324641952245018</v>
      </c>
    </row>
    <row r="1054" spans="2:32" ht="29" x14ac:dyDescent="0.35">
      <c r="B1054" s="15" t="s">
        <v>372</v>
      </c>
      <c r="C1054" s="16">
        <v>0.55562020367721043</v>
      </c>
      <c r="D1054" s="16">
        <v>0.61461290870322816</v>
      </c>
      <c r="E1054" s="16">
        <v>0.50309607044255433</v>
      </c>
      <c r="G1054" s="16">
        <v>0.55286102442309382</v>
      </c>
      <c r="H1054" s="16">
        <v>0.75889532961211814</v>
      </c>
      <c r="I1054" s="16">
        <v>0.67458771746105051</v>
      </c>
      <c r="J1054" s="16">
        <v>0.55142885673304465</v>
      </c>
      <c r="K1054" s="16">
        <v>0.42987059383360587</v>
      </c>
      <c r="L1054" s="16">
        <v>0.39806830866068232</v>
      </c>
      <c r="N1054" s="16">
        <v>0.5247977592936568</v>
      </c>
      <c r="O1054" s="16">
        <v>0.67047505241375438</v>
      </c>
      <c r="P1054" s="16">
        <v>0.53217367566049045</v>
      </c>
      <c r="Q1054" s="16">
        <v>0.33827262228211591</v>
      </c>
      <c r="R1054" s="16">
        <v>0.61543909148264198</v>
      </c>
      <c r="S1054" s="16">
        <v>0.4365589618412854</v>
      </c>
      <c r="T1054" s="16">
        <v>0.53407816051905344</v>
      </c>
      <c r="U1054" s="16">
        <v>0.58483350834222192</v>
      </c>
      <c r="V1054" s="16">
        <v>0.70905659139054056</v>
      </c>
      <c r="W1054" s="16">
        <v>0.53442112874774361</v>
      </c>
      <c r="X1054" s="16">
        <v>0.45984984481441732</v>
      </c>
      <c r="Y1054" s="16">
        <v>0.54404555225494144</v>
      </c>
      <c r="AA1054" s="16">
        <v>0.64764025572453432</v>
      </c>
      <c r="AB1054" s="16">
        <v>0.57612788522090852</v>
      </c>
      <c r="AC1054" s="16">
        <v>0.52694135883154425</v>
      </c>
      <c r="AD1054" s="16">
        <v>0.4497547233985022</v>
      </c>
    </row>
    <row r="1055" spans="2:32" x14ac:dyDescent="0.35">
      <c r="B1055" s="15" t="s">
        <v>125</v>
      </c>
      <c r="C1055" s="16">
        <v>0.1364688615571262</v>
      </c>
      <c r="D1055" s="16">
        <v>0.1173969460433599</v>
      </c>
      <c r="E1055" s="16">
        <v>0.1534495345241205</v>
      </c>
      <c r="G1055" s="16">
        <v>5.2327029836180768E-2</v>
      </c>
      <c r="H1055" s="16">
        <v>3.3528765515487599E-2</v>
      </c>
      <c r="I1055" s="16">
        <v>9.9181562294108919E-2</v>
      </c>
      <c r="J1055" s="16">
        <v>0.1821026736888095</v>
      </c>
      <c r="K1055" s="16">
        <v>0.1637208480205635</v>
      </c>
      <c r="L1055" s="16">
        <v>0.24006066588580591</v>
      </c>
      <c r="N1055" s="16">
        <v>0.15604916008730141</v>
      </c>
      <c r="O1055" s="16">
        <v>5.4113591989280133E-2</v>
      </c>
      <c r="P1055" s="16">
        <v>9.712752657555862E-2</v>
      </c>
      <c r="Q1055" s="16">
        <v>0.2786444218717144</v>
      </c>
      <c r="R1055" s="16">
        <v>6.8950583872196811E-2</v>
      </c>
      <c r="S1055" s="16">
        <v>0.22226607792287359</v>
      </c>
      <c r="T1055" s="16">
        <v>8.8234176265272107E-2</v>
      </c>
      <c r="U1055" s="16">
        <v>0.1631371664558243</v>
      </c>
      <c r="V1055" s="16">
        <v>7.0149508162189247E-2</v>
      </c>
      <c r="W1055" s="16">
        <v>0.2129972214327997</v>
      </c>
      <c r="X1055" s="16">
        <v>0.16973819449802419</v>
      </c>
      <c r="Y1055" s="16">
        <v>0.1109853515283146</v>
      </c>
      <c r="AA1055" s="16">
        <v>0.1008984757511586</v>
      </c>
      <c r="AB1055" s="16">
        <v>9.9537149117625276E-2</v>
      </c>
      <c r="AC1055" s="16">
        <v>0.1710985526110885</v>
      </c>
      <c r="AD1055" s="16">
        <v>0.18699885707904759</v>
      </c>
    </row>
    <row r="1057" spans="2:32" x14ac:dyDescent="0.35">
      <c r="B1057" s="25" t="s">
        <v>377</v>
      </c>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row>
    <row r="1058" spans="2:32" x14ac:dyDescent="0.35">
      <c r="B1058" s="24" t="s">
        <v>76</v>
      </c>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row>
    <row r="1059" spans="2:32" ht="43.5" x14ac:dyDescent="0.35">
      <c r="B1059" s="15" t="s">
        <v>378</v>
      </c>
      <c r="C1059" s="16">
        <v>0.34071707361806569</v>
      </c>
      <c r="D1059" s="16">
        <v>0.27897790998979238</v>
      </c>
      <c r="E1059" s="16">
        <v>0.39972696082649811</v>
      </c>
      <c r="G1059" s="16">
        <v>0.33559719490127982</v>
      </c>
      <c r="H1059" s="16">
        <v>0.26900002136981249</v>
      </c>
      <c r="I1059" s="16">
        <v>0.30039539839634599</v>
      </c>
      <c r="J1059" s="16">
        <v>0.3556840745740702</v>
      </c>
      <c r="K1059" s="16">
        <v>0.35156246413133863</v>
      </c>
      <c r="L1059" s="16">
        <v>0.41038072021875549</v>
      </c>
      <c r="N1059" s="16">
        <v>0.33942200613986212</v>
      </c>
      <c r="O1059" s="16">
        <v>0.1750891859246905</v>
      </c>
      <c r="P1059" s="16">
        <v>0.43102131525339221</v>
      </c>
      <c r="Q1059" s="16">
        <v>0.38472310775632618</v>
      </c>
      <c r="R1059" s="16">
        <v>0.35177811302461331</v>
      </c>
      <c r="S1059" s="16">
        <v>0.40313952751533799</v>
      </c>
      <c r="T1059" s="16">
        <v>0.40912501331962192</v>
      </c>
      <c r="U1059" s="16">
        <v>0.29543878615190522</v>
      </c>
      <c r="V1059" s="16">
        <v>0.21121324209858919</v>
      </c>
      <c r="W1059" s="16">
        <v>0.32356065042113807</v>
      </c>
      <c r="X1059" s="16">
        <v>0.42968766294498389</v>
      </c>
      <c r="Y1059" s="16">
        <v>0.38946707882485931</v>
      </c>
      <c r="AA1059" s="16">
        <v>0.25184359148891788</v>
      </c>
      <c r="AB1059" s="16">
        <v>0.36724360411209228</v>
      </c>
      <c r="AC1059" s="16">
        <v>0.31901646624390217</v>
      </c>
      <c r="AD1059" s="16">
        <v>0.43366641181713578</v>
      </c>
    </row>
    <row r="1060" spans="2:32" ht="29" x14ac:dyDescent="0.35">
      <c r="B1060" s="15" t="s">
        <v>372</v>
      </c>
      <c r="C1060" s="16">
        <v>0.55187739546196413</v>
      </c>
      <c r="D1060" s="16">
        <v>0.62760634491469014</v>
      </c>
      <c r="E1060" s="16">
        <v>0.47949616282129448</v>
      </c>
      <c r="G1060" s="16">
        <v>0.62311411358353308</v>
      </c>
      <c r="H1060" s="16">
        <v>0.67362598824471576</v>
      </c>
      <c r="I1060" s="16">
        <v>0.62565998519074384</v>
      </c>
      <c r="J1060" s="16">
        <v>0.50743437562901106</v>
      </c>
      <c r="K1060" s="16">
        <v>0.51040524252532327</v>
      </c>
      <c r="L1060" s="16">
        <v>0.41922107226411259</v>
      </c>
      <c r="N1060" s="16">
        <v>0.48825009755567839</v>
      </c>
      <c r="O1060" s="16">
        <v>0.68602149771177712</v>
      </c>
      <c r="P1060" s="16">
        <v>0.53389555457184634</v>
      </c>
      <c r="Q1060" s="16">
        <v>0.44396665709869237</v>
      </c>
      <c r="R1060" s="16">
        <v>0.56677028764547066</v>
      </c>
      <c r="S1060" s="16">
        <v>0.43426692108220361</v>
      </c>
      <c r="T1060" s="16">
        <v>0.53413134980482602</v>
      </c>
      <c r="U1060" s="16">
        <v>0.55346404154621964</v>
      </c>
      <c r="V1060" s="16">
        <v>0.73612763557224348</v>
      </c>
      <c r="W1060" s="16">
        <v>0.55393400644890523</v>
      </c>
      <c r="X1060" s="16">
        <v>0.46386009125200428</v>
      </c>
      <c r="Y1060" s="16">
        <v>0.52907251905332076</v>
      </c>
      <c r="AA1060" s="16">
        <v>0.66162406498281079</v>
      </c>
      <c r="AB1060" s="16">
        <v>0.54987333013776984</v>
      </c>
      <c r="AC1060" s="16">
        <v>0.5621052396744467</v>
      </c>
      <c r="AD1060" s="16">
        <v>0.42359355490850259</v>
      </c>
    </row>
    <row r="1061" spans="2:32" x14ac:dyDescent="0.35">
      <c r="B1061" s="15" t="s">
        <v>125</v>
      </c>
      <c r="C1061" s="16">
        <v>0.1074055309199701</v>
      </c>
      <c r="D1061" s="16">
        <v>9.3415745095517561E-2</v>
      </c>
      <c r="E1061" s="16">
        <v>0.1207768763522075</v>
      </c>
      <c r="G1061" s="16">
        <v>4.1288691515186958E-2</v>
      </c>
      <c r="H1061" s="16">
        <v>5.7373990385471883E-2</v>
      </c>
      <c r="I1061" s="16">
        <v>7.3944616412910183E-2</v>
      </c>
      <c r="J1061" s="16">
        <v>0.13688154979691869</v>
      </c>
      <c r="K1061" s="16">
        <v>0.13803229334333819</v>
      </c>
      <c r="L1061" s="16">
        <v>0.17039820751713189</v>
      </c>
      <c r="N1061" s="16">
        <v>0.1723278963044596</v>
      </c>
      <c r="O1061" s="16">
        <v>0.13888931636353211</v>
      </c>
      <c r="P1061" s="16">
        <v>3.5083130174761369E-2</v>
      </c>
      <c r="Q1061" s="16">
        <v>0.17131023514498159</v>
      </c>
      <c r="R1061" s="16">
        <v>8.1451599329916038E-2</v>
      </c>
      <c r="S1061" s="16">
        <v>0.16259355140245829</v>
      </c>
      <c r="T1061" s="16">
        <v>5.6743636875552381E-2</v>
      </c>
      <c r="U1061" s="16">
        <v>0.15109717230187519</v>
      </c>
      <c r="V1061" s="16">
        <v>5.2659122329167113E-2</v>
      </c>
      <c r="W1061" s="16">
        <v>0.12250534312995651</v>
      </c>
      <c r="X1061" s="16">
        <v>0.10645224580301151</v>
      </c>
      <c r="Y1061" s="16">
        <v>8.1460402121819944E-2</v>
      </c>
      <c r="AA1061" s="16">
        <v>8.6532343528271286E-2</v>
      </c>
      <c r="AB1061" s="16">
        <v>8.2883065750137763E-2</v>
      </c>
      <c r="AC1061" s="16">
        <v>0.118878294081651</v>
      </c>
      <c r="AD1061" s="16">
        <v>0.14274003327436161</v>
      </c>
    </row>
    <row r="1063" spans="2:32" x14ac:dyDescent="0.35">
      <c r="B1063" s="25" t="s">
        <v>379</v>
      </c>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row>
    <row r="1064" spans="2:32" x14ac:dyDescent="0.35">
      <c r="B1064" s="24" t="s">
        <v>30</v>
      </c>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row>
    <row r="1065" spans="2:32" ht="43.5" x14ac:dyDescent="0.35">
      <c r="B1065" s="15" t="s">
        <v>380</v>
      </c>
      <c r="C1065" s="16">
        <v>0.35656208008998108</v>
      </c>
      <c r="D1065" s="16">
        <v>0.34884041730119619</v>
      </c>
      <c r="E1065" s="16">
        <v>0.36428284444212189</v>
      </c>
      <c r="G1065" s="16">
        <v>0.37323755945026749</v>
      </c>
      <c r="H1065" s="16">
        <v>0.25868313261100739</v>
      </c>
      <c r="I1065" s="16">
        <v>0.29067702837058179</v>
      </c>
      <c r="J1065" s="16">
        <v>0.37013310304304248</v>
      </c>
      <c r="K1065" s="16">
        <v>0.36048450964202888</v>
      </c>
      <c r="L1065" s="16">
        <v>0.46963345044737592</v>
      </c>
      <c r="N1065" s="16">
        <v>0.31582107109793112</v>
      </c>
      <c r="O1065" s="16">
        <v>0.4269820302002213</v>
      </c>
      <c r="P1065" s="16">
        <v>0.3778857904590408</v>
      </c>
      <c r="Q1065" s="16">
        <v>0.36765363764747577</v>
      </c>
      <c r="R1065" s="16">
        <v>0.31263846692340053</v>
      </c>
      <c r="S1065" s="16">
        <v>0.25612788807470332</v>
      </c>
      <c r="T1065" s="16">
        <v>0.56490231337267705</v>
      </c>
      <c r="U1065" s="16">
        <v>0.38900091713210422</v>
      </c>
      <c r="V1065" s="16">
        <v>0.26324020376877311</v>
      </c>
      <c r="W1065" s="16">
        <v>0.37504232266146098</v>
      </c>
      <c r="X1065" s="16">
        <v>0.41980973746904438</v>
      </c>
      <c r="Y1065" s="16">
        <v>0.39361293967810851</v>
      </c>
      <c r="AA1065" s="16">
        <v>0.32275062099714891</v>
      </c>
      <c r="AB1065" s="16">
        <v>0.34918596839301919</v>
      </c>
      <c r="AC1065" s="16">
        <v>0.31201884058358492</v>
      </c>
      <c r="AD1065" s="16">
        <v>0.44274988252966457</v>
      </c>
    </row>
    <row r="1066" spans="2:32" ht="29" x14ac:dyDescent="0.35">
      <c r="B1066" s="15" t="s">
        <v>372</v>
      </c>
      <c r="C1066" s="16">
        <v>0.51031948468278854</v>
      </c>
      <c r="D1066" s="16">
        <v>0.52873666088173332</v>
      </c>
      <c r="E1066" s="16">
        <v>0.49190445137280819</v>
      </c>
      <c r="G1066" s="16">
        <v>0.58029349748970571</v>
      </c>
      <c r="H1066" s="16">
        <v>0.70173758410489495</v>
      </c>
      <c r="I1066" s="16">
        <v>0.59325483634180121</v>
      </c>
      <c r="J1066" s="16">
        <v>0.44056561103833569</v>
      </c>
      <c r="K1066" s="16">
        <v>0.45641505483810058</v>
      </c>
      <c r="L1066" s="16">
        <v>0.32612211957952453</v>
      </c>
      <c r="N1066" s="16">
        <v>0.55344892820053826</v>
      </c>
      <c r="O1066" s="16">
        <v>0.42365087162295872</v>
      </c>
      <c r="P1066" s="16">
        <v>0.46648390198602818</v>
      </c>
      <c r="Q1066" s="16">
        <v>0.48682791222031618</v>
      </c>
      <c r="R1066" s="16">
        <v>0.61056832880693179</v>
      </c>
      <c r="S1066" s="16">
        <v>0.48487831948583637</v>
      </c>
      <c r="T1066" s="16">
        <v>0.36834546315457062</v>
      </c>
      <c r="U1066" s="16">
        <v>0.48622240751428791</v>
      </c>
      <c r="V1066" s="16">
        <v>0.60717116184539133</v>
      </c>
      <c r="W1066" s="16">
        <v>0.47457417700783011</v>
      </c>
      <c r="X1066" s="16">
        <v>0.43008957748685822</v>
      </c>
      <c r="Y1066" s="16">
        <v>0.50805508644287289</v>
      </c>
      <c r="AA1066" s="16">
        <v>0.57650430445800283</v>
      </c>
      <c r="AB1066" s="16">
        <v>0.53561789309864982</v>
      </c>
      <c r="AC1066" s="16">
        <v>0.52250139222305769</v>
      </c>
      <c r="AD1066" s="16">
        <v>0.40079173211284758</v>
      </c>
    </row>
    <row r="1067" spans="2:32" x14ac:dyDescent="0.35">
      <c r="B1067" s="15" t="s">
        <v>125</v>
      </c>
      <c r="C1067" s="16">
        <v>0.13311843522723041</v>
      </c>
      <c r="D1067" s="16">
        <v>0.1224229218170705</v>
      </c>
      <c r="E1067" s="16">
        <v>0.14381270418507</v>
      </c>
      <c r="G1067" s="16">
        <v>4.6468943060026503E-2</v>
      </c>
      <c r="H1067" s="16">
        <v>3.9579283284097523E-2</v>
      </c>
      <c r="I1067" s="16">
        <v>0.116068135287617</v>
      </c>
      <c r="J1067" s="16">
        <v>0.18930128591862169</v>
      </c>
      <c r="K1067" s="16">
        <v>0.18310043551987051</v>
      </c>
      <c r="L1067" s="16">
        <v>0.20424442997309961</v>
      </c>
      <c r="N1067" s="16">
        <v>0.1307300007015306</v>
      </c>
      <c r="O1067" s="16">
        <v>0.14936709817682009</v>
      </c>
      <c r="P1067" s="16">
        <v>0.1556303075549309</v>
      </c>
      <c r="Q1067" s="16">
        <v>0.14551845013220779</v>
      </c>
      <c r="R1067" s="16">
        <v>7.6793204269667667E-2</v>
      </c>
      <c r="S1067" s="16">
        <v>0.2589937924394603</v>
      </c>
      <c r="T1067" s="16">
        <v>6.6752223472752129E-2</v>
      </c>
      <c r="U1067" s="16">
        <v>0.1247766753536078</v>
      </c>
      <c r="V1067" s="16">
        <v>0.12958863438583551</v>
      </c>
      <c r="W1067" s="16">
        <v>0.15038350033070891</v>
      </c>
      <c r="X1067" s="16">
        <v>0.15010068504409721</v>
      </c>
      <c r="Y1067" s="16">
        <v>9.8331973879018972E-2</v>
      </c>
      <c r="AA1067" s="16">
        <v>0.1007450745448483</v>
      </c>
      <c r="AB1067" s="16">
        <v>0.1151961385083308</v>
      </c>
      <c r="AC1067" s="16">
        <v>0.16547976719335761</v>
      </c>
      <c r="AD1067" s="16">
        <v>0.15645838535748779</v>
      </c>
    </row>
    <row r="1069" spans="2:32" x14ac:dyDescent="0.35">
      <c r="B1069" s="25" t="s">
        <v>381</v>
      </c>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row>
    <row r="1070" spans="2:32" x14ac:dyDescent="0.35">
      <c r="B1070" s="24" t="s">
        <v>77</v>
      </c>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row>
    <row r="1071" spans="2:32" ht="43.5" x14ac:dyDescent="0.35">
      <c r="B1071" s="15" t="s">
        <v>382</v>
      </c>
      <c r="C1071" s="16">
        <v>0.40592829391123347</v>
      </c>
      <c r="D1071" s="16">
        <v>0.36477455165952588</v>
      </c>
      <c r="E1071" s="16">
        <v>0.44546402148174441</v>
      </c>
      <c r="G1071" s="16">
        <v>0.42416689181283829</v>
      </c>
      <c r="H1071" s="16">
        <v>0.23691379165422041</v>
      </c>
      <c r="I1071" s="16">
        <v>0.37118297437168768</v>
      </c>
      <c r="J1071" s="16">
        <v>0.45785436235079457</v>
      </c>
      <c r="K1071" s="16">
        <v>0.41497691736042769</v>
      </c>
      <c r="L1071" s="16">
        <v>0.49529328115871368</v>
      </c>
      <c r="N1071" s="16">
        <v>0.3035526211453573</v>
      </c>
      <c r="O1071" s="16">
        <v>0.36908058483255402</v>
      </c>
      <c r="P1071" s="16">
        <v>0.39198520068135873</v>
      </c>
      <c r="Q1071" s="16">
        <v>0.50218020229659366</v>
      </c>
      <c r="R1071" s="16">
        <v>0.44968847971276033</v>
      </c>
      <c r="S1071" s="16">
        <v>0.41394962483203218</v>
      </c>
      <c r="T1071" s="16">
        <v>0.57125914433959135</v>
      </c>
      <c r="U1071" s="16">
        <v>0.42864319226559527</v>
      </c>
      <c r="V1071" s="16">
        <v>0.24701476131971969</v>
      </c>
      <c r="W1071" s="16">
        <v>0.4896077182365236</v>
      </c>
      <c r="X1071" s="16">
        <v>0.37810253009188532</v>
      </c>
      <c r="Y1071" s="16">
        <v>0.40543681660922898</v>
      </c>
      <c r="AA1071" s="16">
        <v>0.32688207927720991</v>
      </c>
      <c r="AB1071" s="16">
        <v>0.4041160260944342</v>
      </c>
      <c r="AC1071" s="16">
        <v>0.36822036064836322</v>
      </c>
      <c r="AD1071" s="16">
        <v>0.54056577257038707</v>
      </c>
    </row>
    <row r="1072" spans="2:32" ht="29" x14ac:dyDescent="0.35">
      <c r="B1072" s="15" t="s">
        <v>372</v>
      </c>
      <c r="C1072" s="16">
        <v>0.4577857278977312</v>
      </c>
      <c r="D1072" s="16">
        <v>0.50700039143240461</v>
      </c>
      <c r="E1072" s="16">
        <v>0.41050600499718548</v>
      </c>
      <c r="G1072" s="16">
        <v>0.53344235388911065</v>
      </c>
      <c r="H1072" s="16">
        <v>0.71629490245161875</v>
      </c>
      <c r="I1072" s="16">
        <v>0.53205834063625856</v>
      </c>
      <c r="J1072" s="16">
        <v>0.3667023730623461</v>
      </c>
      <c r="K1072" s="16">
        <v>0.38646059476384392</v>
      </c>
      <c r="L1072" s="16">
        <v>0.2920451509862993</v>
      </c>
      <c r="N1072" s="16">
        <v>0.54773672990845823</v>
      </c>
      <c r="O1072" s="16">
        <v>0.5281360858035995</v>
      </c>
      <c r="P1072" s="16">
        <v>0.51222777221218729</v>
      </c>
      <c r="Q1072" s="16">
        <v>0.35058520765163492</v>
      </c>
      <c r="R1072" s="16">
        <v>0.50775877522520929</v>
      </c>
      <c r="S1072" s="16">
        <v>0.3199046456167195</v>
      </c>
      <c r="T1072" s="16">
        <v>0.38230359466641223</v>
      </c>
      <c r="U1072" s="16">
        <v>0.45890015706143839</v>
      </c>
      <c r="V1072" s="16">
        <v>0.64977379762331178</v>
      </c>
      <c r="W1072" s="16">
        <v>0.35857314938935358</v>
      </c>
      <c r="X1072" s="16">
        <v>0.38846010034334638</v>
      </c>
      <c r="Y1072" s="16">
        <v>0.42699873109572267</v>
      </c>
      <c r="AA1072" s="16">
        <v>0.56111050274420293</v>
      </c>
      <c r="AB1072" s="16">
        <v>0.50965982368227236</v>
      </c>
      <c r="AC1072" s="16">
        <v>0.41559082417349119</v>
      </c>
      <c r="AD1072" s="16">
        <v>0.312189985583327</v>
      </c>
    </row>
    <row r="1073" spans="2:32" x14ac:dyDescent="0.35">
      <c r="B1073" s="15" t="s">
        <v>125</v>
      </c>
      <c r="C1073" s="16">
        <v>0.1362859781910353</v>
      </c>
      <c r="D1073" s="16">
        <v>0.1282250569080694</v>
      </c>
      <c r="E1073" s="16">
        <v>0.14402997352107</v>
      </c>
      <c r="G1073" s="16">
        <v>4.2390754298050892E-2</v>
      </c>
      <c r="H1073" s="16">
        <v>4.6791305894160778E-2</v>
      </c>
      <c r="I1073" s="16">
        <v>9.6758684992053506E-2</v>
      </c>
      <c r="J1073" s="16">
        <v>0.1754432645868593</v>
      </c>
      <c r="K1073" s="16">
        <v>0.19856248787572839</v>
      </c>
      <c r="L1073" s="16">
        <v>0.21266156785498719</v>
      </c>
      <c r="N1073" s="16">
        <v>0.14871064894618449</v>
      </c>
      <c r="O1073" s="16">
        <v>0.1027833293638466</v>
      </c>
      <c r="P1073" s="16">
        <v>9.5787027106454037E-2</v>
      </c>
      <c r="Q1073" s="16">
        <v>0.1472345900517715</v>
      </c>
      <c r="R1073" s="16">
        <v>4.255274506203028E-2</v>
      </c>
      <c r="S1073" s="16">
        <v>0.26614572955124821</v>
      </c>
      <c r="T1073" s="16">
        <v>4.6437260993996428E-2</v>
      </c>
      <c r="U1073" s="16">
        <v>0.1124566506729663</v>
      </c>
      <c r="V1073" s="16">
        <v>0.1032114410569682</v>
      </c>
      <c r="W1073" s="16">
        <v>0.15181913237412301</v>
      </c>
      <c r="X1073" s="16">
        <v>0.23343736956476829</v>
      </c>
      <c r="Y1073" s="16">
        <v>0.16756445229504821</v>
      </c>
      <c r="AA1073" s="16">
        <v>0.1120074179785871</v>
      </c>
      <c r="AB1073" s="16">
        <v>8.6224150223293466E-2</v>
      </c>
      <c r="AC1073" s="16">
        <v>0.2161888151781455</v>
      </c>
      <c r="AD1073" s="16">
        <v>0.14724424184628601</v>
      </c>
    </row>
    <row r="1075" spans="2:32" x14ac:dyDescent="0.35">
      <c r="B1075" s="25" t="s">
        <v>383</v>
      </c>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row>
    <row r="1076" spans="2:32" x14ac:dyDescent="0.35">
      <c r="B1076" s="24" t="s">
        <v>78</v>
      </c>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row>
    <row r="1077" spans="2:32" ht="43.5" x14ac:dyDescent="0.35">
      <c r="B1077" s="15" t="s">
        <v>384</v>
      </c>
      <c r="C1077" s="16">
        <v>0.43588770945787919</v>
      </c>
      <c r="D1077" s="16">
        <v>0.43275983409875551</v>
      </c>
      <c r="E1077" s="16">
        <v>0.43875954316628418</v>
      </c>
      <c r="G1077" s="16">
        <v>0.48766816004344071</v>
      </c>
      <c r="H1077" s="16">
        <v>0.33499775224965139</v>
      </c>
      <c r="I1077" s="16">
        <v>0.3995054575540401</v>
      </c>
      <c r="J1077" s="16">
        <v>0.4135125551725668</v>
      </c>
      <c r="K1077" s="16">
        <v>0.49258005346092848</v>
      </c>
      <c r="L1077" s="16">
        <v>0.50811026948825488</v>
      </c>
      <c r="N1077" s="16">
        <v>0.45823954944216028</v>
      </c>
      <c r="O1077" s="16">
        <v>0.33995449043464682</v>
      </c>
      <c r="P1077" s="16">
        <v>0.49761191025769841</v>
      </c>
      <c r="Q1077" s="16">
        <v>0.49185520595516152</v>
      </c>
      <c r="R1077" s="16">
        <v>0.4428651211337003</v>
      </c>
      <c r="S1077" s="16">
        <v>0.33283507069705032</v>
      </c>
      <c r="T1077" s="16">
        <v>0.58457679298606624</v>
      </c>
      <c r="U1077" s="16">
        <v>0.41791517080099772</v>
      </c>
      <c r="V1077" s="16">
        <v>0.28097408932562451</v>
      </c>
      <c r="W1077" s="16">
        <v>0.35246479056157032</v>
      </c>
      <c r="X1077" s="16">
        <v>0.62848436784439254</v>
      </c>
      <c r="Y1077" s="16">
        <v>0.52969663645766352</v>
      </c>
      <c r="AA1077" s="16">
        <v>0.40341692968600162</v>
      </c>
      <c r="AB1077" s="16">
        <v>0.42759315582363722</v>
      </c>
      <c r="AC1077" s="16">
        <v>0.42935843736612989</v>
      </c>
      <c r="AD1077" s="16">
        <v>0.48277319430844939</v>
      </c>
    </row>
    <row r="1078" spans="2:32" ht="29" x14ac:dyDescent="0.35">
      <c r="B1078" s="15" t="s">
        <v>372</v>
      </c>
      <c r="C1078" s="16">
        <v>0.44082386323447509</v>
      </c>
      <c r="D1078" s="16">
        <v>0.46641328222133482</v>
      </c>
      <c r="E1078" s="16">
        <v>0.41732914314896852</v>
      </c>
      <c r="G1078" s="16">
        <v>0.4479776459369107</v>
      </c>
      <c r="H1078" s="16">
        <v>0.60196857829753347</v>
      </c>
      <c r="I1078" s="16">
        <v>0.5146313035602843</v>
      </c>
      <c r="J1078" s="16">
        <v>0.44826387390910483</v>
      </c>
      <c r="K1078" s="16">
        <v>0.34220284030373138</v>
      </c>
      <c r="L1078" s="16">
        <v>0.28392944692119693</v>
      </c>
      <c r="N1078" s="16">
        <v>0.41256282189048049</v>
      </c>
      <c r="O1078" s="16">
        <v>0.49968700346696671</v>
      </c>
      <c r="P1078" s="16">
        <v>0.34642807514797158</v>
      </c>
      <c r="Q1078" s="16">
        <v>0.47035901766367028</v>
      </c>
      <c r="R1078" s="16">
        <v>0.44917583327897809</v>
      </c>
      <c r="S1078" s="16">
        <v>0.44384692863603531</v>
      </c>
      <c r="T1078" s="16">
        <v>0.36551327480921431</v>
      </c>
      <c r="U1078" s="16">
        <v>0.4296342266463663</v>
      </c>
      <c r="V1078" s="16">
        <v>0.57307683537558696</v>
      </c>
      <c r="W1078" s="16">
        <v>0.51000375212365767</v>
      </c>
      <c r="X1078" s="16">
        <v>0.32719392943958159</v>
      </c>
      <c r="Y1078" s="16">
        <v>0.3630996411266631</v>
      </c>
      <c r="AA1078" s="16">
        <v>0.51486462535541155</v>
      </c>
      <c r="AB1078" s="16">
        <v>0.47264373900249163</v>
      </c>
      <c r="AC1078" s="16">
        <v>0.44775073352824352</v>
      </c>
      <c r="AD1078" s="16">
        <v>0.32504048649697692</v>
      </c>
    </row>
    <row r="1079" spans="2:32" x14ac:dyDescent="0.35">
      <c r="B1079" s="15" t="s">
        <v>125</v>
      </c>
      <c r="C1079" s="16">
        <v>0.12328842730764571</v>
      </c>
      <c r="D1079" s="16">
        <v>0.1008268836799095</v>
      </c>
      <c r="E1079" s="16">
        <v>0.14391131368474719</v>
      </c>
      <c r="G1079" s="16">
        <v>6.4354194019648578E-2</v>
      </c>
      <c r="H1079" s="16">
        <v>6.3033669452815189E-2</v>
      </c>
      <c r="I1079" s="16">
        <v>8.5863238885675389E-2</v>
      </c>
      <c r="J1079" s="16">
        <v>0.13822357091832821</v>
      </c>
      <c r="K1079" s="16">
        <v>0.16521710623534031</v>
      </c>
      <c r="L1079" s="16">
        <v>0.20796028359054841</v>
      </c>
      <c r="N1079" s="16">
        <v>0.1291976286673589</v>
      </c>
      <c r="O1079" s="16">
        <v>0.16035850609838651</v>
      </c>
      <c r="P1079" s="16">
        <v>0.15596001459432979</v>
      </c>
      <c r="Q1079" s="16">
        <v>3.7785776381168118E-2</v>
      </c>
      <c r="R1079" s="16">
        <v>0.1079590455873219</v>
      </c>
      <c r="S1079" s="16">
        <v>0.22331800066691429</v>
      </c>
      <c r="T1079" s="16">
        <v>4.99099322047196E-2</v>
      </c>
      <c r="U1079" s="16">
        <v>0.15245060255263601</v>
      </c>
      <c r="V1079" s="16">
        <v>0.14594907529878851</v>
      </c>
      <c r="W1079" s="16">
        <v>0.13753145731477209</v>
      </c>
      <c r="X1079" s="16">
        <v>4.432170271602582E-2</v>
      </c>
      <c r="Y1079" s="16">
        <v>0.1072037224156734</v>
      </c>
      <c r="AA1079" s="16">
        <v>8.1718444958586836E-2</v>
      </c>
      <c r="AB1079" s="16">
        <v>9.9763105173871436E-2</v>
      </c>
      <c r="AC1079" s="16">
        <v>0.1228908291056266</v>
      </c>
      <c r="AD1079" s="16">
        <v>0.19218631919457371</v>
      </c>
    </row>
    <row r="1081" spans="2:32" x14ac:dyDescent="0.35">
      <c r="B1081" s="25" t="s">
        <v>385</v>
      </c>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row>
    <row r="1082" spans="2:32" x14ac:dyDescent="0.35">
      <c r="B1082" s="24" t="s">
        <v>79</v>
      </c>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row>
    <row r="1083" spans="2:32" ht="43.5" x14ac:dyDescent="0.35">
      <c r="B1083" s="15" t="s">
        <v>386</v>
      </c>
      <c r="C1083" s="16">
        <v>0.55331201898358007</v>
      </c>
      <c r="D1083" s="16">
        <v>0.55993035027310523</v>
      </c>
      <c r="E1083" s="16">
        <v>0.54628302831982112</v>
      </c>
      <c r="G1083" s="16">
        <v>0.57548019879244905</v>
      </c>
      <c r="H1083" s="16">
        <v>0.45642936637145071</v>
      </c>
      <c r="I1083" s="16">
        <v>0.48544538830253342</v>
      </c>
      <c r="J1083" s="16">
        <v>0.54241101626513988</v>
      </c>
      <c r="K1083" s="16">
        <v>0.59471389282108633</v>
      </c>
      <c r="L1083" s="16">
        <v>0.64770589049223271</v>
      </c>
      <c r="N1083" s="16">
        <v>0.49851818556451921</v>
      </c>
      <c r="O1083" s="16">
        <v>0.53789591328295372</v>
      </c>
      <c r="P1083" s="16">
        <v>0.66677231020106453</v>
      </c>
      <c r="Q1083" s="16">
        <v>0.62406481249111234</v>
      </c>
      <c r="R1083" s="16">
        <v>0.52246337932751341</v>
      </c>
      <c r="S1083" s="16">
        <v>0.51971659565552897</v>
      </c>
      <c r="T1083" s="16">
        <v>0.71229437956707276</v>
      </c>
      <c r="U1083" s="16">
        <v>0.53780666184449266</v>
      </c>
      <c r="V1083" s="16">
        <v>0.43559068744416451</v>
      </c>
      <c r="W1083" s="16">
        <v>0.51356676652479905</v>
      </c>
      <c r="X1083" s="16">
        <v>0.57342834527396436</v>
      </c>
      <c r="Y1083" s="16">
        <v>0.68586910654010258</v>
      </c>
      <c r="AA1083" s="16">
        <v>0.50664130967897103</v>
      </c>
      <c r="AB1083" s="16">
        <v>0.55697258156592955</v>
      </c>
      <c r="AC1083" s="16">
        <v>0.49411261263159528</v>
      </c>
      <c r="AD1083" s="16">
        <v>0.64299888449031772</v>
      </c>
    </row>
    <row r="1084" spans="2:32" ht="29" x14ac:dyDescent="0.35">
      <c r="B1084" s="15" t="s">
        <v>372</v>
      </c>
      <c r="C1084" s="16">
        <v>0.35156222771086992</v>
      </c>
      <c r="D1084" s="16">
        <v>0.37274008786739687</v>
      </c>
      <c r="E1084" s="16">
        <v>0.32907030719395342</v>
      </c>
      <c r="G1084" s="16">
        <v>0.37797999048525222</v>
      </c>
      <c r="H1084" s="16">
        <v>0.50671565990812562</v>
      </c>
      <c r="I1084" s="16">
        <v>0.37982978905158499</v>
      </c>
      <c r="J1084" s="16">
        <v>0.30831407722136639</v>
      </c>
      <c r="K1084" s="16">
        <v>0.34897714581287609</v>
      </c>
      <c r="L1084" s="16">
        <v>0.22667514055936319</v>
      </c>
      <c r="N1084" s="16">
        <v>0.35352073149459062</v>
      </c>
      <c r="O1084" s="16">
        <v>0.38485033080240733</v>
      </c>
      <c r="P1084" s="16">
        <v>0.26251360932654522</v>
      </c>
      <c r="Q1084" s="16">
        <v>0.26746685049413232</v>
      </c>
      <c r="R1084" s="16">
        <v>0.35147422178232302</v>
      </c>
      <c r="S1084" s="16">
        <v>0.39048727083508628</v>
      </c>
      <c r="T1084" s="16">
        <v>0.2246304901642221</v>
      </c>
      <c r="U1084" s="16">
        <v>0.34369093090985597</v>
      </c>
      <c r="V1084" s="16">
        <v>0.51516169116353161</v>
      </c>
      <c r="W1084" s="16">
        <v>0.36250884171217801</v>
      </c>
      <c r="X1084" s="16">
        <v>0.3134307229231722</v>
      </c>
      <c r="Y1084" s="16">
        <v>0.27956589513370977</v>
      </c>
      <c r="AA1084" s="16">
        <v>0.41889093659602222</v>
      </c>
      <c r="AB1084" s="16">
        <v>0.33167984921458538</v>
      </c>
      <c r="AC1084" s="16">
        <v>0.44355441078414021</v>
      </c>
      <c r="AD1084" s="16">
        <v>0.23201539237165039</v>
      </c>
    </row>
    <row r="1085" spans="2:32" x14ac:dyDescent="0.35">
      <c r="B1085" s="15" t="s">
        <v>125</v>
      </c>
      <c r="C1085" s="16">
        <v>9.5125753305550204E-2</v>
      </c>
      <c r="D1085" s="16">
        <v>6.7329561859497969E-2</v>
      </c>
      <c r="E1085" s="16">
        <v>0.12464666448622549</v>
      </c>
      <c r="G1085" s="16">
        <v>4.6539810722298819E-2</v>
      </c>
      <c r="H1085" s="16">
        <v>3.6854973720423581E-2</v>
      </c>
      <c r="I1085" s="16">
        <v>0.1347248226458817</v>
      </c>
      <c r="J1085" s="16">
        <v>0.1492749065134937</v>
      </c>
      <c r="K1085" s="16">
        <v>5.630896136603733E-2</v>
      </c>
      <c r="L1085" s="16">
        <v>0.1256189689484043</v>
      </c>
      <c r="N1085" s="16">
        <v>0.14796108294089039</v>
      </c>
      <c r="O1085" s="16">
        <v>7.7253755914638914E-2</v>
      </c>
      <c r="P1085" s="16">
        <v>7.0714080472390334E-2</v>
      </c>
      <c r="Q1085" s="16">
        <v>0.10846833701475531</v>
      </c>
      <c r="R1085" s="16">
        <v>0.1260623988901636</v>
      </c>
      <c r="S1085" s="16">
        <v>8.9796133509384937E-2</v>
      </c>
      <c r="T1085" s="16">
        <v>6.3075130268705024E-2</v>
      </c>
      <c r="U1085" s="16">
        <v>0.11850240724565141</v>
      </c>
      <c r="V1085" s="16">
        <v>4.9247621392304028E-2</v>
      </c>
      <c r="W1085" s="16">
        <v>0.1239243917630231</v>
      </c>
      <c r="X1085" s="16">
        <v>0.1131409318028638</v>
      </c>
      <c r="Y1085" s="16">
        <v>3.4564998326187778E-2</v>
      </c>
      <c r="AA1085" s="16">
        <v>7.4467753725006691E-2</v>
      </c>
      <c r="AB1085" s="16">
        <v>0.11134756921948499</v>
      </c>
      <c r="AC1085" s="16">
        <v>6.2332976584264628E-2</v>
      </c>
      <c r="AD1085" s="16">
        <v>0.1249857231380319</v>
      </c>
    </row>
  </sheetData>
  <mergeCells count="284">
    <mergeCell ref="B1070:AF1070"/>
    <mergeCell ref="B1052:AF1052"/>
    <mergeCell ref="B98:AF98"/>
    <mergeCell ref="B551:AF551"/>
    <mergeCell ref="B1004:AF1004"/>
    <mergeCell ref="B389:AF389"/>
    <mergeCell ref="B744:AF744"/>
    <mergeCell ref="B980:AF980"/>
    <mergeCell ref="B914:AF914"/>
    <mergeCell ref="B901:AF901"/>
    <mergeCell ref="B1051:AF1051"/>
    <mergeCell ref="B591:AF591"/>
    <mergeCell ref="B1033:AF1033"/>
    <mergeCell ref="B1015:AF1015"/>
    <mergeCell ref="B968:AF968"/>
    <mergeCell ref="B950:AF950"/>
    <mergeCell ref="B943:AF943"/>
    <mergeCell ref="B1069:AF1069"/>
    <mergeCell ref="B1058:AF1058"/>
    <mergeCell ref="B715:AF715"/>
    <mergeCell ref="B871:AF871"/>
    <mergeCell ref="B937:AF937"/>
    <mergeCell ref="B361:AF361"/>
    <mergeCell ref="B572:AF572"/>
    <mergeCell ref="B1075:AF1075"/>
    <mergeCell ref="B889:AF889"/>
    <mergeCell ref="B1016:AF1016"/>
    <mergeCell ref="B339:AF339"/>
    <mergeCell ref="B944:AF944"/>
    <mergeCell ref="B72:AF72"/>
    <mergeCell ref="B185:AF185"/>
    <mergeCell ref="B134:AF134"/>
    <mergeCell ref="B199:AF199"/>
    <mergeCell ref="B354:AF354"/>
    <mergeCell ref="B938:AF938"/>
    <mergeCell ref="B1009:AF1009"/>
    <mergeCell ref="B208:AF208"/>
    <mergeCell ref="B121:AF121"/>
    <mergeCell ref="B419:AF419"/>
    <mergeCell ref="B743:AF743"/>
    <mergeCell ref="B752:AF752"/>
    <mergeCell ref="B866:AF866"/>
    <mergeCell ref="B979:AF979"/>
    <mergeCell ref="B501:AF501"/>
    <mergeCell ref="B1063:AF1063"/>
    <mergeCell ref="B562:AF562"/>
    <mergeCell ref="B690:AF690"/>
    <mergeCell ref="B973:AF973"/>
    <mergeCell ref="B28:AF28"/>
    <mergeCell ref="B926:AF926"/>
    <mergeCell ref="B853:AF853"/>
    <mergeCell ref="B552:AF552"/>
    <mergeCell ref="B186:AF186"/>
    <mergeCell ref="B612:AF612"/>
    <mergeCell ref="B854:AF854"/>
    <mergeCell ref="B652:AF652"/>
    <mergeCell ref="B823:AF823"/>
    <mergeCell ref="B775:AF775"/>
    <mergeCell ref="B92:AF92"/>
    <mergeCell ref="B602:AF602"/>
    <mergeCell ref="B158:AF158"/>
    <mergeCell ref="B878:AF878"/>
    <mergeCell ref="B418:AF418"/>
    <mergeCell ref="B58:AF58"/>
    <mergeCell ref="B52:AF52"/>
    <mergeCell ref="B388:AF388"/>
    <mergeCell ref="B768:AF768"/>
    <mergeCell ref="B200:AF200"/>
    <mergeCell ref="B409:AF409"/>
    <mergeCell ref="AA5:AD5"/>
    <mergeCell ref="B925:AF925"/>
    <mergeCell ref="B812:AF812"/>
    <mergeCell ref="B532:AF532"/>
    <mergeCell ref="B716:AF716"/>
    <mergeCell ref="D5:E5"/>
    <mergeCell ref="B455:AF455"/>
    <mergeCell ref="B811:AF811"/>
    <mergeCell ref="B464:AF464"/>
    <mergeCell ref="B522:AF522"/>
    <mergeCell ref="B783:AF783"/>
    <mergeCell ref="B157:AF157"/>
    <mergeCell ref="B53:AF53"/>
    <mergeCell ref="B681:AF681"/>
    <mergeCell ref="N5:Y5"/>
    <mergeCell ref="B759:AF759"/>
    <mergeCell ref="B133:AF133"/>
    <mergeCell ref="B15:AF15"/>
    <mergeCell ref="B541:AF541"/>
    <mergeCell ref="B353:AF353"/>
    <mergeCell ref="B427:AF427"/>
    <mergeCell ref="B97:AF97"/>
    <mergeCell ref="B308:AF308"/>
    <mergeCell ref="B848:AF848"/>
    <mergeCell ref="B16:AF16"/>
    <mergeCell ref="B835:AF835"/>
    <mergeCell ref="B209:AF209"/>
    <mergeCell ref="B829:AF829"/>
    <mergeCell ref="B1028:AF1028"/>
    <mergeCell ref="B512:AF512"/>
    <mergeCell ref="B122:AF122"/>
    <mergeCell ref="B57:AF57"/>
    <mergeCell ref="B521:AF521"/>
    <mergeCell ref="B705:AF705"/>
    <mergeCell ref="B1003:AF1003"/>
    <mergeCell ref="B236:AF236"/>
    <mergeCell ref="B276:AF276"/>
    <mergeCell ref="B291:AF291"/>
    <mergeCell ref="B27:AF27"/>
    <mergeCell ref="B896:AF896"/>
    <mergeCell ref="B151:AF151"/>
    <mergeCell ref="B235:AF235"/>
    <mergeCell ref="B806:AF806"/>
    <mergeCell ref="B67:AF67"/>
    <mergeCell ref="B346:AF346"/>
    <mergeCell ref="B582:AF582"/>
    <mergeCell ref="B531:AF531"/>
    <mergeCell ref="B836:AF836"/>
    <mergeCell ref="B103:AF103"/>
    <mergeCell ref="B78:AF78"/>
    <mergeCell ref="B817:AF817"/>
    <mergeCell ref="B360:AF360"/>
    <mergeCell ref="B323:AF323"/>
    <mergeCell ref="B621:AF621"/>
    <mergeCell ref="B22:AF22"/>
    <mergeCell ref="B115:AF115"/>
    <mergeCell ref="B93:AF93"/>
    <mergeCell ref="B40:AF40"/>
    <mergeCell ref="B33:AF33"/>
    <mergeCell ref="B63:AF63"/>
    <mergeCell ref="B110:AF110"/>
    <mergeCell ref="B73:AF73"/>
    <mergeCell ref="B82:AF82"/>
    <mergeCell ref="B436:AF436"/>
    <mergeCell ref="B725:AF725"/>
    <mergeCell ref="B445:AF445"/>
    <mergeCell ref="B672:AF672"/>
    <mergeCell ref="B171:AF171"/>
    <mergeCell ref="B382:AF382"/>
    <mergeCell ref="B34:AF34"/>
    <mergeCell ref="B116:AF116"/>
    <mergeCell ref="B172:AF172"/>
    <mergeCell ref="B955:AF955"/>
    <mergeCell ref="B454:AF454"/>
    <mergeCell ref="B225:AF225"/>
    <mergeCell ref="B1057:AF1057"/>
    <mergeCell ref="B375:AF375"/>
    <mergeCell ref="B502:AF502"/>
    <mergeCell ref="B682:AF682"/>
    <mergeCell ref="B949:AF949"/>
    <mergeCell ref="B77:AF77"/>
    <mergeCell ref="B792:AF792"/>
    <mergeCell ref="B347:AF347"/>
    <mergeCell ref="B403:AF403"/>
    <mergeCell ref="B991:AF991"/>
    <mergeCell ref="B872:AF872"/>
    <mergeCell ref="B985:AF985"/>
    <mergeCell ref="B127:AF127"/>
    <mergeCell ref="B611:AF611"/>
    <mergeCell ref="B913:AF913"/>
    <mergeCell ref="B1040:AF1040"/>
    <mergeCell ref="B751:AF751"/>
    <mergeCell ref="B632:AF632"/>
    <mergeCell ref="B428:AF428"/>
    <mergeCell ref="B1046:AF1046"/>
    <mergeCell ref="B986:AF986"/>
    <mergeCell ref="B1039:AF1039"/>
    <mergeCell ref="B260:AF260"/>
    <mergeCell ref="B661:AF661"/>
    <mergeCell ref="B760:AF760"/>
    <mergeCell ref="B642:AF642"/>
    <mergeCell ref="B818:AF818"/>
    <mergeCell ref="B931:AF931"/>
    <mergeCell ref="B883:AF883"/>
    <mergeCell ref="B736:AF736"/>
    <mergeCell ref="B446:AF446"/>
    <mergeCell ref="B859:AF859"/>
    <mergeCell ref="B784:AF784"/>
    <mergeCell ref="B962:AF962"/>
    <mergeCell ref="B1034:AF1034"/>
    <mergeCell ref="B368:AF368"/>
    <mergeCell ref="B481:AF481"/>
    <mergeCell ref="B908:AF908"/>
    <mergeCell ref="B463:AF463"/>
    <mergeCell ref="B830:AF830"/>
    <mergeCell ref="B932:AF932"/>
    <mergeCell ref="B997:AF997"/>
    <mergeCell ref="B907:AF907"/>
    <mergeCell ref="B689:AF689"/>
    <mergeCell ref="B860:AF860"/>
    <mergeCell ref="B88:AF88"/>
    <mergeCell ref="B244:AF244"/>
    <mergeCell ref="B259:AF259"/>
    <mergeCell ref="B974:AF974"/>
    <mergeCell ref="B890:AF890"/>
    <mergeCell ref="B1027:AF1027"/>
    <mergeCell ref="B104:AF104"/>
    <mergeCell ref="B275:AF275"/>
    <mergeCell ref="B437:AF437"/>
    <mergeCell ref="B542:AF542"/>
    <mergeCell ref="B726:AF726"/>
    <mergeCell ref="B324:AF324"/>
    <mergeCell ref="B735:AF735"/>
    <mergeCell ref="B140:AF140"/>
    <mergeCell ref="B651:AF651"/>
    <mergeCell ref="B402:AF402"/>
    <mergeCell ref="B800:AF800"/>
    <mergeCell ref="B340:AF340"/>
    <mergeCell ref="B473:AF473"/>
    <mergeCell ref="B511:AF511"/>
    <mergeCell ref="B902:AF902"/>
    <mergeCell ref="B967:AF967"/>
    <mergeCell ref="B961:AF961"/>
    <mergeCell ref="B895:AF895"/>
    <mergeCell ref="B622:AF622"/>
    <mergeCell ref="B662:AF662"/>
    <mergeCell ref="B920:AF920"/>
    <mergeCell ref="B631:AF631"/>
    <mergeCell ref="B671:AF671"/>
    <mergeCell ref="B696:AF696"/>
    <mergeCell ref="B128:AF128"/>
    <mergeCell ref="B410:AF410"/>
    <mergeCell ref="B226:AF226"/>
    <mergeCell ref="B139:AF139"/>
    <mergeCell ref="B767:AF767"/>
    <mergeCell ref="B396:AF396"/>
    <mergeCell ref="B561:AF561"/>
    <mergeCell ref="B601:AF601"/>
    <mergeCell ref="B641:AF641"/>
    <mergeCell ref="B865:AF865"/>
    <mergeCell ref="B145:AF145"/>
    <mergeCell ref="B842:AF842"/>
    <mergeCell ref="B482:AF482"/>
    <mergeCell ref="B824:AF824"/>
    <mergeCell ref="B374:AF374"/>
    <mergeCell ref="B799:AF799"/>
    <mergeCell ref="B581:AF581"/>
    <mergeCell ref="B9:AF9"/>
    <mergeCell ref="B884:AF884"/>
    <mergeCell ref="B68:AF68"/>
    <mergeCell ref="B83:AF83"/>
    <mergeCell ref="B1064:AF1064"/>
    <mergeCell ref="B592:AF592"/>
    <mergeCell ref="G5:L5"/>
    <mergeCell ref="B1021:AF1021"/>
    <mergeCell ref="B706:AF706"/>
    <mergeCell ref="B877:AF877"/>
    <mergeCell ref="B367:AF367"/>
    <mergeCell ref="B1045:AF1045"/>
    <mergeCell ref="B805:AF805"/>
    <mergeCell ref="B998:AF998"/>
    <mergeCell ref="B992:AF992"/>
    <mergeCell ref="B109:AF109"/>
    <mergeCell ref="B491:AF491"/>
    <mergeCell ref="B47:AF47"/>
    <mergeCell ref="B62:AF62"/>
    <mergeCell ref="B218:AF218"/>
    <mergeCell ref="B395:AF395"/>
    <mergeCell ref="B571:AF571"/>
    <mergeCell ref="B776:AF776"/>
    <mergeCell ref="B847:AF847"/>
    <mergeCell ref="B1082:AF1082"/>
    <mergeCell ref="B10:AF10"/>
    <mergeCell ref="B292:AF292"/>
    <mergeCell ref="B956:AF956"/>
    <mergeCell ref="B146:AF146"/>
    <mergeCell ref="B1022:AF1022"/>
    <mergeCell ref="B217:AF217"/>
    <mergeCell ref="B381:AF381"/>
    <mergeCell ref="B1081:AF1081"/>
    <mergeCell ref="B841:AF841"/>
    <mergeCell ref="B472:AF472"/>
    <mergeCell ref="B791:AF791"/>
    <mergeCell ref="B919:AF919"/>
    <mergeCell ref="B21:AF21"/>
    <mergeCell ref="B695:AF695"/>
    <mergeCell ref="B39:AF39"/>
    <mergeCell ref="B152:AF152"/>
    <mergeCell ref="B307:AF307"/>
    <mergeCell ref="B492:AF492"/>
    <mergeCell ref="B48:AF48"/>
    <mergeCell ref="B1076:AF1076"/>
    <mergeCell ref="B1010:AF1010"/>
    <mergeCell ref="B243:AF243"/>
    <mergeCell ref="B87:AF87"/>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16"/>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7" t="s">
        <v>387</v>
      </c>
    </row>
    <row r="6" spans="2:7" ht="60" customHeight="1" x14ac:dyDescent="0.35">
      <c r="C6" s="18" t="s">
        <v>388</v>
      </c>
      <c r="D6" s="18" t="s">
        <v>389</v>
      </c>
      <c r="E6" s="18" t="s">
        <v>390</v>
      </c>
      <c r="F6" s="18" t="s">
        <v>391</v>
      </c>
      <c r="G6" s="18" t="s">
        <v>392</v>
      </c>
    </row>
    <row r="7" spans="2:7" x14ac:dyDescent="0.35">
      <c r="B7" s="15" t="s">
        <v>113</v>
      </c>
      <c r="C7" s="16">
        <v>0.62287591073326054</v>
      </c>
      <c r="D7" s="16">
        <v>0.92482339130983449</v>
      </c>
      <c r="E7" s="16">
        <v>0.81484639505137335</v>
      </c>
      <c r="F7" s="16">
        <v>0.29716945066846973</v>
      </c>
      <c r="G7" s="16">
        <v>0.61329662753923608</v>
      </c>
    </row>
    <row r="8" spans="2:7" x14ac:dyDescent="0.35">
      <c r="B8" s="15" t="s">
        <v>114</v>
      </c>
      <c r="C8" s="16">
        <v>0.34560915448346169</v>
      </c>
      <c r="D8" s="16">
        <v>5.9905204113895258E-2</v>
      </c>
      <c r="E8" s="16">
        <v>0.15850156450247899</v>
      </c>
      <c r="F8" s="16">
        <v>0.68250133093020682</v>
      </c>
      <c r="G8" s="16">
        <v>0.36798617800053751</v>
      </c>
    </row>
    <row r="9" spans="2:7" x14ac:dyDescent="0.35">
      <c r="B9" s="15" t="s">
        <v>115</v>
      </c>
      <c r="C9" s="16">
        <v>3.1514934783277708E-2</v>
      </c>
      <c r="D9" s="16">
        <v>1.527140457627027E-2</v>
      </c>
      <c r="E9" s="16">
        <v>2.665204044614768E-2</v>
      </c>
      <c r="F9" s="16">
        <v>2.0329218401323391E-2</v>
      </c>
      <c r="G9" s="16">
        <v>1.8717194460226329E-2</v>
      </c>
    </row>
    <row r="12" spans="2:7" x14ac:dyDescent="0.35">
      <c r="B12" t="s">
        <v>393</v>
      </c>
    </row>
    <row r="13" spans="2:7" x14ac:dyDescent="0.35">
      <c r="B13" t="s">
        <v>394</v>
      </c>
    </row>
    <row r="16" spans="2:7" x14ac:dyDescent="0.35">
      <c r="B16" t="str">
        <f>HYPERLINK("#Contents!A1", "Return to Contents")</f>
        <v>Return to Contents</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112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113</v>
      </c>
      <c r="C9" s="16">
        <v>0.29716945066846973</v>
      </c>
      <c r="D9" s="16">
        <v>0.31693669435283511</v>
      </c>
      <c r="E9" s="16">
        <v>0.2761115815610346</v>
      </c>
      <c r="G9" s="16">
        <v>0.34114800937186002</v>
      </c>
      <c r="H9" s="16">
        <v>0.52363045379228756</v>
      </c>
      <c r="I9" s="16">
        <v>0.35079756543149793</v>
      </c>
      <c r="J9" s="16">
        <v>0.1428028169407945</v>
      </c>
      <c r="K9" s="16">
        <v>0.13819016415272731</v>
      </c>
      <c r="L9" s="16">
        <v>8.6440761452044837E-2</v>
      </c>
      <c r="N9" s="16">
        <v>0.2600143016480394</v>
      </c>
      <c r="O9" s="16">
        <v>0.33075675000161919</v>
      </c>
      <c r="P9" s="16">
        <v>0.23412987626880091</v>
      </c>
      <c r="Q9" s="16">
        <v>0.1735744912866993</v>
      </c>
      <c r="R9" s="16">
        <v>0.26867606094472091</v>
      </c>
      <c r="S9" s="16">
        <v>0.20086482294317881</v>
      </c>
      <c r="T9" s="16">
        <v>0.31550851942659869</v>
      </c>
      <c r="U9" s="16">
        <v>0.33352536005770012</v>
      </c>
      <c r="V9" s="16">
        <v>0.4775814351072411</v>
      </c>
      <c r="W9" s="16">
        <v>0.28286376219280229</v>
      </c>
      <c r="X9" s="16">
        <v>0.18728248367090289</v>
      </c>
      <c r="Y9" s="16">
        <v>0.24089931222082939</v>
      </c>
      <c r="AA9" s="16">
        <v>0.400888178096939</v>
      </c>
      <c r="AB9" s="16">
        <v>0.22808425003471119</v>
      </c>
      <c r="AC9" s="16">
        <v>0.33134507920984152</v>
      </c>
      <c r="AD9" s="16">
        <v>0.18501063325412559</v>
      </c>
    </row>
    <row r="10" spans="2:32" ht="19" customHeight="1" x14ac:dyDescent="0.35">
      <c r="B10" s="15" t="s">
        <v>114</v>
      </c>
      <c r="C10" s="16">
        <v>0.68250133093020682</v>
      </c>
      <c r="D10" s="16">
        <v>0.66831476108420884</v>
      </c>
      <c r="E10" s="16">
        <v>0.69761415776993418</v>
      </c>
      <c r="G10" s="16">
        <v>0.6364608322707791</v>
      </c>
      <c r="H10" s="16">
        <v>0.46360176445288298</v>
      </c>
      <c r="I10" s="16">
        <v>0.61672435579945983</v>
      </c>
      <c r="J10" s="16">
        <v>0.84962400226425849</v>
      </c>
      <c r="K10" s="16">
        <v>0.8456509612063865</v>
      </c>
      <c r="L10" s="16">
        <v>0.8648237848231064</v>
      </c>
      <c r="N10" s="16">
        <v>0.72418981309084129</v>
      </c>
      <c r="O10" s="16">
        <v>0.62797522971639752</v>
      </c>
      <c r="P10" s="16">
        <v>0.73181639655347919</v>
      </c>
      <c r="Q10" s="16">
        <v>0.78717382923486967</v>
      </c>
      <c r="R10" s="16">
        <v>0.69890062010034248</v>
      </c>
      <c r="S10" s="16">
        <v>0.79913517705682124</v>
      </c>
      <c r="T10" s="16">
        <v>0.67328339051867547</v>
      </c>
      <c r="U10" s="16">
        <v>0.65118762433018385</v>
      </c>
      <c r="V10" s="16">
        <v>0.50198843274026628</v>
      </c>
      <c r="W10" s="16">
        <v>0.69389396952750881</v>
      </c>
      <c r="X10" s="16">
        <v>0.80154033554635951</v>
      </c>
      <c r="Y10" s="16">
        <v>0.74041935188971619</v>
      </c>
      <c r="AA10" s="16">
        <v>0.57727697884809992</v>
      </c>
      <c r="AB10" s="16">
        <v>0.75768107146383379</v>
      </c>
      <c r="AC10" s="16">
        <v>0.64654148881439211</v>
      </c>
      <c r="AD10" s="16">
        <v>0.78998308108339821</v>
      </c>
    </row>
    <row r="11" spans="2:32" ht="19" customHeight="1" x14ac:dyDescent="0.35">
      <c r="B11" s="15" t="s">
        <v>115</v>
      </c>
      <c r="C11" s="16">
        <v>2.0329218401323391E-2</v>
      </c>
      <c r="D11" s="16">
        <v>1.4748544562955979E-2</v>
      </c>
      <c r="E11" s="16">
        <v>2.6274260669031001E-2</v>
      </c>
      <c r="G11" s="16">
        <v>2.2391158357360899E-2</v>
      </c>
      <c r="H11" s="16">
        <v>1.2767781754829521E-2</v>
      </c>
      <c r="I11" s="16">
        <v>3.2478078769042379E-2</v>
      </c>
      <c r="J11" s="16">
        <v>7.5731807949470428E-3</v>
      </c>
      <c r="K11" s="16">
        <v>1.6158874640886309E-2</v>
      </c>
      <c r="L11" s="16">
        <v>4.8735453724848728E-2</v>
      </c>
      <c r="N11" s="16">
        <v>1.5795885261119229E-2</v>
      </c>
      <c r="O11" s="16">
        <v>4.1268020281983037E-2</v>
      </c>
      <c r="P11" s="16">
        <v>3.40537271777199E-2</v>
      </c>
      <c r="Q11" s="16">
        <v>3.9251679478431167E-2</v>
      </c>
      <c r="R11" s="16">
        <v>3.2423318954936622E-2</v>
      </c>
      <c r="S11" s="16">
        <v>0</v>
      </c>
      <c r="T11" s="16">
        <v>1.120809005472578E-2</v>
      </c>
      <c r="U11" s="16">
        <v>1.528701561211609E-2</v>
      </c>
      <c r="V11" s="16">
        <v>2.0430132152492741E-2</v>
      </c>
      <c r="W11" s="16">
        <v>2.3242268279689109E-2</v>
      </c>
      <c r="X11" s="16">
        <v>1.117718078273775E-2</v>
      </c>
      <c r="Y11" s="16">
        <v>1.8681335889454281E-2</v>
      </c>
      <c r="AA11" s="16">
        <v>2.1834843054961091E-2</v>
      </c>
      <c r="AB11" s="16">
        <v>1.423467850145506E-2</v>
      </c>
      <c r="AC11" s="16">
        <v>2.2113431975766571E-2</v>
      </c>
      <c r="AD11" s="16">
        <v>2.500628566247615E-2</v>
      </c>
    </row>
    <row r="13" spans="2:32" x14ac:dyDescent="0.35">
      <c r="B13" s="19" t="s">
        <v>15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116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113</v>
      </c>
      <c r="C9" s="16">
        <v>0.61329662753923608</v>
      </c>
      <c r="D9" s="16">
        <v>0.63607702686270751</v>
      </c>
      <c r="E9" s="16">
        <v>0.58902887049487984</v>
      </c>
      <c r="G9" s="16">
        <v>0.57804524177136463</v>
      </c>
      <c r="H9" s="16">
        <v>0.6553591387773684</v>
      </c>
      <c r="I9" s="16">
        <v>0.60480128461288762</v>
      </c>
      <c r="J9" s="16">
        <v>0.6161422243405007</v>
      </c>
      <c r="K9" s="16">
        <v>0.61171190711573664</v>
      </c>
      <c r="L9" s="16">
        <v>0.56166184375210881</v>
      </c>
      <c r="N9" s="16">
        <v>0.60640397250904854</v>
      </c>
      <c r="O9" s="16">
        <v>0.59396808502993692</v>
      </c>
      <c r="P9" s="16">
        <v>0.59230389273614215</v>
      </c>
      <c r="Q9" s="16">
        <v>0.51592944396217344</v>
      </c>
      <c r="R9" s="16">
        <v>0.67130976698895295</v>
      </c>
      <c r="S9" s="16">
        <v>0.58320398202346768</v>
      </c>
      <c r="T9" s="16">
        <v>0.550941668300725</v>
      </c>
      <c r="U9" s="16">
        <v>0.59998060838503398</v>
      </c>
      <c r="V9" s="16">
        <v>0.60605202810110204</v>
      </c>
      <c r="W9" s="16">
        <v>0.65217165990241222</v>
      </c>
      <c r="X9" s="16">
        <v>0.675903850676985</v>
      </c>
      <c r="Y9" s="16">
        <v>0.5966643276156669</v>
      </c>
      <c r="AA9" s="16">
        <v>0.66273926699346941</v>
      </c>
      <c r="AB9" s="16">
        <v>0.6176258517118135</v>
      </c>
      <c r="AC9" s="16">
        <v>0.62537545732018096</v>
      </c>
      <c r="AD9" s="16">
        <v>0.50776769087639528</v>
      </c>
    </row>
    <row r="10" spans="2:32" ht="19" customHeight="1" x14ac:dyDescent="0.35">
      <c r="B10" s="15" t="s">
        <v>114</v>
      </c>
      <c r="C10" s="16">
        <v>0.36798617800053751</v>
      </c>
      <c r="D10" s="16">
        <v>0.34513745173862692</v>
      </c>
      <c r="E10" s="16">
        <v>0.3923267231254749</v>
      </c>
      <c r="G10" s="16">
        <v>0.38262903222358158</v>
      </c>
      <c r="H10" s="16">
        <v>0.31900088740582522</v>
      </c>
      <c r="I10" s="16">
        <v>0.3719345210545153</v>
      </c>
      <c r="J10" s="16">
        <v>0.37919584803004602</v>
      </c>
      <c r="K10" s="16">
        <v>0.38354525555547497</v>
      </c>
      <c r="L10" s="16">
        <v>0.42400358027690782</v>
      </c>
      <c r="N10" s="16">
        <v>0.37054870024147468</v>
      </c>
      <c r="O10" s="16">
        <v>0.35710356603598059</v>
      </c>
      <c r="P10" s="16">
        <v>0.39250288496932489</v>
      </c>
      <c r="Q10" s="16">
        <v>0.46641828424668708</v>
      </c>
      <c r="R10" s="16">
        <v>0.30931687972720889</v>
      </c>
      <c r="S10" s="16">
        <v>0.38804622237775238</v>
      </c>
      <c r="T10" s="16">
        <v>0.426365490003901</v>
      </c>
      <c r="U10" s="16">
        <v>0.39238168768684722</v>
      </c>
      <c r="V10" s="16">
        <v>0.36381434729025219</v>
      </c>
      <c r="W10" s="16">
        <v>0.33694061755229282</v>
      </c>
      <c r="X10" s="16">
        <v>0.32409614932301489</v>
      </c>
      <c r="Y10" s="16">
        <v>0.39430479009491232</v>
      </c>
      <c r="AA10" s="16">
        <v>0.32506887648644378</v>
      </c>
      <c r="AB10" s="16">
        <v>0.36626923732543581</v>
      </c>
      <c r="AC10" s="16">
        <v>0.35618829998936358</v>
      </c>
      <c r="AD10" s="16">
        <v>0.459102239571968</v>
      </c>
    </row>
    <row r="11" spans="2:32" ht="19" customHeight="1" x14ac:dyDescent="0.35">
      <c r="B11" s="15" t="s">
        <v>115</v>
      </c>
      <c r="C11" s="16">
        <v>1.8717194460226329E-2</v>
      </c>
      <c r="D11" s="16">
        <v>1.87855213986656E-2</v>
      </c>
      <c r="E11" s="16">
        <v>1.864440637964512E-2</v>
      </c>
      <c r="G11" s="16">
        <v>3.9325726005053831E-2</v>
      </c>
      <c r="H11" s="16">
        <v>2.563997381680632E-2</v>
      </c>
      <c r="I11" s="16">
        <v>2.3264194332597261E-2</v>
      </c>
      <c r="J11" s="16">
        <v>4.6619276294533043E-3</v>
      </c>
      <c r="K11" s="16">
        <v>4.7428373287885413E-3</v>
      </c>
      <c r="L11" s="16">
        <v>1.433457597098356E-2</v>
      </c>
      <c r="N11" s="16">
        <v>2.3047327249476678E-2</v>
      </c>
      <c r="O11" s="16">
        <v>4.892834893408235E-2</v>
      </c>
      <c r="P11" s="16">
        <v>1.5193222294532739E-2</v>
      </c>
      <c r="Q11" s="16">
        <v>1.7652271791139311E-2</v>
      </c>
      <c r="R11" s="16">
        <v>1.937335328383805E-2</v>
      </c>
      <c r="S11" s="16">
        <v>2.874979559877984E-2</v>
      </c>
      <c r="T11" s="16">
        <v>2.269284169537393E-2</v>
      </c>
      <c r="U11" s="16">
        <v>7.6377039281188596E-3</v>
      </c>
      <c r="V11" s="16">
        <v>3.0133624608645809E-2</v>
      </c>
      <c r="W11" s="16">
        <v>1.0887722545295041E-2</v>
      </c>
      <c r="X11" s="16">
        <v>0</v>
      </c>
      <c r="Y11" s="16">
        <v>9.0308822894208194E-3</v>
      </c>
      <c r="AA11" s="16">
        <v>1.2191856520086759E-2</v>
      </c>
      <c r="AB11" s="16">
        <v>1.610491096275073E-2</v>
      </c>
      <c r="AC11" s="16">
        <v>1.8436242690455538E-2</v>
      </c>
      <c r="AD11" s="16">
        <v>3.3130069551636741E-2</v>
      </c>
    </row>
    <row r="13" spans="2:32" x14ac:dyDescent="0.35">
      <c r="B13" s="19" t="s">
        <v>15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117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113</v>
      </c>
      <c r="C9" s="16">
        <v>0.62287591073326054</v>
      </c>
      <c r="D9" s="16">
        <v>0.65905737018298982</v>
      </c>
      <c r="E9" s="16">
        <v>0.58433212337604845</v>
      </c>
      <c r="G9" s="16">
        <v>0.74007929378405113</v>
      </c>
      <c r="H9" s="16">
        <v>0.80128202528527537</v>
      </c>
      <c r="I9" s="16">
        <v>0.63285510329842598</v>
      </c>
      <c r="J9" s="16">
        <v>0.47261376133273297</v>
      </c>
      <c r="K9" s="16">
        <v>0.49729469492186379</v>
      </c>
      <c r="L9" s="16">
        <v>0.49819493581832491</v>
      </c>
      <c r="N9" s="16">
        <v>0.58951869688900516</v>
      </c>
      <c r="O9" s="16">
        <v>0.67777477253333451</v>
      </c>
      <c r="P9" s="16">
        <v>0.55837823356172178</v>
      </c>
      <c r="Q9" s="16">
        <v>0.69499169926690119</v>
      </c>
      <c r="R9" s="16">
        <v>0.66140139989912927</v>
      </c>
      <c r="S9" s="16">
        <v>0.54414026763959633</v>
      </c>
      <c r="T9" s="16">
        <v>0.65556815492165454</v>
      </c>
      <c r="U9" s="16">
        <v>0.58569433706705254</v>
      </c>
      <c r="V9" s="16">
        <v>0.76175922381958794</v>
      </c>
      <c r="W9" s="16">
        <v>0.49091206196293391</v>
      </c>
      <c r="X9" s="16">
        <v>0.61614389578432971</v>
      </c>
      <c r="Y9" s="16">
        <v>0.61229265718121761</v>
      </c>
      <c r="AA9" s="16">
        <v>0.75648609301335268</v>
      </c>
      <c r="AB9" s="16">
        <v>0.57026692732982631</v>
      </c>
      <c r="AC9" s="16">
        <v>0.65589676188455626</v>
      </c>
      <c r="AD9" s="16">
        <v>0.43792592976822592</v>
      </c>
    </row>
    <row r="10" spans="2:32" ht="19" customHeight="1" x14ac:dyDescent="0.35">
      <c r="B10" s="15" t="s">
        <v>114</v>
      </c>
      <c r="C10" s="16">
        <v>0.34560915448346169</v>
      </c>
      <c r="D10" s="16">
        <v>0.30919169995017948</v>
      </c>
      <c r="E10" s="16">
        <v>0.38440434530687312</v>
      </c>
      <c r="G10" s="16">
        <v>0.23602980102487281</v>
      </c>
      <c r="H10" s="16">
        <v>0.17212856827834949</v>
      </c>
      <c r="I10" s="16">
        <v>0.32863545691015239</v>
      </c>
      <c r="J10" s="16">
        <v>0.4936710550947529</v>
      </c>
      <c r="K10" s="16">
        <v>0.47251181580176338</v>
      </c>
      <c r="L10" s="16">
        <v>0.46690150268511882</v>
      </c>
      <c r="N10" s="16">
        <v>0.3713402120603681</v>
      </c>
      <c r="O10" s="16">
        <v>0.29561097994082891</v>
      </c>
      <c r="P10" s="16">
        <v>0.40936969163620751</v>
      </c>
      <c r="Q10" s="16">
        <v>0.30500830073309881</v>
      </c>
      <c r="R10" s="16">
        <v>0.31851407427079509</v>
      </c>
      <c r="S10" s="16">
        <v>0.40580226889349408</v>
      </c>
      <c r="T10" s="16">
        <v>0.31065458148351233</v>
      </c>
      <c r="U10" s="16">
        <v>0.35988379313164881</v>
      </c>
      <c r="V10" s="16">
        <v>0.19928628133683129</v>
      </c>
      <c r="W10" s="16">
        <v>0.49250352580671891</v>
      </c>
      <c r="X10" s="16">
        <v>0.37267892343293268</v>
      </c>
      <c r="Y10" s="16">
        <v>0.3517444313151617</v>
      </c>
      <c r="AA10" s="16">
        <v>0.22381798323174729</v>
      </c>
      <c r="AB10" s="16">
        <v>0.39580382305461148</v>
      </c>
      <c r="AC10" s="16">
        <v>0.29311834687100979</v>
      </c>
      <c r="AD10" s="16">
        <v>0.54104638469882893</v>
      </c>
    </row>
    <row r="11" spans="2:32" ht="19" customHeight="1" x14ac:dyDescent="0.35">
      <c r="B11" s="15" t="s">
        <v>115</v>
      </c>
      <c r="C11" s="16">
        <v>3.1514934783277708E-2</v>
      </c>
      <c r="D11" s="16">
        <v>3.1750929866830667E-2</v>
      </c>
      <c r="E11" s="16">
        <v>3.1263531317078368E-2</v>
      </c>
      <c r="G11" s="16">
        <v>2.3890905191076041E-2</v>
      </c>
      <c r="H11" s="16">
        <v>2.658940643637514E-2</v>
      </c>
      <c r="I11" s="16">
        <v>3.8509439791421657E-2</v>
      </c>
      <c r="J11" s="16">
        <v>3.3715183572514087E-2</v>
      </c>
      <c r="K11" s="16">
        <v>3.019348927637288E-2</v>
      </c>
      <c r="L11" s="16">
        <v>3.4903561496556552E-2</v>
      </c>
      <c r="N11" s="16">
        <v>3.9141091050626679E-2</v>
      </c>
      <c r="O11" s="16">
        <v>2.6614247525836351E-2</v>
      </c>
      <c r="P11" s="16">
        <v>3.2252074802070492E-2</v>
      </c>
      <c r="Q11" s="16">
        <v>0</v>
      </c>
      <c r="R11" s="16">
        <v>2.0084525830075639E-2</v>
      </c>
      <c r="S11" s="16">
        <v>5.0057463466909612E-2</v>
      </c>
      <c r="T11" s="16">
        <v>3.3777263594833309E-2</v>
      </c>
      <c r="U11" s="16">
        <v>5.442186980129865E-2</v>
      </c>
      <c r="V11" s="16">
        <v>3.8954494843580927E-2</v>
      </c>
      <c r="W11" s="16">
        <v>1.6584412230347279E-2</v>
      </c>
      <c r="X11" s="16">
        <v>1.117718078273775E-2</v>
      </c>
      <c r="Y11" s="16">
        <v>3.5962911503620763E-2</v>
      </c>
      <c r="AA11" s="16">
        <v>1.969592375490006E-2</v>
      </c>
      <c r="AB11" s="16">
        <v>3.3929249615562318E-2</v>
      </c>
      <c r="AC11" s="16">
        <v>5.0984891244433922E-2</v>
      </c>
      <c r="AD11" s="16">
        <v>2.102768553294505E-2</v>
      </c>
    </row>
    <row r="13" spans="2:32" x14ac:dyDescent="0.35">
      <c r="B13" s="19" t="s">
        <v>15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118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113</v>
      </c>
      <c r="C9" s="16">
        <v>0.92482339130983449</v>
      </c>
      <c r="D9" s="16">
        <v>0.93242456098613513</v>
      </c>
      <c r="E9" s="16">
        <v>0.91672593277374359</v>
      </c>
      <c r="G9" s="16">
        <v>0.93367994427706957</v>
      </c>
      <c r="H9" s="16">
        <v>0.9077262940187919</v>
      </c>
      <c r="I9" s="16">
        <v>0.91004159951026597</v>
      </c>
      <c r="J9" s="16">
        <v>0.93162937287428826</v>
      </c>
      <c r="K9" s="16">
        <v>0.93804055430296418</v>
      </c>
      <c r="L9" s="16">
        <v>0.96547833451343967</v>
      </c>
      <c r="N9" s="16">
        <v>0.89899535821420229</v>
      </c>
      <c r="O9" s="16">
        <v>0.91578216092594733</v>
      </c>
      <c r="P9" s="16">
        <v>0.92041403917556608</v>
      </c>
      <c r="Q9" s="16">
        <v>0.87332014483188614</v>
      </c>
      <c r="R9" s="16">
        <v>0.97431326876926372</v>
      </c>
      <c r="S9" s="16">
        <v>0.91975645106903825</v>
      </c>
      <c r="T9" s="16">
        <v>0.93155878723000995</v>
      </c>
      <c r="U9" s="16">
        <v>0.92260716884176708</v>
      </c>
      <c r="V9" s="16">
        <v>0.92097719076643259</v>
      </c>
      <c r="W9" s="16">
        <v>0.89524951242364681</v>
      </c>
      <c r="X9" s="16">
        <v>0.95372878171888198</v>
      </c>
      <c r="Y9" s="16">
        <v>0.94671744686645454</v>
      </c>
      <c r="AA9" s="16">
        <v>0.94256811902728177</v>
      </c>
      <c r="AB9" s="16">
        <v>0.92884918548534334</v>
      </c>
      <c r="AC9" s="16">
        <v>0.91327897775519029</v>
      </c>
      <c r="AD9" s="16">
        <v>0.90357290933903489</v>
      </c>
    </row>
    <row r="10" spans="2:32" ht="19" customHeight="1" x14ac:dyDescent="0.35">
      <c r="B10" s="15" t="s">
        <v>114</v>
      </c>
      <c r="C10" s="16">
        <v>5.9905204113895258E-2</v>
      </c>
      <c r="D10" s="16">
        <v>5.9098352973606737E-2</v>
      </c>
      <c r="E10" s="16">
        <v>6.0764735466504592E-2</v>
      </c>
      <c r="G10" s="16">
        <v>4.9674228568261668E-2</v>
      </c>
      <c r="H10" s="16">
        <v>6.6655488857088399E-2</v>
      </c>
      <c r="I10" s="16">
        <v>6.7463594772983901E-2</v>
      </c>
      <c r="J10" s="16">
        <v>6.1088843679888163E-2</v>
      </c>
      <c r="K10" s="16">
        <v>5.6845599117409017E-2</v>
      </c>
      <c r="L10" s="16">
        <v>3.4521665486560493E-2</v>
      </c>
      <c r="N10" s="16">
        <v>9.3236703604081914E-2</v>
      </c>
      <c r="O10" s="16">
        <v>2.063571738382362E-2</v>
      </c>
      <c r="P10" s="16">
        <v>4.9038796910784291E-2</v>
      </c>
      <c r="Q10" s="16">
        <v>9.1137621238028488E-2</v>
      </c>
      <c r="R10" s="16">
        <v>2.5686731230736261E-2</v>
      </c>
      <c r="S10" s="16">
        <v>7.0589535922122026E-2</v>
      </c>
      <c r="T10" s="16">
        <v>5.7233122715264387E-2</v>
      </c>
      <c r="U10" s="16">
        <v>6.2117423301995281E-2</v>
      </c>
      <c r="V10" s="16">
        <v>6.4155160654983251E-2</v>
      </c>
      <c r="W10" s="16">
        <v>8.2194177161004398E-2</v>
      </c>
      <c r="X10" s="16">
        <v>2.325316480055143E-2</v>
      </c>
      <c r="Y10" s="16">
        <v>5.3282553133545497E-2</v>
      </c>
      <c r="AA10" s="16">
        <v>4.5880485161871438E-2</v>
      </c>
      <c r="AB10" s="16">
        <v>6.0516637192463488E-2</v>
      </c>
      <c r="AC10" s="16">
        <v>6.8993982293543601E-2</v>
      </c>
      <c r="AD10" s="16">
        <v>7.0857848092898232E-2</v>
      </c>
    </row>
    <row r="11" spans="2:32" ht="19" customHeight="1" x14ac:dyDescent="0.35">
      <c r="B11" s="15" t="s">
        <v>115</v>
      </c>
      <c r="C11" s="16">
        <v>1.527140457627027E-2</v>
      </c>
      <c r="D11" s="16">
        <v>8.4770860402580243E-3</v>
      </c>
      <c r="E11" s="16">
        <v>2.250933175975153E-2</v>
      </c>
      <c r="G11" s="16">
        <v>1.6645827154668811E-2</v>
      </c>
      <c r="H11" s="16">
        <v>2.5618217124119779E-2</v>
      </c>
      <c r="I11" s="16">
        <v>2.2494805716750148E-2</v>
      </c>
      <c r="J11" s="16">
        <v>7.2817834458236653E-3</v>
      </c>
      <c r="K11" s="16">
        <v>5.1138465796268396E-3</v>
      </c>
      <c r="L11" s="16">
        <v>0</v>
      </c>
      <c r="N11" s="16">
        <v>7.7679381817159368E-3</v>
      </c>
      <c r="O11" s="16">
        <v>6.3582121690229032E-2</v>
      </c>
      <c r="P11" s="16">
        <v>3.0547163913649551E-2</v>
      </c>
      <c r="Q11" s="16">
        <v>3.5542233930085411E-2</v>
      </c>
      <c r="R11" s="16">
        <v>0</v>
      </c>
      <c r="S11" s="16">
        <v>9.6540130088395727E-3</v>
      </c>
      <c r="T11" s="16">
        <v>1.120809005472578E-2</v>
      </c>
      <c r="U11" s="16">
        <v>1.5275407856237719E-2</v>
      </c>
      <c r="V11" s="16">
        <v>1.4867648578584219E-2</v>
      </c>
      <c r="W11" s="16">
        <v>2.2556310415349001E-2</v>
      </c>
      <c r="X11" s="16">
        <v>2.3018053480566781E-2</v>
      </c>
      <c r="Y11" s="16">
        <v>0</v>
      </c>
      <c r="AA11" s="16">
        <v>1.1551395810847E-2</v>
      </c>
      <c r="AB11" s="16">
        <v>1.063417732219343E-2</v>
      </c>
      <c r="AC11" s="16">
        <v>1.772703995126625E-2</v>
      </c>
      <c r="AD11" s="16">
        <v>2.5569242568066902E-2</v>
      </c>
    </row>
    <row r="13" spans="2:32" x14ac:dyDescent="0.35">
      <c r="B13" s="19" t="s">
        <v>15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119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113</v>
      </c>
      <c r="C9" s="16">
        <v>0.81484639505137335</v>
      </c>
      <c r="D9" s="16">
        <v>0.79985069988749169</v>
      </c>
      <c r="E9" s="16">
        <v>0.83082117590490101</v>
      </c>
      <c r="G9" s="16">
        <v>0.86713002062212108</v>
      </c>
      <c r="H9" s="16">
        <v>0.84709587470249692</v>
      </c>
      <c r="I9" s="16">
        <v>0.85891403190613003</v>
      </c>
      <c r="J9" s="16">
        <v>0.75775819619808471</v>
      </c>
      <c r="K9" s="16">
        <v>0.76527369841867732</v>
      </c>
      <c r="L9" s="16">
        <v>0.74316194797538393</v>
      </c>
      <c r="N9" s="16">
        <v>0.76055552974101781</v>
      </c>
      <c r="O9" s="16">
        <v>0.84781621611201918</v>
      </c>
      <c r="P9" s="16">
        <v>0.75644226053136399</v>
      </c>
      <c r="Q9" s="16">
        <v>0.72543125675656528</v>
      </c>
      <c r="R9" s="16">
        <v>0.87003566857792236</v>
      </c>
      <c r="S9" s="16">
        <v>0.77120283835947046</v>
      </c>
      <c r="T9" s="16">
        <v>0.78753569244701738</v>
      </c>
      <c r="U9" s="16">
        <v>0.78682535788714991</v>
      </c>
      <c r="V9" s="16">
        <v>0.88052281586584136</v>
      </c>
      <c r="W9" s="16">
        <v>0.78326673387989809</v>
      </c>
      <c r="X9" s="16">
        <v>0.88992444715895624</v>
      </c>
      <c r="Y9" s="16">
        <v>0.80679646508062453</v>
      </c>
      <c r="AA9" s="16">
        <v>0.87320907655682911</v>
      </c>
      <c r="AB9" s="16">
        <v>0.83568808587210308</v>
      </c>
      <c r="AC9" s="16">
        <v>0.79965136437262219</v>
      </c>
      <c r="AD9" s="16">
        <v>0.70454016776301054</v>
      </c>
    </row>
    <row r="10" spans="2:32" ht="19" customHeight="1" x14ac:dyDescent="0.35">
      <c r="B10" s="15" t="s">
        <v>114</v>
      </c>
      <c r="C10" s="16">
        <v>0.15850156450247899</v>
      </c>
      <c r="D10" s="16">
        <v>0.1755266833954677</v>
      </c>
      <c r="E10" s="16">
        <v>0.14036485657740591</v>
      </c>
      <c r="G10" s="16">
        <v>0.1159363821600104</v>
      </c>
      <c r="H10" s="16">
        <v>0.13062702313158231</v>
      </c>
      <c r="I10" s="16">
        <v>0.1181094264640354</v>
      </c>
      <c r="J10" s="16">
        <v>0.19873511158566531</v>
      </c>
      <c r="K10" s="16">
        <v>0.20883500220796419</v>
      </c>
      <c r="L10" s="16">
        <v>0.2353816752695784</v>
      </c>
      <c r="N10" s="16">
        <v>0.20081987540171409</v>
      </c>
      <c r="O10" s="16">
        <v>0.13197791155820671</v>
      </c>
      <c r="P10" s="16">
        <v>0.21076548048978341</v>
      </c>
      <c r="Q10" s="16">
        <v>0.18088328438557899</v>
      </c>
      <c r="R10" s="16">
        <v>0.1168314956157987</v>
      </c>
      <c r="S10" s="16">
        <v>0.16808145755069431</v>
      </c>
      <c r="T10" s="16">
        <v>0.20125621749825681</v>
      </c>
      <c r="U10" s="16">
        <v>0.19772910094094101</v>
      </c>
      <c r="V10" s="16">
        <v>0.1048515983520252</v>
      </c>
      <c r="W10" s="16">
        <v>0.19398865191359951</v>
      </c>
      <c r="X10" s="16">
        <v>9.8898372058305942E-2</v>
      </c>
      <c r="Y10" s="16">
        <v>0.15616507403627741</v>
      </c>
      <c r="AA10" s="16">
        <v>0.1053624193499922</v>
      </c>
      <c r="AB10" s="16">
        <v>0.1516163416901154</v>
      </c>
      <c r="AC10" s="16">
        <v>0.15934782791713359</v>
      </c>
      <c r="AD10" s="16">
        <v>0.25714318390743029</v>
      </c>
    </row>
    <row r="11" spans="2:32" ht="19" customHeight="1" x14ac:dyDescent="0.35">
      <c r="B11" s="15" t="s">
        <v>115</v>
      </c>
      <c r="C11" s="16">
        <v>2.665204044614768E-2</v>
      </c>
      <c r="D11" s="16">
        <v>2.462261671704051E-2</v>
      </c>
      <c r="E11" s="16">
        <v>2.881396751769295E-2</v>
      </c>
      <c r="G11" s="16">
        <v>1.6933597217868579E-2</v>
      </c>
      <c r="H11" s="16">
        <v>2.227710216592077E-2</v>
      </c>
      <c r="I11" s="16">
        <v>2.297654162983474E-2</v>
      </c>
      <c r="J11" s="16">
        <v>4.3506692216249983E-2</v>
      </c>
      <c r="K11" s="16">
        <v>2.5891299373358628E-2</v>
      </c>
      <c r="L11" s="16">
        <v>2.1456376755037719E-2</v>
      </c>
      <c r="N11" s="16">
        <v>3.8624594857268192E-2</v>
      </c>
      <c r="O11" s="16">
        <v>2.020587232977402E-2</v>
      </c>
      <c r="P11" s="16">
        <v>3.2792258978852407E-2</v>
      </c>
      <c r="Q11" s="16">
        <v>9.3685458857855577E-2</v>
      </c>
      <c r="R11" s="16">
        <v>1.3132835806278919E-2</v>
      </c>
      <c r="S11" s="16">
        <v>6.0715704089835322E-2</v>
      </c>
      <c r="T11" s="16">
        <v>1.120809005472578E-2</v>
      </c>
      <c r="U11" s="16">
        <v>1.5445541171909371E-2</v>
      </c>
      <c r="V11" s="16">
        <v>1.462558578213357E-2</v>
      </c>
      <c r="W11" s="16">
        <v>2.2744614206502631E-2</v>
      </c>
      <c r="X11" s="16">
        <v>1.117718078273775E-2</v>
      </c>
      <c r="Y11" s="16">
        <v>3.7038460883097993E-2</v>
      </c>
      <c r="AA11" s="16">
        <v>2.1428504093178782E-2</v>
      </c>
      <c r="AB11" s="16">
        <v>1.2695572437781549E-2</v>
      </c>
      <c r="AC11" s="16">
        <v>4.100080771024437E-2</v>
      </c>
      <c r="AD11" s="16">
        <v>3.8316648329559187E-2</v>
      </c>
    </row>
    <row r="13" spans="2:32" x14ac:dyDescent="0.35">
      <c r="B13" s="19" t="s">
        <v>15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120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121</v>
      </c>
      <c r="C9" s="16">
        <v>0.13415183225189731</v>
      </c>
      <c r="D9" s="16">
        <v>0.1683544515539698</v>
      </c>
      <c r="E9" s="16">
        <v>0.100719627457558</v>
      </c>
      <c r="G9" s="16">
        <v>0.2263321150958322</v>
      </c>
      <c r="H9" s="16">
        <v>0.30564787451995978</v>
      </c>
      <c r="I9" s="16">
        <v>0.15744425842058341</v>
      </c>
      <c r="J9" s="16">
        <v>8.9257384588751987E-2</v>
      </c>
      <c r="K9" s="16">
        <v>4.3576896860253539E-2</v>
      </c>
      <c r="L9" s="16">
        <v>1.298202307515482E-2</v>
      </c>
      <c r="N9" s="16">
        <v>0.12658116682934839</v>
      </c>
      <c r="O9" s="16">
        <v>8.9447949447511207E-2</v>
      </c>
      <c r="P9" s="16">
        <v>0.1172280889010701</v>
      </c>
      <c r="Q9" s="16">
        <v>9.5764003950547308E-2</v>
      </c>
      <c r="R9" s="16">
        <v>0.12882323617615071</v>
      </c>
      <c r="S9" s="16">
        <v>8.8969787191666261E-2</v>
      </c>
      <c r="T9" s="16">
        <v>0.1375399117872631</v>
      </c>
      <c r="U9" s="16">
        <v>0.11874436558354121</v>
      </c>
      <c r="V9" s="16">
        <v>0.29219912723624242</v>
      </c>
      <c r="W9" s="16">
        <v>8.6381565569726523E-2</v>
      </c>
      <c r="X9" s="16">
        <v>7.853391319456017E-2</v>
      </c>
      <c r="Y9" s="16">
        <v>0.11490679386944661</v>
      </c>
      <c r="AA9" s="16">
        <v>0.2289957834616517</v>
      </c>
      <c r="AB9" s="16">
        <v>9.9304705183338074E-2</v>
      </c>
      <c r="AC9" s="16">
        <v>0.1228960972803274</v>
      </c>
      <c r="AD9" s="16">
        <v>7.7864978779713462E-2</v>
      </c>
    </row>
    <row r="10" spans="2:32" ht="32" customHeight="1" x14ac:dyDescent="0.35">
      <c r="B10" s="15" t="s">
        <v>122</v>
      </c>
      <c r="C10" s="16">
        <v>0.30666909246175711</v>
      </c>
      <c r="D10" s="16">
        <v>0.32885347199285331</v>
      </c>
      <c r="E10" s="16">
        <v>0.2849844164090663</v>
      </c>
      <c r="G10" s="16">
        <v>0.50559039176434539</v>
      </c>
      <c r="H10" s="16">
        <v>0.40257807918475741</v>
      </c>
      <c r="I10" s="16">
        <v>0.37015057496952941</v>
      </c>
      <c r="J10" s="16">
        <v>0.29636421616757141</v>
      </c>
      <c r="K10" s="16">
        <v>0.21082159094656339</v>
      </c>
      <c r="L10" s="16">
        <v>0.1197133057643224</v>
      </c>
      <c r="N10" s="16">
        <v>0.28344502515172121</v>
      </c>
      <c r="O10" s="16">
        <v>0.43271267295869031</v>
      </c>
      <c r="P10" s="16">
        <v>0.23894548893785841</v>
      </c>
      <c r="Q10" s="16">
        <v>0.27558433721138348</v>
      </c>
      <c r="R10" s="16">
        <v>0.33606039138293758</v>
      </c>
      <c r="S10" s="16">
        <v>0.25924348803181158</v>
      </c>
      <c r="T10" s="16">
        <v>0.28040039651122223</v>
      </c>
      <c r="U10" s="16">
        <v>0.30886556761042722</v>
      </c>
      <c r="V10" s="16">
        <v>0.39018430577945779</v>
      </c>
      <c r="W10" s="16">
        <v>0.27186442805712502</v>
      </c>
      <c r="X10" s="16">
        <v>0.27106408974798368</v>
      </c>
      <c r="Y10" s="16">
        <v>0.31518584463249671</v>
      </c>
      <c r="AA10" s="16">
        <v>0.38523954607178601</v>
      </c>
      <c r="AB10" s="16">
        <v>0.29927296421102129</v>
      </c>
      <c r="AC10" s="16">
        <v>0.32526308845675822</v>
      </c>
      <c r="AD10" s="16">
        <v>0.2131871350281726</v>
      </c>
    </row>
    <row r="11" spans="2:32" ht="19" customHeight="1" x14ac:dyDescent="0.35">
      <c r="B11" s="15" t="s">
        <v>123</v>
      </c>
      <c r="C11" s="16">
        <v>0.41462403480853788</v>
      </c>
      <c r="D11" s="16">
        <v>0.3644179893099872</v>
      </c>
      <c r="E11" s="16">
        <v>0.46369918838660767</v>
      </c>
      <c r="G11" s="16">
        <v>0.23745139509567409</v>
      </c>
      <c r="H11" s="16">
        <v>0.25259012624512289</v>
      </c>
      <c r="I11" s="16">
        <v>0.40292066364105472</v>
      </c>
      <c r="J11" s="16">
        <v>0.45813669512378219</v>
      </c>
      <c r="K11" s="16">
        <v>0.55553692676395572</v>
      </c>
      <c r="L11" s="16">
        <v>0.54172616725065392</v>
      </c>
      <c r="N11" s="16">
        <v>0.41818784027761657</v>
      </c>
      <c r="O11" s="16">
        <v>0.40307299728722362</v>
      </c>
      <c r="P11" s="16">
        <v>0.41057830210774898</v>
      </c>
      <c r="Q11" s="16">
        <v>0.41405575931724709</v>
      </c>
      <c r="R11" s="16">
        <v>0.41410522565315522</v>
      </c>
      <c r="S11" s="16">
        <v>0.44465086518561853</v>
      </c>
      <c r="T11" s="16">
        <v>0.42883360435939089</v>
      </c>
      <c r="U11" s="16">
        <v>0.44475466276967102</v>
      </c>
      <c r="V11" s="16">
        <v>0.24953351091236001</v>
      </c>
      <c r="W11" s="16">
        <v>0.50053120250483041</v>
      </c>
      <c r="X11" s="16">
        <v>0.45809598964717679</v>
      </c>
      <c r="Y11" s="16">
        <v>0.44492105373439911</v>
      </c>
      <c r="AA11" s="16">
        <v>0.29936943651832387</v>
      </c>
      <c r="AB11" s="16">
        <v>0.48260479556420649</v>
      </c>
      <c r="AC11" s="16">
        <v>0.39450579377356371</v>
      </c>
      <c r="AD11" s="16">
        <v>0.48548656418871322</v>
      </c>
    </row>
    <row r="12" spans="2:32" ht="32" customHeight="1" x14ac:dyDescent="0.35">
      <c r="B12" s="15" t="s">
        <v>124</v>
      </c>
      <c r="C12" s="16">
        <v>0.13721039151107181</v>
      </c>
      <c r="D12" s="16">
        <v>0.1323856785252184</v>
      </c>
      <c r="E12" s="16">
        <v>0.14192642776526529</v>
      </c>
      <c r="G12" s="16">
        <v>2.6928204026460421E-2</v>
      </c>
      <c r="H12" s="16">
        <v>3.3574437112616651E-2</v>
      </c>
      <c r="I12" s="16">
        <v>5.5332212872182082E-2</v>
      </c>
      <c r="J12" s="16">
        <v>0.14752804389002011</v>
      </c>
      <c r="K12" s="16">
        <v>0.17976295458175739</v>
      </c>
      <c r="L12" s="16">
        <v>0.32305652630455722</v>
      </c>
      <c r="N12" s="16">
        <v>0.1561181529720421</v>
      </c>
      <c r="O12" s="16">
        <v>7.4766380306574995E-2</v>
      </c>
      <c r="P12" s="16">
        <v>0.2332481200533226</v>
      </c>
      <c r="Q12" s="16">
        <v>0.21459589952082231</v>
      </c>
      <c r="R12" s="16">
        <v>0.11660673477935669</v>
      </c>
      <c r="S12" s="16">
        <v>0.20112633777259681</v>
      </c>
      <c r="T12" s="16">
        <v>0.15322608734212359</v>
      </c>
      <c r="U12" s="16">
        <v>0.11147156152089011</v>
      </c>
      <c r="V12" s="16">
        <v>6.4285852096374094E-2</v>
      </c>
      <c r="W12" s="16">
        <v>0.13401071462065281</v>
      </c>
      <c r="X12" s="16">
        <v>0.1791028539199262</v>
      </c>
      <c r="Y12" s="16">
        <v>0.11395504231670379</v>
      </c>
      <c r="AA12" s="16">
        <v>8.6395233948238365E-2</v>
      </c>
      <c r="AB12" s="16">
        <v>0.11149953994952751</v>
      </c>
      <c r="AC12" s="16">
        <v>0.147942209168968</v>
      </c>
      <c r="AD12" s="16">
        <v>0.2098803268327801</v>
      </c>
    </row>
    <row r="13" spans="2:32" ht="19" customHeight="1" x14ac:dyDescent="0.35">
      <c r="B13" s="15" t="s">
        <v>125</v>
      </c>
      <c r="C13" s="16">
        <v>7.3446489667358342E-3</v>
      </c>
      <c r="D13" s="16">
        <v>5.9884086179711098E-3</v>
      </c>
      <c r="E13" s="16">
        <v>8.6703399815026682E-3</v>
      </c>
      <c r="G13" s="16">
        <v>3.6978940176878809E-3</v>
      </c>
      <c r="H13" s="16">
        <v>5.6094829375431202E-3</v>
      </c>
      <c r="I13" s="16">
        <v>1.415229009665039E-2</v>
      </c>
      <c r="J13" s="16">
        <v>8.7136602298744145E-3</v>
      </c>
      <c r="K13" s="16">
        <v>1.030163084746959E-2</v>
      </c>
      <c r="L13" s="16">
        <v>2.5219776053116271E-3</v>
      </c>
      <c r="N13" s="16">
        <v>1.5667814769271659E-2</v>
      </c>
      <c r="O13" s="16">
        <v>0</v>
      </c>
      <c r="P13" s="16">
        <v>0</v>
      </c>
      <c r="Q13" s="16">
        <v>0</v>
      </c>
      <c r="R13" s="16">
        <v>4.4044120083997921E-3</v>
      </c>
      <c r="S13" s="16">
        <v>6.0095218183069173E-3</v>
      </c>
      <c r="T13" s="16">
        <v>0</v>
      </c>
      <c r="U13" s="16">
        <v>1.6163842515470431E-2</v>
      </c>
      <c r="V13" s="16">
        <v>3.7972039755657609E-3</v>
      </c>
      <c r="W13" s="16">
        <v>7.2120892476653497E-3</v>
      </c>
      <c r="X13" s="16">
        <v>1.3203153490352979E-2</v>
      </c>
      <c r="Y13" s="16">
        <v>1.103126544695384E-2</v>
      </c>
      <c r="AA13" s="16">
        <v>0</v>
      </c>
      <c r="AB13" s="16">
        <v>7.3179950919066289E-3</v>
      </c>
      <c r="AC13" s="16">
        <v>9.3928113203828358E-3</v>
      </c>
      <c r="AD13" s="16">
        <v>1.358099517062073E-2</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L15"/>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7" t="s">
        <v>395</v>
      </c>
    </row>
    <row r="6" spans="2:12" ht="50" customHeight="1" x14ac:dyDescent="0.35">
      <c r="C6" s="18" t="s">
        <v>396</v>
      </c>
      <c r="D6" s="18" t="s">
        <v>397</v>
      </c>
      <c r="E6" s="18" t="s">
        <v>398</v>
      </c>
      <c r="F6" s="18" t="s">
        <v>399</v>
      </c>
      <c r="G6" s="18" t="s">
        <v>400</v>
      </c>
      <c r="H6" s="18" t="s">
        <v>401</v>
      </c>
      <c r="I6" s="18" t="s">
        <v>402</v>
      </c>
      <c r="J6" s="18" t="s">
        <v>403</v>
      </c>
      <c r="K6" s="18" t="s">
        <v>404</v>
      </c>
      <c r="L6" s="18" t="s">
        <v>405</v>
      </c>
    </row>
    <row r="7" spans="2:12" x14ac:dyDescent="0.35">
      <c r="B7" s="15" t="s">
        <v>127</v>
      </c>
      <c r="C7" s="16">
        <v>0.51617646514075521</v>
      </c>
      <c r="D7" s="16">
        <v>0.30136182361152442</v>
      </c>
      <c r="E7" s="16">
        <v>0.1453529276624084</v>
      </c>
      <c r="F7" s="16">
        <v>7.363013574143687E-2</v>
      </c>
      <c r="G7" s="16">
        <v>7.5054336150108064E-2</v>
      </c>
      <c r="H7" s="16">
        <v>0.61840149206747941</v>
      </c>
      <c r="I7" s="16">
        <v>0.15073647798612769</v>
      </c>
      <c r="J7" s="16">
        <v>0.14629857312881711</v>
      </c>
      <c r="K7" s="16">
        <v>0.45728975345803968</v>
      </c>
      <c r="L7" s="16">
        <v>7.8249609696341094E-2</v>
      </c>
    </row>
    <row r="8" spans="2:12" x14ac:dyDescent="0.35">
      <c r="B8" s="15" t="s">
        <v>128</v>
      </c>
      <c r="C8" s="16">
        <v>0.48382353485924467</v>
      </c>
      <c r="D8" s="16">
        <v>0.69863817638847547</v>
      </c>
      <c r="E8" s="16">
        <v>0.85464707233759141</v>
      </c>
      <c r="F8" s="16">
        <v>0.92636986425856305</v>
      </c>
      <c r="G8" s="16">
        <v>0.92494566384989185</v>
      </c>
      <c r="H8" s="16">
        <v>0.3815985079325207</v>
      </c>
      <c r="I8" s="16">
        <v>0.84926352201387223</v>
      </c>
      <c r="J8" s="16">
        <v>0.85370142687118289</v>
      </c>
      <c r="K8" s="16">
        <v>0.54271024654196021</v>
      </c>
      <c r="L8" s="16">
        <v>0.9217503903036588</v>
      </c>
    </row>
    <row r="11" spans="2:12" x14ac:dyDescent="0.35">
      <c r="B11" t="s">
        <v>393</v>
      </c>
    </row>
    <row r="12" spans="2:12" x14ac:dyDescent="0.35">
      <c r="B12" t="s">
        <v>394</v>
      </c>
    </row>
    <row r="15" spans="2:12" x14ac:dyDescent="0.35">
      <c r="B15" t="str">
        <f>HYPERLINK("#Contents!A1", "Return to Contents")</f>
        <v>Return to Contents</v>
      </c>
    </row>
  </sheetData>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126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0.51617646514075521</v>
      </c>
      <c r="D9" s="16">
        <v>0.55971017052469718</v>
      </c>
      <c r="E9" s="16">
        <v>0.47362335711711973</v>
      </c>
      <c r="G9" s="16">
        <v>0.69051381969804448</v>
      </c>
      <c r="H9" s="16">
        <v>0.70948512487877802</v>
      </c>
      <c r="I9" s="16">
        <v>0.57091347730543096</v>
      </c>
      <c r="J9" s="16">
        <v>0.47961827170267618</v>
      </c>
      <c r="K9" s="16">
        <v>0.40351978717583498</v>
      </c>
      <c r="L9" s="16">
        <v>0.30600991512558467</v>
      </c>
      <c r="N9" s="16">
        <v>0.50612004823526791</v>
      </c>
      <c r="O9" s="16">
        <v>0.60125702002912562</v>
      </c>
      <c r="P9" s="16">
        <v>0.49853342367374831</v>
      </c>
      <c r="Q9" s="16">
        <v>0.41705017336090799</v>
      </c>
      <c r="R9" s="16">
        <v>0.52061695189873158</v>
      </c>
      <c r="S9" s="16">
        <v>0.52367524715369362</v>
      </c>
      <c r="T9" s="16">
        <v>0.46495891713642667</v>
      </c>
      <c r="U9" s="16">
        <v>0.51058082883283928</v>
      </c>
      <c r="V9" s="16">
        <v>0.67632474616535387</v>
      </c>
      <c r="W9" s="16">
        <v>0.47301357246425152</v>
      </c>
      <c r="X9" s="16">
        <v>0.48442843775072891</v>
      </c>
      <c r="Y9" s="16">
        <v>0.42624731153870449</v>
      </c>
      <c r="AA9" s="16">
        <v>0.60509197987410934</v>
      </c>
      <c r="AB9" s="16">
        <v>0.46109706793748217</v>
      </c>
      <c r="AC9" s="16">
        <v>0.53761684106248986</v>
      </c>
      <c r="AD9" s="16">
        <v>0.45928192941877999</v>
      </c>
    </row>
    <row r="10" spans="2:32" ht="19" customHeight="1" x14ac:dyDescent="0.35">
      <c r="B10" s="15" t="s">
        <v>128</v>
      </c>
      <c r="C10" s="16">
        <v>0.48382353485924467</v>
      </c>
      <c r="D10" s="16">
        <v>0.44028982947530271</v>
      </c>
      <c r="E10" s="16">
        <v>0.52637664288288022</v>
      </c>
      <c r="G10" s="16">
        <v>0.30948618030195529</v>
      </c>
      <c r="H10" s="16">
        <v>0.29051487512122182</v>
      </c>
      <c r="I10" s="16">
        <v>0.42908652269456921</v>
      </c>
      <c r="J10" s="16">
        <v>0.52038172829732388</v>
      </c>
      <c r="K10" s="16">
        <v>0.59648021282416486</v>
      </c>
      <c r="L10" s="16">
        <v>0.69399008487441505</v>
      </c>
      <c r="N10" s="16">
        <v>0.49387995176473198</v>
      </c>
      <c r="O10" s="16">
        <v>0.39874297997087438</v>
      </c>
      <c r="P10" s="16">
        <v>0.50146657632625191</v>
      </c>
      <c r="Q10" s="16">
        <v>0.58294982663909212</v>
      </c>
      <c r="R10" s="16">
        <v>0.47938304810126842</v>
      </c>
      <c r="S10" s="16">
        <v>0.47632475284630632</v>
      </c>
      <c r="T10" s="16">
        <v>0.5350410828635731</v>
      </c>
      <c r="U10" s="16">
        <v>0.48941917116716072</v>
      </c>
      <c r="V10" s="16">
        <v>0.32367525383464613</v>
      </c>
      <c r="W10" s="16">
        <v>0.52698642753574854</v>
      </c>
      <c r="X10" s="16">
        <v>0.51557156224927092</v>
      </c>
      <c r="Y10" s="16">
        <v>0.57375268846129535</v>
      </c>
      <c r="AA10" s="16">
        <v>0.3949080201258906</v>
      </c>
      <c r="AB10" s="16">
        <v>0.5389029320625176</v>
      </c>
      <c r="AC10" s="16">
        <v>0.4623831589375102</v>
      </c>
      <c r="AD10" s="16">
        <v>0.54071807058122012</v>
      </c>
    </row>
    <row r="12" spans="2:32" x14ac:dyDescent="0.35">
      <c r="B12" s="19" t="s">
        <v>17</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129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0.61840149206747941</v>
      </c>
      <c r="D9" s="16">
        <v>0.6226039612664106</v>
      </c>
      <c r="E9" s="16">
        <v>0.61429368354966618</v>
      </c>
      <c r="G9" s="16">
        <v>0.84508607086588516</v>
      </c>
      <c r="H9" s="16">
        <v>0.81350487934072435</v>
      </c>
      <c r="I9" s="16">
        <v>0.73469331992992215</v>
      </c>
      <c r="J9" s="16">
        <v>0.58799801100992977</v>
      </c>
      <c r="K9" s="16">
        <v>0.49038369343529742</v>
      </c>
      <c r="L9" s="16">
        <v>0.32784785608990968</v>
      </c>
      <c r="N9" s="16">
        <v>0.56290425658026766</v>
      </c>
      <c r="O9" s="16">
        <v>0.75996720357059733</v>
      </c>
      <c r="P9" s="16">
        <v>0.57336538634726619</v>
      </c>
      <c r="Q9" s="16">
        <v>0.55058630207769499</v>
      </c>
      <c r="R9" s="16">
        <v>0.67141979805597751</v>
      </c>
      <c r="S9" s="16">
        <v>0.53651226740777047</v>
      </c>
      <c r="T9" s="16">
        <v>0.57342138279295907</v>
      </c>
      <c r="U9" s="16">
        <v>0.62861595365656475</v>
      </c>
      <c r="V9" s="16">
        <v>0.76645561287219077</v>
      </c>
      <c r="W9" s="16">
        <v>0.61003012611268514</v>
      </c>
      <c r="X9" s="16">
        <v>0.55308720873734341</v>
      </c>
      <c r="Y9" s="16">
        <v>0.55370041647774071</v>
      </c>
      <c r="AA9" s="16">
        <v>0.73253137420462022</v>
      </c>
      <c r="AB9" s="16">
        <v>0.62768668339475575</v>
      </c>
      <c r="AC9" s="16">
        <v>0.63396518920789702</v>
      </c>
      <c r="AD9" s="16">
        <v>0.47208683608737739</v>
      </c>
    </row>
    <row r="10" spans="2:32" ht="19" customHeight="1" x14ac:dyDescent="0.35">
      <c r="B10" s="15" t="s">
        <v>128</v>
      </c>
      <c r="C10" s="16">
        <v>0.3815985079325207</v>
      </c>
      <c r="D10" s="16">
        <v>0.37739603873358912</v>
      </c>
      <c r="E10" s="16">
        <v>0.38570631645033399</v>
      </c>
      <c r="G10" s="16">
        <v>0.1549139291341147</v>
      </c>
      <c r="H10" s="16">
        <v>0.1864951206592757</v>
      </c>
      <c r="I10" s="16">
        <v>0.26530668007007779</v>
      </c>
      <c r="J10" s="16">
        <v>0.41200198899007051</v>
      </c>
      <c r="K10" s="16">
        <v>0.50961630656470247</v>
      </c>
      <c r="L10" s="16">
        <v>0.67215214391009037</v>
      </c>
      <c r="N10" s="16">
        <v>0.43709574341973212</v>
      </c>
      <c r="O10" s="16">
        <v>0.2400327964294027</v>
      </c>
      <c r="P10" s="16">
        <v>0.42663461365273392</v>
      </c>
      <c r="Q10" s="16">
        <v>0.44941369792230512</v>
      </c>
      <c r="R10" s="16">
        <v>0.32858020194402238</v>
      </c>
      <c r="S10" s="16">
        <v>0.46348773259222947</v>
      </c>
      <c r="T10" s="16">
        <v>0.42657861720704099</v>
      </c>
      <c r="U10" s="16">
        <v>0.37138404634343519</v>
      </c>
      <c r="V10" s="16">
        <v>0.2335443871278092</v>
      </c>
      <c r="W10" s="16">
        <v>0.3899698738873148</v>
      </c>
      <c r="X10" s="16">
        <v>0.44691279126265648</v>
      </c>
      <c r="Y10" s="16">
        <v>0.44629958352225912</v>
      </c>
      <c r="AA10" s="16">
        <v>0.26746862579537978</v>
      </c>
      <c r="AB10" s="16">
        <v>0.37231331660524408</v>
      </c>
      <c r="AC10" s="16">
        <v>0.36603481079210298</v>
      </c>
      <c r="AD10" s="16">
        <v>0.52791316391262255</v>
      </c>
    </row>
    <row r="12" spans="2:32" x14ac:dyDescent="0.35">
      <c r="B12" s="19" t="s">
        <v>18</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0.30136182361152442</v>
      </c>
      <c r="D9" s="16">
        <v>0.28362117472560572</v>
      </c>
      <c r="E9" s="16">
        <v>0.31870286411781579</v>
      </c>
      <c r="G9" s="16">
        <v>0.54902396902703243</v>
      </c>
      <c r="H9" s="16">
        <v>0.53980751472185096</v>
      </c>
      <c r="I9" s="16">
        <v>0.38453279021877063</v>
      </c>
      <c r="J9" s="16">
        <v>0.20741432703869009</v>
      </c>
      <c r="K9" s="16">
        <v>0.15588713781944349</v>
      </c>
      <c r="L9" s="16">
        <v>5.2049790028946538E-2</v>
      </c>
      <c r="N9" s="16">
        <v>0.25199880719459111</v>
      </c>
      <c r="O9" s="16">
        <v>0.37283196015614622</v>
      </c>
      <c r="P9" s="16">
        <v>0.30394043605414811</v>
      </c>
      <c r="Q9" s="16">
        <v>0.19523402996049599</v>
      </c>
      <c r="R9" s="16">
        <v>0.30690877787339632</v>
      </c>
      <c r="S9" s="16">
        <v>0.20306270453397279</v>
      </c>
      <c r="T9" s="16">
        <v>0.32896746566197599</v>
      </c>
      <c r="U9" s="16">
        <v>0.29976032758897458</v>
      </c>
      <c r="V9" s="16">
        <v>0.49941243750613867</v>
      </c>
      <c r="W9" s="16">
        <v>0.25191077575588172</v>
      </c>
      <c r="X9" s="16">
        <v>0.28123729364506411</v>
      </c>
      <c r="Y9" s="16">
        <v>0.21384667978193769</v>
      </c>
      <c r="AA9" s="16">
        <v>0.42971132723626648</v>
      </c>
      <c r="AB9" s="16">
        <v>0.29248533187756409</v>
      </c>
      <c r="AC9" s="16">
        <v>0.28155050393491882</v>
      </c>
      <c r="AD9" s="16">
        <v>0.18985619275093349</v>
      </c>
    </row>
    <row r="10" spans="2:32" ht="19" customHeight="1" x14ac:dyDescent="0.35">
      <c r="B10" s="15" t="s">
        <v>128</v>
      </c>
      <c r="C10" s="16">
        <v>0.69863817638847547</v>
      </c>
      <c r="D10" s="16">
        <v>0.71637882527439412</v>
      </c>
      <c r="E10" s="16">
        <v>0.68129713588218421</v>
      </c>
      <c r="G10" s="16">
        <v>0.45097603097296751</v>
      </c>
      <c r="H10" s="16">
        <v>0.46019248527814899</v>
      </c>
      <c r="I10" s="16">
        <v>0.61546720978122937</v>
      </c>
      <c r="J10" s="16">
        <v>0.79258567296130988</v>
      </c>
      <c r="K10" s="16">
        <v>0.84411286218055614</v>
      </c>
      <c r="L10" s="16">
        <v>0.9479502099710535</v>
      </c>
      <c r="N10" s="16">
        <v>0.74800119280540889</v>
      </c>
      <c r="O10" s="16">
        <v>0.62716803984385383</v>
      </c>
      <c r="P10" s="16">
        <v>0.69605956394585189</v>
      </c>
      <c r="Q10" s="16">
        <v>0.80476597003950412</v>
      </c>
      <c r="R10" s="16">
        <v>0.69309122212660379</v>
      </c>
      <c r="S10" s="16">
        <v>0.7969372954660271</v>
      </c>
      <c r="T10" s="16">
        <v>0.6710325343380239</v>
      </c>
      <c r="U10" s="16">
        <v>0.70023967241102547</v>
      </c>
      <c r="V10" s="16">
        <v>0.50058756249386149</v>
      </c>
      <c r="W10" s="16">
        <v>0.74808922424411839</v>
      </c>
      <c r="X10" s="16">
        <v>0.71876270635493589</v>
      </c>
      <c r="Y10" s="16">
        <v>0.78615332021806228</v>
      </c>
      <c r="AA10" s="16">
        <v>0.57028867276373352</v>
      </c>
      <c r="AB10" s="16">
        <v>0.70751466812243569</v>
      </c>
      <c r="AC10" s="16">
        <v>0.71844949606508124</v>
      </c>
      <c r="AD10" s="16">
        <v>0.81014380724906665</v>
      </c>
    </row>
    <row r="12" spans="2:32" x14ac:dyDescent="0.35">
      <c r="B12" s="19" t="s">
        <v>19</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0.15073647798612769</v>
      </c>
      <c r="D9" s="16">
        <v>0.1639370086921775</v>
      </c>
      <c r="E9" s="16">
        <v>0.13783328943027701</v>
      </c>
      <c r="G9" s="16">
        <v>0.1748720396372303</v>
      </c>
      <c r="H9" s="16">
        <v>0.29148868295450547</v>
      </c>
      <c r="I9" s="16">
        <v>0.17916432416639921</v>
      </c>
      <c r="J9" s="16">
        <v>0.1165672723236529</v>
      </c>
      <c r="K9" s="16">
        <v>9.8658322458497275E-2</v>
      </c>
      <c r="L9" s="16">
        <v>6.0379686660215849E-2</v>
      </c>
      <c r="N9" s="16">
        <v>0.1117061060166417</v>
      </c>
      <c r="O9" s="16">
        <v>0.1345632407887484</v>
      </c>
      <c r="P9" s="16">
        <v>0.1112679830273226</v>
      </c>
      <c r="Q9" s="16">
        <v>0.1165205657686281</v>
      </c>
      <c r="R9" s="16">
        <v>0.1495317367025468</v>
      </c>
      <c r="S9" s="16">
        <v>0.1222923416014811</v>
      </c>
      <c r="T9" s="16">
        <v>0.1197744410492068</v>
      </c>
      <c r="U9" s="16">
        <v>0.18451295139010129</v>
      </c>
      <c r="V9" s="16">
        <v>0.27187808121293228</v>
      </c>
      <c r="W9" s="16">
        <v>0.16216000389969529</v>
      </c>
      <c r="X9" s="16">
        <v>9.8065657656044122E-2</v>
      </c>
      <c r="Y9" s="16">
        <v>9.1409618187377917E-2</v>
      </c>
      <c r="AA9" s="16">
        <v>0.20910554124803071</v>
      </c>
      <c r="AB9" s="16">
        <v>0.1161900457260803</v>
      </c>
      <c r="AC9" s="16">
        <v>0.1529353279189915</v>
      </c>
      <c r="AD9" s="16">
        <v>0.12189511077658879</v>
      </c>
    </row>
    <row r="10" spans="2:32" ht="19" customHeight="1" x14ac:dyDescent="0.35">
      <c r="B10" s="15" t="s">
        <v>128</v>
      </c>
      <c r="C10" s="16">
        <v>0.84926352201387223</v>
      </c>
      <c r="D10" s="16">
        <v>0.83606299130782236</v>
      </c>
      <c r="E10" s="16">
        <v>0.86216671056972294</v>
      </c>
      <c r="G10" s="16">
        <v>0.8251279603627697</v>
      </c>
      <c r="H10" s="16">
        <v>0.70851131704549453</v>
      </c>
      <c r="I10" s="16">
        <v>0.82083567583360073</v>
      </c>
      <c r="J10" s="16">
        <v>0.88343272767634728</v>
      </c>
      <c r="K10" s="16">
        <v>0.90134167754150241</v>
      </c>
      <c r="L10" s="16">
        <v>0.93962031333978424</v>
      </c>
      <c r="N10" s="16">
        <v>0.88829389398335812</v>
      </c>
      <c r="O10" s="16">
        <v>0.86543675921125174</v>
      </c>
      <c r="P10" s="16">
        <v>0.88873201697267723</v>
      </c>
      <c r="Q10" s="16">
        <v>0.88347943423137199</v>
      </c>
      <c r="R10" s="16">
        <v>0.85046826329745318</v>
      </c>
      <c r="S10" s="16">
        <v>0.87770765839851872</v>
      </c>
      <c r="T10" s="16">
        <v>0.88022555895079302</v>
      </c>
      <c r="U10" s="16">
        <v>0.81548704860989873</v>
      </c>
      <c r="V10" s="16">
        <v>0.72812191878706778</v>
      </c>
      <c r="W10" s="16">
        <v>0.83783999610030468</v>
      </c>
      <c r="X10" s="16">
        <v>0.90193434234395564</v>
      </c>
      <c r="Y10" s="16">
        <v>0.90859038181262208</v>
      </c>
      <c r="AA10" s="16">
        <v>0.7908944587519694</v>
      </c>
      <c r="AB10" s="16">
        <v>0.88380995427391973</v>
      </c>
      <c r="AC10" s="16">
        <v>0.84706467208100866</v>
      </c>
      <c r="AD10" s="16">
        <v>0.87810488922341146</v>
      </c>
    </row>
    <row r="12" spans="2:32" x14ac:dyDescent="0.35">
      <c r="B12" s="19" t="s">
        <v>20</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0.14629857312881711</v>
      </c>
      <c r="D9" s="16">
        <v>0.18101783720272019</v>
      </c>
      <c r="E9" s="16">
        <v>0.1123613609938057</v>
      </c>
      <c r="G9" s="16">
        <v>0.20860502688823909</v>
      </c>
      <c r="H9" s="16">
        <v>0.3020868992211313</v>
      </c>
      <c r="I9" s="16">
        <v>0.1786490996421202</v>
      </c>
      <c r="J9" s="16">
        <v>7.9222575334517389E-2</v>
      </c>
      <c r="K9" s="16">
        <v>7.7189866867872797E-2</v>
      </c>
      <c r="L9" s="16">
        <v>5.3678365077146087E-2</v>
      </c>
      <c r="N9" s="16">
        <v>0.13802663600609461</v>
      </c>
      <c r="O9" s="16">
        <v>0.22526166339381681</v>
      </c>
      <c r="P9" s="16">
        <v>0.1407602683410776</v>
      </c>
      <c r="Q9" s="16">
        <v>9.9619015732194657E-2</v>
      </c>
      <c r="R9" s="16">
        <v>8.600017522027148E-2</v>
      </c>
      <c r="S9" s="16">
        <v>0.1203210096700465</v>
      </c>
      <c r="T9" s="16">
        <v>0.1054711312677907</v>
      </c>
      <c r="U9" s="16">
        <v>0.15093703424715121</v>
      </c>
      <c r="V9" s="16">
        <v>0.30045155313761901</v>
      </c>
      <c r="W9" s="16">
        <v>0.1242580227761772</v>
      </c>
      <c r="X9" s="16">
        <v>0.10574683980221709</v>
      </c>
      <c r="Y9" s="16">
        <v>0.1038293327877262</v>
      </c>
      <c r="AA9" s="16">
        <v>0.23712354486210829</v>
      </c>
      <c r="AB9" s="16">
        <v>0.1192759715171761</v>
      </c>
      <c r="AC9" s="16">
        <v>0.13763722169461159</v>
      </c>
      <c r="AD9" s="16">
        <v>8.4110847354252699E-2</v>
      </c>
    </row>
    <row r="10" spans="2:32" ht="19" customHeight="1" x14ac:dyDescent="0.35">
      <c r="B10" s="15" t="s">
        <v>128</v>
      </c>
      <c r="C10" s="16">
        <v>0.85370142687118289</v>
      </c>
      <c r="D10" s="16">
        <v>0.81898216279727964</v>
      </c>
      <c r="E10" s="16">
        <v>0.88763863900619444</v>
      </c>
      <c r="G10" s="16">
        <v>0.79139497311176088</v>
      </c>
      <c r="H10" s="16">
        <v>0.6979131007788687</v>
      </c>
      <c r="I10" s="16">
        <v>0.82135090035787972</v>
      </c>
      <c r="J10" s="16">
        <v>0.92077742466548262</v>
      </c>
      <c r="K10" s="16">
        <v>0.9228101331321269</v>
      </c>
      <c r="L10" s="16">
        <v>0.94632163492285393</v>
      </c>
      <c r="N10" s="16">
        <v>0.86197336399390523</v>
      </c>
      <c r="O10" s="16">
        <v>0.77473833660618319</v>
      </c>
      <c r="P10" s="16">
        <v>0.85923973165892231</v>
      </c>
      <c r="Q10" s="16">
        <v>0.90038098426780555</v>
      </c>
      <c r="R10" s="16">
        <v>0.91399982477972852</v>
      </c>
      <c r="S10" s="16">
        <v>0.87967899032995345</v>
      </c>
      <c r="T10" s="16">
        <v>0.89452886873220905</v>
      </c>
      <c r="U10" s="16">
        <v>0.8490629657528489</v>
      </c>
      <c r="V10" s="16">
        <v>0.69954844686238127</v>
      </c>
      <c r="W10" s="16">
        <v>0.87574197722382285</v>
      </c>
      <c r="X10" s="16">
        <v>0.89425316019778289</v>
      </c>
      <c r="Y10" s="16">
        <v>0.89617066721227356</v>
      </c>
      <c r="AA10" s="16">
        <v>0.76287645513789171</v>
      </c>
      <c r="AB10" s="16">
        <v>0.88072402848282383</v>
      </c>
      <c r="AC10" s="16">
        <v>0.86236277830538843</v>
      </c>
      <c r="AD10" s="16">
        <v>0.91588915264574733</v>
      </c>
    </row>
    <row r="12" spans="2:32" x14ac:dyDescent="0.35">
      <c r="B12" s="19" t="s">
        <v>21</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0.45728975345803968</v>
      </c>
      <c r="D9" s="16">
        <v>0.49946947526037072</v>
      </c>
      <c r="E9" s="16">
        <v>0.41606013051573082</v>
      </c>
      <c r="G9" s="16">
        <v>0.58429838998306505</v>
      </c>
      <c r="H9" s="16">
        <v>0.59496403482834703</v>
      </c>
      <c r="I9" s="16">
        <v>0.52190774403804263</v>
      </c>
      <c r="J9" s="16">
        <v>0.44123087975805519</v>
      </c>
      <c r="K9" s="16">
        <v>0.41786729787890392</v>
      </c>
      <c r="L9" s="16">
        <v>0.24941817583393139</v>
      </c>
      <c r="N9" s="16">
        <v>0.41361765398173039</v>
      </c>
      <c r="O9" s="16">
        <v>0.63449021456901245</v>
      </c>
      <c r="P9" s="16">
        <v>0.45040792767078419</v>
      </c>
      <c r="Q9" s="16">
        <v>0.42599541731935092</v>
      </c>
      <c r="R9" s="16">
        <v>0.44687476349872851</v>
      </c>
      <c r="S9" s="16">
        <v>0.39002099040487148</v>
      </c>
      <c r="T9" s="16">
        <v>0.38678817510806202</v>
      </c>
      <c r="U9" s="16">
        <v>0.46297329485425848</v>
      </c>
      <c r="V9" s="16">
        <v>0.60344871994222549</v>
      </c>
      <c r="W9" s="16">
        <v>0.44434594823106283</v>
      </c>
      <c r="X9" s="16">
        <v>0.41999828469414813</v>
      </c>
      <c r="Y9" s="16">
        <v>0.40497735251214961</v>
      </c>
      <c r="AA9" s="16">
        <v>0.5793402380352447</v>
      </c>
      <c r="AB9" s="16">
        <v>0.49924412156490738</v>
      </c>
      <c r="AC9" s="16">
        <v>0.46033869042306969</v>
      </c>
      <c r="AD9" s="16">
        <v>0.28083138074180408</v>
      </c>
    </row>
    <row r="10" spans="2:32" ht="19" customHeight="1" x14ac:dyDescent="0.35">
      <c r="B10" s="15" t="s">
        <v>128</v>
      </c>
      <c r="C10" s="16">
        <v>0.54271024654196021</v>
      </c>
      <c r="D10" s="16">
        <v>0.50053052473962911</v>
      </c>
      <c r="E10" s="16">
        <v>0.58393986948426924</v>
      </c>
      <c r="G10" s="16">
        <v>0.41570161001693479</v>
      </c>
      <c r="H10" s="16">
        <v>0.4050359651716528</v>
      </c>
      <c r="I10" s="16">
        <v>0.47809225596195742</v>
      </c>
      <c r="J10" s="16">
        <v>0.55876912024194481</v>
      </c>
      <c r="K10" s="16">
        <v>0.58213270212109591</v>
      </c>
      <c r="L10" s="16">
        <v>0.75058182416606856</v>
      </c>
      <c r="N10" s="16">
        <v>0.58638234601826955</v>
      </c>
      <c r="O10" s="16">
        <v>0.36550978543098772</v>
      </c>
      <c r="P10" s="16">
        <v>0.54959207232921592</v>
      </c>
      <c r="Q10" s="16">
        <v>0.57400458268064924</v>
      </c>
      <c r="R10" s="16">
        <v>0.55312523650127143</v>
      </c>
      <c r="S10" s="16">
        <v>0.60997900959512852</v>
      </c>
      <c r="T10" s="16">
        <v>0.61321182489193771</v>
      </c>
      <c r="U10" s="16">
        <v>0.53702670514574136</v>
      </c>
      <c r="V10" s="16">
        <v>0.39655128005777462</v>
      </c>
      <c r="W10" s="16">
        <v>0.55565405176893734</v>
      </c>
      <c r="X10" s="16">
        <v>0.58000171530585176</v>
      </c>
      <c r="Y10" s="16">
        <v>0.59502264748785028</v>
      </c>
      <c r="AA10" s="16">
        <v>0.42065976196475519</v>
      </c>
      <c r="AB10" s="16">
        <v>0.50075587843509239</v>
      </c>
      <c r="AC10" s="16">
        <v>0.53966130957693037</v>
      </c>
      <c r="AD10" s="16">
        <v>0.71916861925819597</v>
      </c>
    </row>
    <row r="12" spans="2:32" x14ac:dyDescent="0.35">
      <c r="B12" s="19" t="s">
        <v>22</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0.1453529276624084</v>
      </c>
      <c r="D9" s="16">
        <v>0.17871630304743261</v>
      </c>
      <c r="E9" s="16">
        <v>0.11274106280342221</v>
      </c>
      <c r="G9" s="16">
        <v>0.20041346460288689</v>
      </c>
      <c r="H9" s="16">
        <v>0.30282201078593979</v>
      </c>
      <c r="I9" s="16">
        <v>0.18378687365115329</v>
      </c>
      <c r="J9" s="16">
        <v>9.0252613868620046E-2</v>
      </c>
      <c r="K9" s="16">
        <v>7.9953146433672961E-2</v>
      </c>
      <c r="L9" s="16">
        <v>3.8975156216647558E-2</v>
      </c>
      <c r="N9" s="16">
        <v>0.1197550219786799</v>
      </c>
      <c r="O9" s="16">
        <v>0.18131153320780169</v>
      </c>
      <c r="P9" s="16">
        <v>0.1167653573770823</v>
      </c>
      <c r="Q9" s="16">
        <v>0.13027951782647521</v>
      </c>
      <c r="R9" s="16">
        <v>0.1158639438782163</v>
      </c>
      <c r="S9" s="16">
        <v>9.2662196141763215E-2</v>
      </c>
      <c r="T9" s="16">
        <v>0.14487468208616541</v>
      </c>
      <c r="U9" s="16">
        <v>0.15706352668290699</v>
      </c>
      <c r="V9" s="16">
        <v>0.29819487665026928</v>
      </c>
      <c r="W9" s="16">
        <v>0.12392718333487331</v>
      </c>
      <c r="X9" s="16">
        <v>9.3705461986767352E-2</v>
      </c>
      <c r="Y9" s="16">
        <v>9.1845316086706028E-2</v>
      </c>
      <c r="AA9" s="16">
        <v>0.22097207233372709</v>
      </c>
      <c r="AB9" s="16">
        <v>0.1115327629960542</v>
      </c>
      <c r="AC9" s="16">
        <v>0.1547583741396695</v>
      </c>
      <c r="AD9" s="16">
        <v>9.0199275677652541E-2</v>
      </c>
    </row>
    <row r="10" spans="2:32" ht="19" customHeight="1" x14ac:dyDescent="0.35">
      <c r="B10" s="15" t="s">
        <v>128</v>
      </c>
      <c r="C10" s="16">
        <v>0.85464707233759141</v>
      </c>
      <c r="D10" s="16">
        <v>0.8212836969525672</v>
      </c>
      <c r="E10" s="16">
        <v>0.88725893719657789</v>
      </c>
      <c r="G10" s="16">
        <v>0.79958653539711311</v>
      </c>
      <c r="H10" s="16">
        <v>0.69717798921406016</v>
      </c>
      <c r="I10" s="16">
        <v>0.8162131263488468</v>
      </c>
      <c r="J10" s="16">
        <v>0.90974738613138018</v>
      </c>
      <c r="K10" s="16">
        <v>0.92004685356632676</v>
      </c>
      <c r="L10" s="16">
        <v>0.96102484378335229</v>
      </c>
      <c r="N10" s="16">
        <v>0.88024497802131996</v>
      </c>
      <c r="O10" s="16">
        <v>0.81868846679219842</v>
      </c>
      <c r="P10" s="16">
        <v>0.88323464262291762</v>
      </c>
      <c r="Q10" s="16">
        <v>0.86972048217352482</v>
      </c>
      <c r="R10" s="16">
        <v>0.88413605612178381</v>
      </c>
      <c r="S10" s="16">
        <v>0.90733780385823681</v>
      </c>
      <c r="T10" s="16">
        <v>0.85512531791383461</v>
      </c>
      <c r="U10" s="16">
        <v>0.84293647331709309</v>
      </c>
      <c r="V10" s="16">
        <v>0.70180512334973089</v>
      </c>
      <c r="W10" s="16">
        <v>0.87607281666512671</v>
      </c>
      <c r="X10" s="16">
        <v>0.90629453801323268</v>
      </c>
      <c r="Y10" s="16">
        <v>0.9081546839132939</v>
      </c>
      <c r="AA10" s="16">
        <v>0.77902792766627293</v>
      </c>
      <c r="AB10" s="16">
        <v>0.8884672370039457</v>
      </c>
      <c r="AC10" s="16">
        <v>0.84524162586033058</v>
      </c>
      <c r="AD10" s="16">
        <v>0.90980072432234771</v>
      </c>
    </row>
    <row r="12" spans="2:32" x14ac:dyDescent="0.35">
      <c r="B12" s="19" t="s">
        <v>23</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7.363013574143687E-2</v>
      </c>
      <c r="D9" s="16">
        <v>8.0738607984058311E-2</v>
      </c>
      <c r="E9" s="16">
        <v>6.6681781941650697E-2</v>
      </c>
      <c r="G9" s="16">
        <v>0.1005321372344245</v>
      </c>
      <c r="H9" s="16">
        <v>0.12307195670180469</v>
      </c>
      <c r="I9" s="16">
        <v>9.945510012245759E-2</v>
      </c>
      <c r="J9" s="16">
        <v>6.3558488166242474E-2</v>
      </c>
      <c r="K9" s="16">
        <v>4.4351195556250118E-2</v>
      </c>
      <c r="L9" s="16">
        <v>2.27776688900991E-2</v>
      </c>
      <c r="N9" s="16">
        <v>2.6103806145318081E-2</v>
      </c>
      <c r="O9" s="16">
        <v>9.0442938817685836E-2</v>
      </c>
      <c r="P9" s="16">
        <v>0.1005008935209469</v>
      </c>
      <c r="Q9" s="16">
        <v>3.1953501685214387E-2</v>
      </c>
      <c r="R9" s="16">
        <v>5.2298064584759593E-2</v>
      </c>
      <c r="S9" s="16">
        <v>7.913969431834661E-2</v>
      </c>
      <c r="T9" s="16">
        <v>6.7135448625857228E-2</v>
      </c>
      <c r="U9" s="16">
        <v>9.0259611885264129E-2</v>
      </c>
      <c r="V9" s="16">
        <v>0.13893286604251021</v>
      </c>
      <c r="W9" s="16">
        <v>6.5614826875364046E-2</v>
      </c>
      <c r="X9" s="16">
        <v>5.8840451640059757E-2</v>
      </c>
      <c r="Y9" s="16">
        <v>5.2135995335091181E-2</v>
      </c>
      <c r="AA9" s="16">
        <v>8.1717668265131785E-2</v>
      </c>
      <c r="AB9" s="16">
        <v>5.5139362037571603E-2</v>
      </c>
      <c r="AC9" s="16">
        <v>8.6550361786681768E-2</v>
      </c>
      <c r="AD9" s="16">
        <v>7.3238746833369853E-2</v>
      </c>
    </row>
    <row r="10" spans="2:32" ht="19" customHeight="1" x14ac:dyDescent="0.35">
      <c r="B10" s="15" t="s">
        <v>128</v>
      </c>
      <c r="C10" s="16">
        <v>0.92636986425856305</v>
      </c>
      <c r="D10" s="16">
        <v>0.91926139201594148</v>
      </c>
      <c r="E10" s="16">
        <v>0.93331821805834925</v>
      </c>
      <c r="G10" s="16">
        <v>0.89946786276557544</v>
      </c>
      <c r="H10" s="16">
        <v>0.87692804329819518</v>
      </c>
      <c r="I10" s="16">
        <v>0.90054489987754238</v>
      </c>
      <c r="J10" s="16">
        <v>0.93644151183375757</v>
      </c>
      <c r="K10" s="16">
        <v>0.95564880444374967</v>
      </c>
      <c r="L10" s="16">
        <v>0.97722233110990087</v>
      </c>
      <c r="N10" s="16">
        <v>0.97389619385468185</v>
      </c>
      <c r="O10" s="16">
        <v>0.90955706118231405</v>
      </c>
      <c r="P10" s="16">
        <v>0.89949910647905307</v>
      </c>
      <c r="Q10" s="16">
        <v>0.96804649831478573</v>
      </c>
      <c r="R10" s="16">
        <v>0.94770193541524039</v>
      </c>
      <c r="S10" s="16">
        <v>0.92086030568165322</v>
      </c>
      <c r="T10" s="16">
        <v>0.93286455137414259</v>
      </c>
      <c r="U10" s="16">
        <v>0.9097403881147359</v>
      </c>
      <c r="V10" s="16">
        <v>0.86106713395749002</v>
      </c>
      <c r="W10" s="16">
        <v>0.93438517312463598</v>
      </c>
      <c r="X10" s="16">
        <v>0.94115954835993998</v>
      </c>
      <c r="Y10" s="16">
        <v>0.94786400466490872</v>
      </c>
      <c r="AA10" s="16">
        <v>0.91828233173486828</v>
      </c>
      <c r="AB10" s="16">
        <v>0.94486063796242836</v>
      </c>
      <c r="AC10" s="16">
        <v>0.91344963821331826</v>
      </c>
      <c r="AD10" s="16">
        <v>0.92676125316663027</v>
      </c>
    </row>
    <row r="12" spans="2:32" x14ac:dyDescent="0.35">
      <c r="B12" s="19" t="s">
        <v>24</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7.5054336150108064E-2</v>
      </c>
      <c r="D9" s="16">
        <v>8.1371619931690259E-2</v>
      </c>
      <c r="E9" s="16">
        <v>6.887934927952602E-2</v>
      </c>
      <c r="G9" s="16">
        <v>9.0539115042518464E-2</v>
      </c>
      <c r="H9" s="16">
        <v>0.15796254804567339</v>
      </c>
      <c r="I9" s="16">
        <v>7.7674243138358051E-2</v>
      </c>
      <c r="J9" s="16">
        <v>6.413991735088502E-2</v>
      </c>
      <c r="K9" s="16">
        <v>5.1279674468218538E-2</v>
      </c>
      <c r="L9" s="16">
        <v>2.0346316113512061E-2</v>
      </c>
      <c r="N9" s="16">
        <v>4.6853619281168289E-2</v>
      </c>
      <c r="O9" s="16">
        <v>8.9769509050942331E-2</v>
      </c>
      <c r="P9" s="16">
        <v>9.0456110823016952E-2</v>
      </c>
      <c r="Q9" s="16">
        <v>3.1476450170016157E-2</v>
      </c>
      <c r="R9" s="16">
        <v>3.4353014231645933E-2</v>
      </c>
      <c r="S9" s="16">
        <v>6.0414898548042807E-2</v>
      </c>
      <c r="T9" s="16">
        <v>5.4577801890174381E-2</v>
      </c>
      <c r="U9" s="16">
        <v>8.468616236731269E-2</v>
      </c>
      <c r="V9" s="16">
        <v>0.14948634512890691</v>
      </c>
      <c r="W9" s="16">
        <v>8.3372359718938846E-2</v>
      </c>
      <c r="X9" s="16">
        <v>6.6415104718832593E-2</v>
      </c>
      <c r="Y9" s="16">
        <v>5.8308092917388837E-2</v>
      </c>
      <c r="AA9" s="16">
        <v>0.11562422351906219</v>
      </c>
      <c r="AB9" s="16">
        <v>5.5857203415175798E-2</v>
      </c>
      <c r="AC9" s="16">
        <v>6.3446274883893858E-2</v>
      </c>
      <c r="AD9" s="16">
        <v>6.1803405493794469E-2</v>
      </c>
    </row>
    <row r="10" spans="2:32" ht="19" customHeight="1" x14ac:dyDescent="0.35">
      <c r="B10" s="15" t="s">
        <v>128</v>
      </c>
      <c r="C10" s="16">
        <v>0.92494566384989185</v>
      </c>
      <c r="D10" s="16">
        <v>0.9186283800683096</v>
      </c>
      <c r="E10" s="16">
        <v>0.93112065072047401</v>
      </c>
      <c r="G10" s="16">
        <v>0.90946088495748145</v>
      </c>
      <c r="H10" s="16">
        <v>0.84203745195432667</v>
      </c>
      <c r="I10" s="16">
        <v>0.92232575686164198</v>
      </c>
      <c r="J10" s="16">
        <v>0.93586008264911513</v>
      </c>
      <c r="K10" s="16">
        <v>0.94872032553178143</v>
      </c>
      <c r="L10" s="16">
        <v>0.97965368388648799</v>
      </c>
      <c r="N10" s="16">
        <v>0.95314638071883162</v>
      </c>
      <c r="O10" s="16">
        <v>0.91023049094905761</v>
      </c>
      <c r="P10" s="16">
        <v>0.90954388917698314</v>
      </c>
      <c r="Q10" s="16">
        <v>0.96852354982998379</v>
      </c>
      <c r="R10" s="16">
        <v>0.96564698576835417</v>
      </c>
      <c r="S10" s="16">
        <v>0.93958510145195706</v>
      </c>
      <c r="T10" s="16">
        <v>0.94542219810982542</v>
      </c>
      <c r="U10" s="16">
        <v>0.91531383763268725</v>
      </c>
      <c r="V10" s="16">
        <v>0.85051365487109321</v>
      </c>
      <c r="W10" s="16">
        <v>0.91662764028106125</v>
      </c>
      <c r="X10" s="16">
        <v>0.93358489528116717</v>
      </c>
      <c r="Y10" s="16">
        <v>0.94169190708261119</v>
      </c>
      <c r="AA10" s="16">
        <v>0.88437577648093779</v>
      </c>
      <c r="AB10" s="16">
        <v>0.94414279658482403</v>
      </c>
      <c r="AC10" s="16">
        <v>0.93655372511610613</v>
      </c>
      <c r="AD10" s="16">
        <v>0.93819659450620563</v>
      </c>
    </row>
    <row r="12" spans="2:32" x14ac:dyDescent="0.35">
      <c r="B12" s="19" t="s">
        <v>25</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127</v>
      </c>
      <c r="C9" s="16">
        <v>7.8249609696341094E-2</v>
      </c>
      <c r="D9" s="16">
        <v>9.7337054769969081E-2</v>
      </c>
      <c r="E9" s="16">
        <v>5.9592109606470392E-2</v>
      </c>
      <c r="G9" s="16">
        <v>0.11107564555200131</v>
      </c>
      <c r="H9" s="16">
        <v>0.14978410654068369</v>
      </c>
      <c r="I9" s="16">
        <v>8.5984196534188678E-2</v>
      </c>
      <c r="J9" s="16">
        <v>6.5514788654840853E-2</v>
      </c>
      <c r="K9" s="16">
        <v>4.4245640607777213E-2</v>
      </c>
      <c r="L9" s="16">
        <v>2.5602487060380829E-2</v>
      </c>
      <c r="N9" s="16">
        <v>4.1021789106820201E-2</v>
      </c>
      <c r="O9" s="16">
        <v>6.0183423189047118E-2</v>
      </c>
      <c r="P9" s="16">
        <v>7.2502295223480534E-2</v>
      </c>
      <c r="Q9" s="16">
        <v>6.4467250715725746E-2</v>
      </c>
      <c r="R9" s="16">
        <v>4.7953917016917438E-2</v>
      </c>
      <c r="S9" s="16">
        <v>7.2727982989715806E-2</v>
      </c>
      <c r="T9" s="16">
        <v>6.6409146520079579E-2</v>
      </c>
      <c r="U9" s="16">
        <v>0.1065357829839763</v>
      </c>
      <c r="V9" s="16">
        <v>0.14642977942972871</v>
      </c>
      <c r="W9" s="16">
        <v>9.8785363339920773E-2</v>
      </c>
      <c r="X9" s="16">
        <v>3.3379987278559023E-2</v>
      </c>
      <c r="Y9" s="16">
        <v>5.8235403569997173E-2</v>
      </c>
      <c r="AA9" s="16">
        <v>0.1132475968635946</v>
      </c>
      <c r="AB9" s="16">
        <v>5.1883269746361808E-2</v>
      </c>
      <c r="AC9" s="16">
        <v>8.4773105190679918E-2</v>
      </c>
      <c r="AD9" s="16">
        <v>6.2548444285595681E-2</v>
      </c>
    </row>
    <row r="10" spans="2:32" ht="19" customHeight="1" x14ac:dyDescent="0.35">
      <c r="B10" s="15" t="s">
        <v>128</v>
      </c>
      <c r="C10" s="16">
        <v>0.9217503903036588</v>
      </c>
      <c r="D10" s="16">
        <v>0.90266294523003088</v>
      </c>
      <c r="E10" s="16">
        <v>0.94040789039352957</v>
      </c>
      <c r="G10" s="16">
        <v>0.88892435444799855</v>
      </c>
      <c r="H10" s="16">
        <v>0.85021589345931614</v>
      </c>
      <c r="I10" s="16">
        <v>0.91401580346581113</v>
      </c>
      <c r="J10" s="16">
        <v>0.93448521134515927</v>
      </c>
      <c r="K10" s="16">
        <v>0.95575435939222264</v>
      </c>
      <c r="L10" s="16">
        <v>0.97439751293961907</v>
      </c>
      <c r="N10" s="16">
        <v>0.95897821089317981</v>
      </c>
      <c r="O10" s="16">
        <v>0.93981657681095288</v>
      </c>
      <c r="P10" s="16">
        <v>0.92749770477651949</v>
      </c>
      <c r="Q10" s="16">
        <v>0.93553274928427443</v>
      </c>
      <c r="R10" s="16">
        <v>0.95204608298308258</v>
      </c>
      <c r="S10" s="16">
        <v>0.92727201701028406</v>
      </c>
      <c r="T10" s="16">
        <v>0.93359085347992044</v>
      </c>
      <c r="U10" s="16">
        <v>0.89346421701602363</v>
      </c>
      <c r="V10" s="16">
        <v>0.85357022057027132</v>
      </c>
      <c r="W10" s="16">
        <v>0.90121463666007928</v>
      </c>
      <c r="X10" s="16">
        <v>0.96662001272144094</v>
      </c>
      <c r="Y10" s="16">
        <v>0.94176459643000265</v>
      </c>
      <c r="AA10" s="16">
        <v>0.88675240313640535</v>
      </c>
      <c r="AB10" s="16">
        <v>0.94811673025363807</v>
      </c>
      <c r="AC10" s="16">
        <v>0.91522689480932007</v>
      </c>
      <c r="AD10" s="16">
        <v>0.93745155571440442</v>
      </c>
    </row>
    <row r="12" spans="2:32" x14ac:dyDescent="0.35">
      <c r="B12" s="19" t="s">
        <v>26</v>
      </c>
    </row>
    <row r="13" spans="2:32" x14ac:dyDescent="0.35">
      <c r="B13" t="s">
        <v>393</v>
      </c>
    </row>
    <row r="14" spans="2:32" x14ac:dyDescent="0.35">
      <c r="B14" t="s">
        <v>394</v>
      </c>
    </row>
    <row r="15" spans="2:32" x14ac:dyDescent="0.35">
      <c r="B15"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L16"/>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7" t="s">
        <v>406</v>
      </c>
    </row>
    <row r="6" spans="2:12" ht="50" customHeight="1" x14ac:dyDescent="0.35">
      <c r="C6" s="18" t="s">
        <v>402</v>
      </c>
      <c r="D6" s="18" t="s">
        <v>397</v>
      </c>
      <c r="E6" s="18" t="s">
        <v>403</v>
      </c>
      <c r="F6" s="18" t="s">
        <v>398</v>
      </c>
      <c r="G6" s="18" t="s">
        <v>404</v>
      </c>
      <c r="H6" s="18" t="s">
        <v>396</v>
      </c>
      <c r="I6" s="18" t="s">
        <v>401</v>
      </c>
      <c r="J6" s="18" t="s">
        <v>399</v>
      </c>
      <c r="K6" s="18" t="s">
        <v>400</v>
      </c>
      <c r="L6" s="18" t="s">
        <v>405</v>
      </c>
    </row>
    <row r="7" spans="2:12" x14ac:dyDescent="0.35">
      <c r="B7" s="15" t="s">
        <v>139</v>
      </c>
      <c r="C7" s="16">
        <v>0.29711950805956849</v>
      </c>
      <c r="D7" s="16">
        <v>0.28388230176815399</v>
      </c>
      <c r="E7" s="16">
        <v>0.31501740409626749</v>
      </c>
      <c r="F7" s="16">
        <v>0.24320833235683889</v>
      </c>
      <c r="G7" s="16">
        <v>0.38984083157984761</v>
      </c>
      <c r="H7" s="16">
        <v>0.17292616206705869</v>
      </c>
      <c r="I7" s="16">
        <v>0.13432693583516231</v>
      </c>
      <c r="J7" s="16">
        <v>0.3679259275086138</v>
      </c>
      <c r="K7" s="16">
        <v>0.39707374276828827</v>
      </c>
      <c r="L7" s="16">
        <v>0.34091325255468918</v>
      </c>
    </row>
    <row r="8" spans="2:12" x14ac:dyDescent="0.35">
      <c r="B8" s="15" t="s">
        <v>140</v>
      </c>
      <c r="C8" s="16">
        <v>0.36149095075835402</v>
      </c>
      <c r="D8" s="16">
        <v>0.37291155132942128</v>
      </c>
      <c r="E8" s="16">
        <v>0.31342098010424929</v>
      </c>
      <c r="F8" s="16">
        <v>0.40089201928366069</v>
      </c>
      <c r="G8" s="16">
        <v>0.2748479370620473</v>
      </c>
      <c r="H8" s="16">
        <v>0.47749218607829319</v>
      </c>
      <c r="I8" s="16">
        <v>0.4614614545024503</v>
      </c>
      <c r="J8" s="16">
        <v>0.39353506568131591</v>
      </c>
      <c r="K8" s="16">
        <v>0.31104970423076023</v>
      </c>
      <c r="L8" s="16">
        <v>0.37812501393295689</v>
      </c>
    </row>
    <row r="9" spans="2:12" x14ac:dyDescent="0.35">
      <c r="B9" s="15" t="s">
        <v>141</v>
      </c>
      <c r="C9" s="16">
        <v>0.34138954118207748</v>
      </c>
      <c r="D9" s="16">
        <v>0.34320614690242468</v>
      </c>
      <c r="E9" s="16">
        <v>0.37156161579948321</v>
      </c>
      <c r="F9" s="16">
        <v>0.35589964835950022</v>
      </c>
      <c r="G9" s="16">
        <v>0.33531123135810509</v>
      </c>
      <c r="H9" s="16">
        <v>0.34958165185464818</v>
      </c>
      <c r="I9" s="16">
        <v>0.40421160966238739</v>
      </c>
      <c r="J9" s="16">
        <v>0.2385390068100704</v>
      </c>
      <c r="K9" s="16">
        <v>0.2918765530009515</v>
      </c>
      <c r="L9" s="16">
        <v>0.28096173351235382</v>
      </c>
    </row>
    <row r="12" spans="2:12" x14ac:dyDescent="0.35">
      <c r="B12" t="s">
        <v>393</v>
      </c>
    </row>
    <row r="13" spans="2:12" x14ac:dyDescent="0.35">
      <c r="B13" t="s">
        <v>394</v>
      </c>
    </row>
    <row r="16" spans="2:12" x14ac:dyDescent="0.35">
      <c r="B16" t="str">
        <f>HYPERLINK("#Contents!A1", "Return to Contents")</f>
        <v>Return to Contents</v>
      </c>
    </row>
  </sheetData>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138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785</v>
      </c>
      <c r="D7" s="13">
        <v>436</v>
      </c>
      <c r="E7" s="13">
        <v>349</v>
      </c>
      <c r="G7" s="13">
        <v>124</v>
      </c>
      <c r="H7" s="13">
        <v>220</v>
      </c>
      <c r="I7" s="13">
        <v>187</v>
      </c>
      <c r="J7" s="13">
        <v>139</v>
      </c>
      <c r="K7" s="13">
        <v>83</v>
      </c>
      <c r="L7" s="13">
        <v>32</v>
      </c>
      <c r="N7" s="13">
        <v>74</v>
      </c>
      <c r="O7" s="13">
        <v>34</v>
      </c>
      <c r="P7" s="13">
        <v>35</v>
      </c>
      <c r="Q7" s="13">
        <v>25</v>
      </c>
      <c r="R7" s="13">
        <v>91</v>
      </c>
      <c r="S7" s="13">
        <v>53</v>
      </c>
      <c r="T7" s="13">
        <v>48</v>
      </c>
      <c r="U7" s="13">
        <v>74</v>
      </c>
      <c r="V7" s="13">
        <v>149</v>
      </c>
      <c r="W7" s="13">
        <v>92</v>
      </c>
      <c r="X7" s="13">
        <v>50</v>
      </c>
      <c r="Y7" s="13">
        <v>60</v>
      </c>
      <c r="AA7" s="13">
        <v>286</v>
      </c>
      <c r="AB7" s="13">
        <v>186</v>
      </c>
      <c r="AC7" s="13">
        <v>186</v>
      </c>
      <c r="AD7" s="13">
        <v>127</v>
      </c>
    </row>
    <row r="8" spans="2:32" x14ac:dyDescent="0.35">
      <c r="B8" s="7" t="s">
        <v>111</v>
      </c>
      <c r="C8" s="14">
        <v>780</v>
      </c>
      <c r="D8" s="14">
        <v>431</v>
      </c>
      <c r="E8" s="14">
        <v>348</v>
      </c>
      <c r="G8" s="14">
        <v>118</v>
      </c>
      <c r="H8" s="14">
        <v>223</v>
      </c>
      <c r="I8" s="14">
        <v>182</v>
      </c>
      <c r="J8" s="14">
        <v>142</v>
      </c>
      <c r="K8" s="14">
        <v>79</v>
      </c>
      <c r="L8" s="14">
        <v>36</v>
      </c>
      <c r="N8" s="14">
        <v>72</v>
      </c>
      <c r="O8" s="14">
        <v>31</v>
      </c>
      <c r="P8" s="14">
        <v>32</v>
      </c>
      <c r="Q8" s="14">
        <v>22</v>
      </c>
      <c r="R8" s="14">
        <v>89</v>
      </c>
      <c r="S8" s="14">
        <v>51</v>
      </c>
      <c r="T8" s="14">
        <v>45</v>
      </c>
      <c r="U8" s="14">
        <v>70</v>
      </c>
      <c r="V8" s="14">
        <v>162</v>
      </c>
      <c r="W8" s="14">
        <v>89</v>
      </c>
      <c r="X8" s="14">
        <v>54</v>
      </c>
      <c r="Y8" s="14">
        <v>63</v>
      </c>
      <c r="AA8" s="14">
        <v>280</v>
      </c>
      <c r="AB8" s="14">
        <v>184</v>
      </c>
      <c r="AC8" s="14">
        <v>186</v>
      </c>
      <c r="AD8" s="14">
        <v>130</v>
      </c>
    </row>
    <row r="9" spans="2:32" ht="19" customHeight="1" x14ac:dyDescent="0.35">
      <c r="B9" s="15" t="s">
        <v>139</v>
      </c>
      <c r="C9" s="16">
        <v>0.17292616206705869</v>
      </c>
      <c r="D9" s="16">
        <v>0.15957885188869619</v>
      </c>
      <c r="E9" s="16">
        <v>0.18945298201507091</v>
      </c>
      <c r="G9" s="16">
        <v>0.18375698225677059</v>
      </c>
      <c r="H9" s="16">
        <v>0.20145475547237879</v>
      </c>
      <c r="I9" s="16">
        <v>0.17041965031581299</v>
      </c>
      <c r="J9" s="16">
        <v>0.1484538115591432</v>
      </c>
      <c r="K9" s="16">
        <v>0.13506380618927469</v>
      </c>
      <c r="L9" s="16">
        <v>0.15357154075164639</v>
      </c>
      <c r="N9" s="16">
        <v>0.16668712198265279</v>
      </c>
      <c r="O9" s="16">
        <v>0.14497648981422939</v>
      </c>
      <c r="P9" s="16">
        <v>5.485440944855012E-2</v>
      </c>
      <c r="Q9" s="16">
        <v>0.11499930954935671</v>
      </c>
      <c r="R9" s="16">
        <v>0.12690416697622581</v>
      </c>
      <c r="S9" s="16">
        <v>0.28253616573189078</v>
      </c>
      <c r="T9" s="16">
        <v>0.20882721876998281</v>
      </c>
      <c r="U9" s="16">
        <v>0.2044072537190216</v>
      </c>
      <c r="V9" s="16">
        <v>0.1663030931577674</v>
      </c>
      <c r="W9" s="16">
        <v>0.21238957241373771</v>
      </c>
      <c r="X9" s="16">
        <v>0.17809909406642249</v>
      </c>
      <c r="Y9" s="16">
        <v>0.147318366152901</v>
      </c>
      <c r="AA9" s="16">
        <v>0.22662677178359231</v>
      </c>
      <c r="AB9" s="16">
        <v>0.18736988109246519</v>
      </c>
      <c r="AC9" s="16">
        <v>0.13447138333256331</v>
      </c>
      <c r="AD9" s="16">
        <v>9.1782760699473942E-2</v>
      </c>
    </row>
    <row r="10" spans="2:32" ht="19" customHeight="1" x14ac:dyDescent="0.35">
      <c r="B10" s="15" t="s">
        <v>140</v>
      </c>
      <c r="C10" s="16">
        <v>0.47749218607829319</v>
      </c>
      <c r="D10" s="16">
        <v>0.45010099977513612</v>
      </c>
      <c r="E10" s="16">
        <v>0.51140832334830277</v>
      </c>
      <c r="G10" s="16">
        <v>0.50435569398173874</v>
      </c>
      <c r="H10" s="16">
        <v>0.36176813091740062</v>
      </c>
      <c r="I10" s="16">
        <v>0.448254127993514</v>
      </c>
      <c r="J10" s="16">
        <v>0.6128249766590419</v>
      </c>
      <c r="K10" s="16">
        <v>0.53137543136933663</v>
      </c>
      <c r="L10" s="16">
        <v>0.60129941929929687</v>
      </c>
      <c r="N10" s="16">
        <v>0.49171080660389971</v>
      </c>
      <c r="O10" s="16">
        <v>0.48076587258505998</v>
      </c>
      <c r="P10" s="16">
        <v>0.49141559891687631</v>
      </c>
      <c r="Q10" s="16">
        <v>0.48202527093884201</v>
      </c>
      <c r="R10" s="16">
        <v>0.50356983589072746</v>
      </c>
      <c r="S10" s="16">
        <v>0.56983970919414162</v>
      </c>
      <c r="T10" s="16">
        <v>0.46043623590556049</v>
      </c>
      <c r="U10" s="16">
        <v>0.49096199900187271</v>
      </c>
      <c r="V10" s="16">
        <v>0.39420850514567052</v>
      </c>
      <c r="W10" s="16">
        <v>0.52891814955491523</v>
      </c>
      <c r="X10" s="16">
        <v>0.4860621780099863</v>
      </c>
      <c r="Y10" s="16">
        <v>0.47100709644385907</v>
      </c>
      <c r="AA10" s="16">
        <v>0.28402781418114997</v>
      </c>
      <c r="AB10" s="16">
        <v>0.50514153454266197</v>
      </c>
      <c r="AC10" s="16">
        <v>0.55551693405720926</v>
      </c>
      <c r="AD10" s="16">
        <v>0.74333676878583876</v>
      </c>
    </row>
    <row r="11" spans="2:32" ht="19" customHeight="1" x14ac:dyDescent="0.35">
      <c r="B11" s="15" t="s">
        <v>141</v>
      </c>
      <c r="C11" s="16">
        <v>0.34958165185464818</v>
      </c>
      <c r="D11" s="16">
        <v>0.39032014833616768</v>
      </c>
      <c r="E11" s="16">
        <v>0.29913869463662629</v>
      </c>
      <c r="G11" s="16">
        <v>0.31188732376149048</v>
      </c>
      <c r="H11" s="16">
        <v>0.43677711361022059</v>
      </c>
      <c r="I11" s="16">
        <v>0.38132622169067287</v>
      </c>
      <c r="J11" s="16">
        <v>0.23872121178181491</v>
      </c>
      <c r="K11" s="16">
        <v>0.3335607624413886</v>
      </c>
      <c r="L11" s="16">
        <v>0.24512903994905669</v>
      </c>
      <c r="N11" s="16">
        <v>0.34160207141344739</v>
      </c>
      <c r="O11" s="16">
        <v>0.37425763760071051</v>
      </c>
      <c r="P11" s="16">
        <v>0.45372999163457373</v>
      </c>
      <c r="Q11" s="16">
        <v>0.40297541951180138</v>
      </c>
      <c r="R11" s="16">
        <v>0.36952599713304701</v>
      </c>
      <c r="S11" s="16">
        <v>0.1476241250739673</v>
      </c>
      <c r="T11" s="16">
        <v>0.33073654532445668</v>
      </c>
      <c r="U11" s="16">
        <v>0.30463074727910611</v>
      </c>
      <c r="V11" s="16">
        <v>0.439488401696562</v>
      </c>
      <c r="W11" s="16">
        <v>0.25869227803134709</v>
      </c>
      <c r="X11" s="16">
        <v>0.3358387279235911</v>
      </c>
      <c r="Y11" s="16">
        <v>0.38167453740323992</v>
      </c>
      <c r="AA11" s="16">
        <v>0.48934541403525789</v>
      </c>
      <c r="AB11" s="16">
        <v>0.30748858436487281</v>
      </c>
      <c r="AC11" s="16">
        <v>0.31001168261022749</v>
      </c>
      <c r="AD11" s="16">
        <v>0.16488047051468729</v>
      </c>
    </row>
    <row r="13" spans="2:32" x14ac:dyDescent="0.35">
      <c r="B13" s="19" t="s">
        <v>17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952</v>
      </c>
      <c r="D7" s="13">
        <v>491</v>
      </c>
      <c r="E7" s="13">
        <v>461</v>
      </c>
      <c r="G7" s="13">
        <v>151</v>
      </c>
      <c r="H7" s="13">
        <v>256</v>
      </c>
      <c r="I7" s="13">
        <v>238</v>
      </c>
      <c r="J7" s="13">
        <v>173</v>
      </c>
      <c r="K7" s="13">
        <v>103</v>
      </c>
      <c r="L7" s="13">
        <v>31</v>
      </c>
      <c r="N7" s="13">
        <v>78</v>
      </c>
      <c r="O7" s="13">
        <v>41</v>
      </c>
      <c r="P7" s="13">
        <v>43</v>
      </c>
      <c r="Q7" s="13">
        <v>37</v>
      </c>
      <c r="R7" s="13">
        <v>121</v>
      </c>
      <c r="S7" s="13">
        <v>61</v>
      </c>
      <c r="T7" s="13">
        <v>62</v>
      </c>
      <c r="U7" s="13">
        <v>86</v>
      </c>
      <c r="V7" s="13">
        <v>169</v>
      </c>
      <c r="W7" s="13">
        <v>126</v>
      </c>
      <c r="X7" s="13">
        <v>57</v>
      </c>
      <c r="Y7" s="13">
        <v>71</v>
      </c>
      <c r="AA7" s="13">
        <v>343</v>
      </c>
      <c r="AB7" s="13">
        <v>262</v>
      </c>
      <c r="AC7" s="13">
        <v>221</v>
      </c>
      <c r="AD7" s="13">
        <v>125</v>
      </c>
    </row>
    <row r="8" spans="2:32" x14ac:dyDescent="0.35">
      <c r="B8" s="7" t="s">
        <v>111</v>
      </c>
      <c r="C8" s="14">
        <v>939</v>
      </c>
      <c r="D8" s="14">
        <v>484</v>
      </c>
      <c r="E8" s="14">
        <v>456</v>
      </c>
      <c r="G8" s="14">
        <v>143</v>
      </c>
      <c r="H8" s="14">
        <v>259</v>
      </c>
      <c r="I8" s="14">
        <v>230</v>
      </c>
      <c r="J8" s="14">
        <v>174</v>
      </c>
      <c r="K8" s="14">
        <v>99</v>
      </c>
      <c r="L8" s="14">
        <v>34</v>
      </c>
      <c r="N8" s="14">
        <v>75</v>
      </c>
      <c r="O8" s="14">
        <v>37</v>
      </c>
      <c r="P8" s="14">
        <v>40</v>
      </c>
      <c r="Q8" s="14">
        <v>33</v>
      </c>
      <c r="R8" s="14">
        <v>117</v>
      </c>
      <c r="S8" s="14">
        <v>58</v>
      </c>
      <c r="T8" s="14">
        <v>58</v>
      </c>
      <c r="U8" s="14">
        <v>82</v>
      </c>
      <c r="V8" s="14">
        <v>183</v>
      </c>
      <c r="W8" s="14">
        <v>121</v>
      </c>
      <c r="X8" s="14">
        <v>61</v>
      </c>
      <c r="Y8" s="14">
        <v>75</v>
      </c>
      <c r="AA8" s="14">
        <v>334</v>
      </c>
      <c r="AB8" s="14">
        <v>257</v>
      </c>
      <c r="AC8" s="14">
        <v>220</v>
      </c>
      <c r="AD8" s="14">
        <v>127</v>
      </c>
    </row>
    <row r="9" spans="2:32" ht="19" customHeight="1" x14ac:dyDescent="0.35">
      <c r="B9" s="15" t="s">
        <v>139</v>
      </c>
      <c r="C9" s="16">
        <v>0.13432693583516231</v>
      </c>
      <c r="D9" s="16">
        <v>0.1244373343761558</v>
      </c>
      <c r="E9" s="16">
        <v>0.1448284862547268</v>
      </c>
      <c r="G9" s="16">
        <v>8.6400267838711131E-2</v>
      </c>
      <c r="H9" s="16">
        <v>0.1138464697097966</v>
      </c>
      <c r="I9" s="16">
        <v>0.1327385577843832</v>
      </c>
      <c r="J9" s="16">
        <v>0.19598804340454359</v>
      </c>
      <c r="K9" s="16">
        <v>0.15533959085487931</v>
      </c>
      <c r="L9" s="16">
        <v>0.1247310812354618</v>
      </c>
      <c r="N9" s="16">
        <v>0.16633882384536261</v>
      </c>
      <c r="O9" s="16">
        <v>0.1669311035936667</v>
      </c>
      <c r="P9" s="16">
        <v>0.187891151294488</v>
      </c>
      <c r="Q9" s="16">
        <v>0.1145151789538324</v>
      </c>
      <c r="R9" s="16">
        <v>9.9216906120359785E-2</v>
      </c>
      <c r="S9" s="16">
        <v>0.21370173759639449</v>
      </c>
      <c r="T9" s="16">
        <v>0.1631743721394828</v>
      </c>
      <c r="U9" s="16">
        <v>0.13651493562970399</v>
      </c>
      <c r="V9" s="16">
        <v>0.1067859027687338</v>
      </c>
      <c r="W9" s="16">
        <v>0.13547365081654589</v>
      </c>
      <c r="X9" s="16">
        <v>0.15552308773357501</v>
      </c>
      <c r="Y9" s="16">
        <v>8.3115489407688078E-2</v>
      </c>
      <c r="AA9" s="16">
        <v>0.12880218372180249</v>
      </c>
      <c r="AB9" s="16">
        <v>0.17786717318951939</v>
      </c>
      <c r="AC9" s="16">
        <v>0.1103866565755596</v>
      </c>
      <c r="AD9" s="16">
        <v>0.1024604026077261</v>
      </c>
    </row>
    <row r="10" spans="2:32" ht="19" customHeight="1" x14ac:dyDescent="0.35">
      <c r="B10" s="15" t="s">
        <v>140</v>
      </c>
      <c r="C10" s="16">
        <v>0.4614614545024503</v>
      </c>
      <c r="D10" s="16">
        <v>0.43442111286194418</v>
      </c>
      <c r="E10" s="16">
        <v>0.49017499895387162</v>
      </c>
      <c r="G10" s="16">
        <v>0.47996395940975939</v>
      </c>
      <c r="H10" s="16">
        <v>0.36389003099484751</v>
      </c>
      <c r="I10" s="16">
        <v>0.46749596668750087</v>
      </c>
      <c r="J10" s="16">
        <v>0.54216165709261321</v>
      </c>
      <c r="K10" s="16">
        <v>0.49966233854774222</v>
      </c>
      <c r="L10" s="16">
        <v>0.55931807361765395</v>
      </c>
      <c r="N10" s="16">
        <v>0.43514023089493992</v>
      </c>
      <c r="O10" s="16">
        <v>0.51748939521889692</v>
      </c>
      <c r="P10" s="16">
        <v>0.37868716886313603</v>
      </c>
      <c r="Q10" s="16">
        <v>0.50448033919226531</v>
      </c>
      <c r="R10" s="16">
        <v>0.49134302618862541</v>
      </c>
      <c r="S10" s="16">
        <v>0.49344738609960381</v>
      </c>
      <c r="T10" s="16">
        <v>0.43411423617632178</v>
      </c>
      <c r="U10" s="16">
        <v>0.47288071377940261</v>
      </c>
      <c r="V10" s="16">
        <v>0.37814095947672821</v>
      </c>
      <c r="W10" s="16">
        <v>0.55019282248054147</v>
      </c>
      <c r="X10" s="16">
        <v>0.44518332751373302</v>
      </c>
      <c r="Y10" s="16">
        <v>0.49535808235367529</v>
      </c>
      <c r="AA10" s="16">
        <v>0.2965948774233152</v>
      </c>
      <c r="AB10" s="16">
        <v>0.49161545399262518</v>
      </c>
      <c r="AC10" s="16">
        <v>0.54850216505355998</v>
      </c>
      <c r="AD10" s="16">
        <v>0.68463906500199667</v>
      </c>
    </row>
    <row r="11" spans="2:32" ht="19" customHeight="1" x14ac:dyDescent="0.35">
      <c r="B11" s="15" t="s">
        <v>141</v>
      </c>
      <c r="C11" s="16">
        <v>0.40421160966238739</v>
      </c>
      <c r="D11" s="16">
        <v>0.44114155276189992</v>
      </c>
      <c r="E11" s="16">
        <v>0.36499651479140172</v>
      </c>
      <c r="G11" s="16">
        <v>0.43363577275152942</v>
      </c>
      <c r="H11" s="16">
        <v>0.52226349929535598</v>
      </c>
      <c r="I11" s="16">
        <v>0.39976547552811592</v>
      </c>
      <c r="J11" s="16">
        <v>0.26185029950284311</v>
      </c>
      <c r="K11" s="16">
        <v>0.34499807059737841</v>
      </c>
      <c r="L11" s="16">
        <v>0.31595084514688421</v>
      </c>
      <c r="N11" s="16">
        <v>0.3985209452596975</v>
      </c>
      <c r="O11" s="16">
        <v>0.3155795011874365</v>
      </c>
      <c r="P11" s="16">
        <v>0.43342167984237612</v>
      </c>
      <c r="Q11" s="16">
        <v>0.38100448185390212</v>
      </c>
      <c r="R11" s="16">
        <v>0.40944006769101482</v>
      </c>
      <c r="S11" s="16">
        <v>0.29285087630400169</v>
      </c>
      <c r="T11" s="16">
        <v>0.4027113916841954</v>
      </c>
      <c r="U11" s="16">
        <v>0.39060435059089349</v>
      </c>
      <c r="V11" s="16">
        <v>0.51507313775453789</v>
      </c>
      <c r="W11" s="16">
        <v>0.31433352670291281</v>
      </c>
      <c r="X11" s="16">
        <v>0.399293584752692</v>
      </c>
      <c r="Y11" s="16">
        <v>0.42152642823863701</v>
      </c>
      <c r="AA11" s="16">
        <v>0.57460293885488223</v>
      </c>
      <c r="AB11" s="16">
        <v>0.33051737281785548</v>
      </c>
      <c r="AC11" s="16">
        <v>0.3411111783708804</v>
      </c>
      <c r="AD11" s="16">
        <v>0.21290053239027729</v>
      </c>
    </row>
    <row r="13" spans="2:32" x14ac:dyDescent="0.35">
      <c r="B13" s="19" t="s">
        <v>18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495</v>
      </c>
      <c r="D7" s="13">
        <v>233</v>
      </c>
      <c r="E7" s="13">
        <v>262</v>
      </c>
      <c r="G7" s="13">
        <v>96</v>
      </c>
      <c r="H7" s="13">
        <v>169</v>
      </c>
      <c r="I7" s="13">
        <v>125</v>
      </c>
      <c r="J7" s="13">
        <v>63</v>
      </c>
      <c r="K7" s="13">
        <v>36</v>
      </c>
      <c r="L7" s="13">
        <v>6</v>
      </c>
      <c r="N7" s="13">
        <v>36</v>
      </c>
      <c r="O7" s="13">
        <v>22</v>
      </c>
      <c r="P7" s="13">
        <v>25</v>
      </c>
      <c r="Q7" s="13">
        <v>17</v>
      </c>
      <c r="R7" s="13">
        <v>56</v>
      </c>
      <c r="S7" s="13">
        <v>27</v>
      </c>
      <c r="T7" s="13">
        <v>37</v>
      </c>
      <c r="U7" s="13">
        <v>46</v>
      </c>
      <c r="V7" s="13">
        <v>109</v>
      </c>
      <c r="W7" s="13">
        <v>56</v>
      </c>
      <c r="X7" s="13">
        <v>33</v>
      </c>
      <c r="Y7" s="13">
        <v>31</v>
      </c>
      <c r="AA7" s="13">
        <v>214</v>
      </c>
      <c r="AB7" s="13">
        <v>125</v>
      </c>
      <c r="AC7" s="13">
        <v>101</v>
      </c>
      <c r="AD7" s="13">
        <v>55</v>
      </c>
    </row>
    <row r="8" spans="2:32" x14ac:dyDescent="0.35">
      <c r="B8" s="7" t="s">
        <v>111</v>
      </c>
      <c r="C8" s="14">
        <v>488</v>
      </c>
      <c r="D8" s="14">
        <v>229</v>
      </c>
      <c r="E8" s="14">
        <v>259</v>
      </c>
      <c r="G8" s="14">
        <v>91</v>
      </c>
      <c r="H8" s="14">
        <v>171</v>
      </c>
      <c r="I8" s="14">
        <v>121</v>
      </c>
      <c r="J8" s="14">
        <v>64</v>
      </c>
      <c r="K8" s="14">
        <v>35</v>
      </c>
      <c r="L8" s="14">
        <v>7</v>
      </c>
      <c r="N8" s="14">
        <v>34</v>
      </c>
      <c r="O8" s="14">
        <v>20</v>
      </c>
      <c r="P8" s="14">
        <v>23</v>
      </c>
      <c r="Q8" s="14">
        <v>15</v>
      </c>
      <c r="R8" s="14">
        <v>54</v>
      </c>
      <c r="S8" s="14">
        <v>26</v>
      </c>
      <c r="T8" s="14">
        <v>34</v>
      </c>
      <c r="U8" s="14">
        <v>43</v>
      </c>
      <c r="V8" s="14">
        <v>118</v>
      </c>
      <c r="W8" s="14">
        <v>53</v>
      </c>
      <c r="X8" s="14">
        <v>35</v>
      </c>
      <c r="Y8" s="14">
        <v>32</v>
      </c>
      <c r="AA8" s="14">
        <v>209</v>
      </c>
      <c r="AB8" s="14">
        <v>123</v>
      </c>
      <c r="AC8" s="14">
        <v>100</v>
      </c>
      <c r="AD8" s="14">
        <v>56</v>
      </c>
    </row>
    <row r="9" spans="2:32" ht="19" customHeight="1" x14ac:dyDescent="0.35">
      <c r="B9" s="15" t="s">
        <v>139</v>
      </c>
      <c r="C9" s="16">
        <v>0.28388230176815399</v>
      </c>
      <c r="D9" s="16">
        <v>0.27201468640151139</v>
      </c>
      <c r="E9" s="16">
        <v>0.29439260313775067</v>
      </c>
      <c r="G9" s="16">
        <v>0.27897738054911231</v>
      </c>
      <c r="H9" s="16">
        <v>0.25449630525598937</v>
      </c>
      <c r="I9" s="16">
        <v>0.27115732670960629</v>
      </c>
      <c r="J9" s="16">
        <v>0.34879736815422852</v>
      </c>
      <c r="K9" s="16">
        <v>0.35855831893667911</v>
      </c>
      <c r="L9" s="16">
        <v>0.33103906685808809</v>
      </c>
      <c r="N9" s="16">
        <v>0.28121606158741719</v>
      </c>
      <c r="O9" s="16">
        <v>0.26945215156642299</v>
      </c>
      <c r="P9" s="16">
        <v>0.15533046324041011</v>
      </c>
      <c r="Q9" s="16">
        <v>0.24105427024182591</v>
      </c>
      <c r="R9" s="16">
        <v>0.26961712553188061</v>
      </c>
      <c r="S9" s="16">
        <v>0.44839925916301232</v>
      </c>
      <c r="T9" s="16">
        <v>0.35425145922818102</v>
      </c>
      <c r="U9" s="16">
        <v>0.32608547791610942</v>
      </c>
      <c r="V9" s="16">
        <v>0.24797440027621859</v>
      </c>
      <c r="W9" s="16">
        <v>0.33708830745612578</v>
      </c>
      <c r="X9" s="16">
        <v>0.23906866610035829</v>
      </c>
      <c r="Y9" s="16">
        <v>0.25990335528366232</v>
      </c>
      <c r="AA9" s="16">
        <v>0.27589297356724501</v>
      </c>
      <c r="AB9" s="16">
        <v>0.29355804493373783</v>
      </c>
      <c r="AC9" s="16">
        <v>0.31724939574734379</v>
      </c>
      <c r="AD9" s="16">
        <v>0.2327519161631231</v>
      </c>
    </row>
    <row r="10" spans="2:32" ht="19" customHeight="1" x14ac:dyDescent="0.35">
      <c r="B10" s="15" t="s">
        <v>140</v>
      </c>
      <c r="C10" s="16">
        <v>0.37291155132942128</v>
      </c>
      <c r="D10" s="16">
        <v>0.33245132402478539</v>
      </c>
      <c r="E10" s="16">
        <v>0.4087442918856577</v>
      </c>
      <c r="G10" s="16">
        <v>0.40754519065222178</v>
      </c>
      <c r="H10" s="16">
        <v>0.30053263502196159</v>
      </c>
      <c r="I10" s="16">
        <v>0.34683557290043582</v>
      </c>
      <c r="J10" s="16">
        <v>0.49517933719411827</v>
      </c>
      <c r="K10" s="16">
        <v>0.44992708168229473</v>
      </c>
      <c r="L10" s="16">
        <v>0.66896093314191185</v>
      </c>
      <c r="N10" s="16">
        <v>0.44632699780189983</v>
      </c>
      <c r="O10" s="16">
        <v>0.31397480832331981</v>
      </c>
      <c r="P10" s="16">
        <v>0.48764746073636811</v>
      </c>
      <c r="Q10" s="16">
        <v>0.29585089555748473</v>
      </c>
      <c r="R10" s="16">
        <v>0.44580022488929433</v>
      </c>
      <c r="S10" s="16">
        <v>0.37166987271599128</v>
      </c>
      <c r="T10" s="16">
        <v>0.26873549568074312</v>
      </c>
      <c r="U10" s="16">
        <v>0.43556575243793239</v>
      </c>
      <c r="V10" s="16">
        <v>0.2942615523547944</v>
      </c>
      <c r="W10" s="16">
        <v>0.43398469902291442</v>
      </c>
      <c r="X10" s="16">
        <v>0.30433231530491711</v>
      </c>
      <c r="Y10" s="16">
        <v>0.45323624660734191</v>
      </c>
      <c r="AA10" s="16">
        <v>0.29831299099001668</v>
      </c>
      <c r="AB10" s="16">
        <v>0.42309411565736499</v>
      </c>
      <c r="AC10" s="16">
        <v>0.40842639220482307</v>
      </c>
      <c r="AD10" s="16">
        <v>0.47735083857789062</v>
      </c>
    </row>
    <row r="11" spans="2:32" ht="19" customHeight="1" x14ac:dyDescent="0.35">
      <c r="B11" s="15" t="s">
        <v>141</v>
      </c>
      <c r="C11" s="16">
        <v>0.34320614690242468</v>
      </c>
      <c r="D11" s="16">
        <v>0.39553398957370323</v>
      </c>
      <c r="E11" s="16">
        <v>0.29686310497659157</v>
      </c>
      <c r="G11" s="16">
        <v>0.31347742879866569</v>
      </c>
      <c r="H11" s="16">
        <v>0.44497105972204898</v>
      </c>
      <c r="I11" s="16">
        <v>0.38200710038995772</v>
      </c>
      <c r="J11" s="16">
        <v>0.15602329465165329</v>
      </c>
      <c r="K11" s="16">
        <v>0.19151459938102641</v>
      </c>
      <c r="L11" s="16">
        <v>0</v>
      </c>
      <c r="N11" s="16">
        <v>0.27245694061068298</v>
      </c>
      <c r="O11" s="16">
        <v>0.41657304011025742</v>
      </c>
      <c r="P11" s="16">
        <v>0.35702207602322172</v>
      </c>
      <c r="Q11" s="16">
        <v>0.46309483420068948</v>
      </c>
      <c r="R11" s="16">
        <v>0.28458264957882518</v>
      </c>
      <c r="S11" s="16">
        <v>0.17993086812099629</v>
      </c>
      <c r="T11" s="16">
        <v>0.37701304509107592</v>
      </c>
      <c r="U11" s="16">
        <v>0.23834876964595811</v>
      </c>
      <c r="V11" s="16">
        <v>0.45776404736898679</v>
      </c>
      <c r="W11" s="16">
        <v>0.2289269935209598</v>
      </c>
      <c r="X11" s="16">
        <v>0.45659901859472468</v>
      </c>
      <c r="Y11" s="16">
        <v>0.28686039810899572</v>
      </c>
      <c r="AA11" s="16">
        <v>0.42579403544273853</v>
      </c>
      <c r="AB11" s="16">
        <v>0.28334783940889718</v>
      </c>
      <c r="AC11" s="16">
        <v>0.27432421204783319</v>
      </c>
      <c r="AD11" s="16">
        <v>0.28989724525898641</v>
      </c>
    </row>
    <row r="13" spans="2:32" x14ac:dyDescent="0.35">
      <c r="B13" s="19" t="s">
        <v>19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238</v>
      </c>
      <c r="D7" s="13">
        <v>134</v>
      </c>
      <c r="E7" s="13">
        <v>104</v>
      </c>
      <c r="G7" s="13">
        <v>33</v>
      </c>
      <c r="H7" s="13">
        <v>89</v>
      </c>
      <c r="I7" s="13">
        <v>60</v>
      </c>
      <c r="J7" s="13">
        <v>34</v>
      </c>
      <c r="K7" s="13">
        <v>16</v>
      </c>
      <c r="L7" s="13">
        <v>6</v>
      </c>
      <c r="N7" s="13">
        <v>16</v>
      </c>
      <c r="O7" s="13">
        <v>9</v>
      </c>
      <c r="P7" s="13">
        <v>8</v>
      </c>
      <c r="Q7" s="13">
        <v>8</v>
      </c>
      <c r="R7" s="13">
        <v>27</v>
      </c>
      <c r="S7" s="13">
        <v>9</v>
      </c>
      <c r="T7" s="13">
        <v>16</v>
      </c>
      <c r="U7" s="13">
        <v>25</v>
      </c>
      <c r="V7" s="13">
        <v>63</v>
      </c>
      <c r="W7" s="13">
        <v>30</v>
      </c>
      <c r="X7" s="13">
        <v>12</v>
      </c>
      <c r="Y7" s="13">
        <v>15</v>
      </c>
      <c r="AA7" s="13">
        <v>109</v>
      </c>
      <c r="AB7" s="13">
        <v>46</v>
      </c>
      <c r="AC7" s="13">
        <v>54</v>
      </c>
      <c r="AD7" s="13">
        <v>29</v>
      </c>
    </row>
    <row r="8" spans="2:32" x14ac:dyDescent="0.35">
      <c r="B8" s="7" t="s">
        <v>111</v>
      </c>
      <c r="C8" s="14">
        <v>238</v>
      </c>
      <c r="D8" s="14">
        <v>134</v>
      </c>
      <c r="E8" s="14">
        <v>104</v>
      </c>
      <c r="G8" s="14">
        <v>31</v>
      </c>
      <c r="H8" s="14">
        <v>91</v>
      </c>
      <c r="I8" s="14">
        <v>58</v>
      </c>
      <c r="J8" s="14">
        <v>35</v>
      </c>
      <c r="K8" s="14">
        <v>16</v>
      </c>
      <c r="L8" s="14">
        <v>7</v>
      </c>
      <c r="N8" s="14">
        <v>16</v>
      </c>
      <c r="O8" s="14">
        <v>8</v>
      </c>
      <c r="P8" s="14">
        <v>7</v>
      </c>
      <c r="Q8" s="14">
        <v>7</v>
      </c>
      <c r="R8" s="14">
        <v>26</v>
      </c>
      <c r="S8" s="14">
        <v>9</v>
      </c>
      <c r="T8" s="14">
        <v>15</v>
      </c>
      <c r="U8" s="14">
        <v>24</v>
      </c>
      <c r="V8" s="14">
        <v>68</v>
      </c>
      <c r="W8" s="14">
        <v>29</v>
      </c>
      <c r="X8" s="14">
        <v>13</v>
      </c>
      <c r="Y8" s="14">
        <v>16</v>
      </c>
      <c r="AA8" s="14">
        <v>108</v>
      </c>
      <c r="AB8" s="14">
        <v>46</v>
      </c>
      <c r="AC8" s="14">
        <v>53</v>
      </c>
      <c r="AD8" s="14">
        <v>30</v>
      </c>
    </row>
    <row r="9" spans="2:32" ht="19" customHeight="1" x14ac:dyDescent="0.35">
      <c r="B9" s="15" t="s">
        <v>139</v>
      </c>
      <c r="C9" s="16">
        <v>0.29711950805956849</v>
      </c>
      <c r="D9" s="16">
        <v>0.27747782791048758</v>
      </c>
      <c r="E9" s="16">
        <v>0.32231407482282121</v>
      </c>
      <c r="G9" s="16">
        <v>0.2431623448983464</v>
      </c>
      <c r="H9" s="16">
        <v>0.37235344197317471</v>
      </c>
      <c r="I9" s="16">
        <v>0.23290399590595079</v>
      </c>
      <c r="J9" s="16">
        <v>0.2311230861773603</v>
      </c>
      <c r="K9" s="16">
        <v>0.25529509125305988</v>
      </c>
      <c r="L9" s="16">
        <v>0.51193089837947392</v>
      </c>
      <c r="N9" s="16">
        <v>0.39184075962458281</v>
      </c>
      <c r="O9" s="16">
        <v>0.55711834686397432</v>
      </c>
      <c r="P9" s="16">
        <v>0.123374423826118</v>
      </c>
      <c r="Q9" s="16">
        <v>0.24978111556683291</v>
      </c>
      <c r="R9" s="16">
        <v>0.1462392691335466</v>
      </c>
      <c r="S9" s="16">
        <v>0.33443106330926042</v>
      </c>
      <c r="T9" s="16">
        <v>0.19308715626850179</v>
      </c>
      <c r="U9" s="16">
        <v>0.32270421054556497</v>
      </c>
      <c r="V9" s="16">
        <v>0.33301951493464771</v>
      </c>
      <c r="W9" s="16">
        <v>0.23193738310810061</v>
      </c>
      <c r="X9" s="16">
        <v>0.49643306619302408</v>
      </c>
      <c r="Y9" s="16">
        <v>0.26336125793326942</v>
      </c>
      <c r="AA9" s="16">
        <v>0.33399931854634568</v>
      </c>
      <c r="AB9" s="16">
        <v>0.32997941051709362</v>
      </c>
      <c r="AC9" s="16">
        <v>0.25015970105101137</v>
      </c>
      <c r="AD9" s="16">
        <v>0.19811599070224131</v>
      </c>
    </row>
    <row r="10" spans="2:32" ht="19" customHeight="1" x14ac:dyDescent="0.35">
      <c r="B10" s="15" t="s">
        <v>140</v>
      </c>
      <c r="C10" s="16">
        <v>0.36149095075835402</v>
      </c>
      <c r="D10" s="16">
        <v>0.37682181709904661</v>
      </c>
      <c r="E10" s="16">
        <v>0.34182590517022737</v>
      </c>
      <c r="G10" s="16">
        <v>0.42202307504159142</v>
      </c>
      <c r="H10" s="16">
        <v>0.29489987483790431</v>
      </c>
      <c r="I10" s="16">
        <v>0.31726952379262929</v>
      </c>
      <c r="J10" s="16">
        <v>0.5633610537974324</v>
      </c>
      <c r="K10" s="16">
        <v>0.35846706163260877</v>
      </c>
      <c r="L10" s="16">
        <v>0.33089716902103072</v>
      </c>
      <c r="N10" s="16">
        <v>0.24842699529662671</v>
      </c>
      <c r="O10" s="16">
        <v>0.120619251672812</v>
      </c>
      <c r="P10" s="16">
        <v>0.62713952701456299</v>
      </c>
      <c r="Q10" s="16">
        <v>0.49705320220520183</v>
      </c>
      <c r="R10" s="16">
        <v>0.49323702443161871</v>
      </c>
      <c r="S10" s="16">
        <v>0.66556893669073958</v>
      </c>
      <c r="T10" s="16">
        <v>0.3733004267642826</v>
      </c>
      <c r="U10" s="16">
        <v>0.35828938043472891</v>
      </c>
      <c r="V10" s="16">
        <v>0.27212216070345607</v>
      </c>
      <c r="W10" s="16">
        <v>0.41201036595041629</v>
      </c>
      <c r="X10" s="16">
        <v>0.3387110842763138</v>
      </c>
      <c r="Y10" s="16">
        <v>0.33590057426120468</v>
      </c>
      <c r="AA10" s="16">
        <v>0.22481683609829639</v>
      </c>
      <c r="AB10" s="16">
        <v>0.37166781963987477</v>
      </c>
      <c r="AC10" s="16">
        <v>0.49775897573387362</v>
      </c>
      <c r="AD10" s="16">
        <v>0.59421307698316217</v>
      </c>
    </row>
    <row r="11" spans="2:32" ht="19" customHeight="1" x14ac:dyDescent="0.35">
      <c r="B11" s="15" t="s">
        <v>141</v>
      </c>
      <c r="C11" s="16">
        <v>0.34138954118207748</v>
      </c>
      <c r="D11" s="16">
        <v>0.34570035499046592</v>
      </c>
      <c r="E11" s="16">
        <v>0.33586002000695142</v>
      </c>
      <c r="G11" s="16">
        <v>0.33481458006006221</v>
      </c>
      <c r="H11" s="16">
        <v>0.33274668318892109</v>
      </c>
      <c r="I11" s="16">
        <v>0.44982648030141992</v>
      </c>
      <c r="J11" s="16">
        <v>0.20551586002520689</v>
      </c>
      <c r="K11" s="16">
        <v>0.38623784711433129</v>
      </c>
      <c r="L11" s="16">
        <v>0.1571719325994955</v>
      </c>
      <c r="N11" s="16">
        <v>0.35973224507879048</v>
      </c>
      <c r="O11" s="16">
        <v>0.32226240146321361</v>
      </c>
      <c r="P11" s="16">
        <v>0.24948604915931899</v>
      </c>
      <c r="Q11" s="16">
        <v>0.25316568222796532</v>
      </c>
      <c r="R11" s="16">
        <v>0.36052370643483489</v>
      </c>
      <c r="S11" s="16">
        <v>0</v>
      </c>
      <c r="T11" s="16">
        <v>0.43361241696721547</v>
      </c>
      <c r="U11" s="16">
        <v>0.31900640901970578</v>
      </c>
      <c r="V11" s="16">
        <v>0.39485832436189611</v>
      </c>
      <c r="W11" s="16">
        <v>0.35605225094148307</v>
      </c>
      <c r="X11" s="16">
        <v>0.16485584953066201</v>
      </c>
      <c r="Y11" s="16">
        <v>0.40073816780552579</v>
      </c>
      <c r="AA11" s="16">
        <v>0.44118384535535782</v>
      </c>
      <c r="AB11" s="16">
        <v>0.29835276984303172</v>
      </c>
      <c r="AC11" s="16">
        <v>0.25208132321511512</v>
      </c>
      <c r="AD11" s="16">
        <v>0.20767093231459649</v>
      </c>
    </row>
    <row r="13" spans="2:32" x14ac:dyDescent="0.35">
      <c r="B13" s="19" t="s">
        <v>20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F16"/>
  <sheetViews>
    <sheetView showGridLines="0" workbookViewId="0">
      <pane xSplit="2" topLeftCell="C1" activePane="topRight" state="frozen"/>
      <selection pane="topRight" activeCell="B16" sqref="B16"/>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233</v>
      </c>
      <c r="D7" s="13">
        <v>144</v>
      </c>
      <c r="E7" s="13">
        <v>89</v>
      </c>
      <c r="G7" s="13">
        <v>37</v>
      </c>
      <c r="H7" s="13">
        <v>93</v>
      </c>
      <c r="I7" s="13">
        <v>58</v>
      </c>
      <c r="J7" s="13">
        <v>24</v>
      </c>
      <c r="K7" s="13">
        <v>16</v>
      </c>
      <c r="L7" s="13">
        <v>5</v>
      </c>
      <c r="N7" s="13">
        <v>22</v>
      </c>
      <c r="O7" s="13">
        <v>13</v>
      </c>
      <c r="P7" s="13">
        <v>9</v>
      </c>
      <c r="Q7" s="13">
        <v>6</v>
      </c>
      <c r="R7" s="13">
        <v>18</v>
      </c>
      <c r="S7" s="13">
        <v>13</v>
      </c>
      <c r="T7" s="13">
        <v>11</v>
      </c>
      <c r="U7" s="13">
        <v>23</v>
      </c>
      <c r="V7" s="13">
        <v>66</v>
      </c>
      <c r="W7" s="13">
        <v>26</v>
      </c>
      <c r="X7" s="13">
        <v>9</v>
      </c>
      <c r="Y7" s="13">
        <v>17</v>
      </c>
      <c r="AA7" s="13">
        <v>118</v>
      </c>
      <c r="AB7" s="13">
        <v>51</v>
      </c>
      <c r="AC7" s="13">
        <v>50</v>
      </c>
      <c r="AD7" s="13">
        <v>14</v>
      </c>
    </row>
    <row r="8" spans="2:32" x14ac:dyDescent="0.35">
      <c r="B8" s="7" t="s">
        <v>111</v>
      </c>
      <c r="C8" s="14">
        <v>231</v>
      </c>
      <c r="D8" s="14">
        <v>142</v>
      </c>
      <c r="E8" s="14">
        <v>89</v>
      </c>
      <c r="G8" s="14">
        <v>36</v>
      </c>
      <c r="H8" s="14">
        <v>96</v>
      </c>
      <c r="I8" s="14">
        <v>55</v>
      </c>
      <c r="J8" s="14">
        <v>24</v>
      </c>
      <c r="K8" s="14">
        <v>15</v>
      </c>
      <c r="L8" s="14">
        <v>6</v>
      </c>
      <c r="N8" s="14">
        <v>21</v>
      </c>
      <c r="O8" s="14">
        <v>12</v>
      </c>
      <c r="P8" s="14">
        <v>8</v>
      </c>
      <c r="Q8" s="14">
        <v>5</v>
      </c>
      <c r="R8" s="14">
        <v>17</v>
      </c>
      <c r="S8" s="14">
        <v>12</v>
      </c>
      <c r="T8" s="14">
        <v>10</v>
      </c>
      <c r="U8" s="14">
        <v>22</v>
      </c>
      <c r="V8" s="14">
        <v>72</v>
      </c>
      <c r="W8" s="14">
        <v>25</v>
      </c>
      <c r="X8" s="14">
        <v>9</v>
      </c>
      <c r="Y8" s="14">
        <v>18</v>
      </c>
      <c r="AA8" s="14">
        <v>116</v>
      </c>
      <c r="AB8" s="14">
        <v>51</v>
      </c>
      <c r="AC8" s="14">
        <v>50</v>
      </c>
      <c r="AD8" s="14">
        <v>15</v>
      </c>
    </row>
    <row r="9" spans="2:32" ht="19" customHeight="1" x14ac:dyDescent="0.35">
      <c r="B9" s="15" t="s">
        <v>139</v>
      </c>
      <c r="C9" s="16">
        <v>0.31501740409626749</v>
      </c>
      <c r="D9" s="16">
        <v>0.29744257571278793</v>
      </c>
      <c r="E9" s="16">
        <v>0.34324477515686858</v>
      </c>
      <c r="G9" s="16">
        <v>0.39980774299839061</v>
      </c>
      <c r="H9" s="16">
        <v>0.26855261204713837</v>
      </c>
      <c r="I9" s="16">
        <v>0.30816210235478442</v>
      </c>
      <c r="J9" s="16">
        <v>0.36840241253898348</v>
      </c>
      <c r="K9" s="16">
        <v>0.31366103001878382</v>
      </c>
      <c r="L9" s="16">
        <v>0.41467403110180212</v>
      </c>
      <c r="N9" s="16">
        <v>0.42449953940745611</v>
      </c>
      <c r="O9" s="16">
        <v>0.46860351254365479</v>
      </c>
      <c r="P9" s="16">
        <v>0.44803638171373023</v>
      </c>
      <c r="Q9" s="16">
        <v>0.1651103793541864</v>
      </c>
      <c r="R9" s="16">
        <v>0.16581129911950329</v>
      </c>
      <c r="S9" s="16">
        <v>0.46267179617855658</v>
      </c>
      <c r="T9" s="16">
        <v>0.45238078907643442</v>
      </c>
      <c r="U9" s="16">
        <v>0.29385964235679218</v>
      </c>
      <c r="V9" s="16">
        <v>0.25695487659591121</v>
      </c>
      <c r="W9" s="16">
        <v>0.26682484545854418</v>
      </c>
      <c r="X9" s="16">
        <v>0.55104274234616013</v>
      </c>
      <c r="Y9" s="16">
        <v>0.2336989541440376</v>
      </c>
      <c r="AA9" s="16">
        <v>0.33303397576327171</v>
      </c>
      <c r="AB9" s="16">
        <v>0.29773949191855131</v>
      </c>
      <c r="AC9" s="16">
        <v>0.2567989387757289</v>
      </c>
      <c r="AD9" s="16">
        <v>0.42800873043380999</v>
      </c>
    </row>
    <row r="10" spans="2:32" ht="19" customHeight="1" x14ac:dyDescent="0.35">
      <c r="B10" s="15" t="s">
        <v>140</v>
      </c>
      <c r="C10" s="16">
        <v>0.31342098010424929</v>
      </c>
      <c r="D10" s="16">
        <v>0.34164732727264407</v>
      </c>
      <c r="E10" s="16">
        <v>0.26808593854238799</v>
      </c>
      <c r="G10" s="16">
        <v>0.39134897262537588</v>
      </c>
      <c r="H10" s="16">
        <v>0.26882067754367911</v>
      </c>
      <c r="I10" s="16">
        <v>0.26908823315679481</v>
      </c>
      <c r="J10" s="16">
        <v>0.47072781701368738</v>
      </c>
      <c r="K10" s="16">
        <v>0.37426972772631378</v>
      </c>
      <c r="L10" s="16">
        <v>0.18646896708949459</v>
      </c>
      <c r="N10" s="16">
        <v>0.27204472352900411</v>
      </c>
      <c r="O10" s="16">
        <v>0.37804910214172238</v>
      </c>
      <c r="P10" s="16">
        <v>0.2217313286385392</v>
      </c>
      <c r="Q10" s="16">
        <v>0.3434834048505554</v>
      </c>
      <c r="R10" s="16">
        <v>0.33133374621554362</v>
      </c>
      <c r="S10" s="16">
        <v>0.30860037877339092</v>
      </c>
      <c r="T10" s="16">
        <v>0.36813161341975242</v>
      </c>
      <c r="U10" s="16">
        <v>0.26179453862267971</v>
      </c>
      <c r="V10" s="16">
        <v>0.31765565965144521</v>
      </c>
      <c r="W10" s="16">
        <v>0.38973556313910279</v>
      </c>
      <c r="X10" s="16">
        <v>0</v>
      </c>
      <c r="Y10" s="16">
        <v>0.41430086620318018</v>
      </c>
      <c r="AA10" s="16">
        <v>0.23141989909987459</v>
      </c>
      <c r="AB10" s="16">
        <v>0.41045462782735798</v>
      </c>
      <c r="AC10" s="16">
        <v>0.39461496611382718</v>
      </c>
      <c r="AD10" s="16">
        <v>0.35161249008640472</v>
      </c>
    </row>
    <row r="11" spans="2:32" ht="19" customHeight="1" x14ac:dyDescent="0.35">
      <c r="B11" s="15" t="s">
        <v>141</v>
      </c>
      <c r="C11" s="16">
        <v>0.37156161579948321</v>
      </c>
      <c r="D11" s="16">
        <v>0.36091009701456811</v>
      </c>
      <c r="E11" s="16">
        <v>0.38866928630074338</v>
      </c>
      <c r="G11" s="16">
        <v>0.20884328437623331</v>
      </c>
      <c r="H11" s="16">
        <v>0.46262671040918257</v>
      </c>
      <c r="I11" s="16">
        <v>0.42274966448842088</v>
      </c>
      <c r="J11" s="16">
        <v>0.16086977044732911</v>
      </c>
      <c r="K11" s="16">
        <v>0.3120692422549024</v>
      </c>
      <c r="L11" s="16">
        <v>0.39885700180870332</v>
      </c>
      <c r="N11" s="16">
        <v>0.30345573706353979</v>
      </c>
      <c r="O11" s="16">
        <v>0.15334738531462269</v>
      </c>
      <c r="P11" s="16">
        <v>0.33023228964773071</v>
      </c>
      <c r="Q11" s="16">
        <v>0.49140621579525812</v>
      </c>
      <c r="R11" s="16">
        <v>0.50285495466495289</v>
      </c>
      <c r="S11" s="16">
        <v>0.22872782504805261</v>
      </c>
      <c r="T11" s="16">
        <v>0.17948759750381341</v>
      </c>
      <c r="U11" s="16">
        <v>0.44434581902052778</v>
      </c>
      <c r="V11" s="16">
        <v>0.42538946375264342</v>
      </c>
      <c r="W11" s="16">
        <v>0.34343959140235308</v>
      </c>
      <c r="X11" s="16">
        <v>0.44895725765383993</v>
      </c>
      <c r="Y11" s="16">
        <v>0.35200017965278207</v>
      </c>
      <c r="AA11" s="16">
        <v>0.43554612513685392</v>
      </c>
      <c r="AB11" s="16">
        <v>0.29180588025409071</v>
      </c>
      <c r="AC11" s="16">
        <v>0.34858609511044408</v>
      </c>
      <c r="AD11" s="16">
        <v>0.22037877947978529</v>
      </c>
    </row>
    <row r="13" spans="2:32" x14ac:dyDescent="0.35">
      <c r="B13" s="19" t="s">
        <v>21</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716</v>
      </c>
      <c r="D7" s="13">
        <v>392</v>
      </c>
      <c r="E7" s="13">
        <v>324</v>
      </c>
      <c r="G7" s="13">
        <v>100</v>
      </c>
      <c r="H7" s="13">
        <v>187</v>
      </c>
      <c r="I7" s="13">
        <v>171</v>
      </c>
      <c r="J7" s="13">
        <v>137</v>
      </c>
      <c r="K7" s="13">
        <v>94</v>
      </c>
      <c r="L7" s="13">
        <v>27</v>
      </c>
      <c r="N7" s="13">
        <v>65</v>
      </c>
      <c r="O7" s="13">
        <v>36</v>
      </c>
      <c r="P7" s="13">
        <v>32</v>
      </c>
      <c r="Q7" s="13">
        <v>28</v>
      </c>
      <c r="R7" s="13">
        <v>83</v>
      </c>
      <c r="S7" s="13">
        <v>45</v>
      </c>
      <c r="T7" s="13">
        <v>43</v>
      </c>
      <c r="U7" s="13">
        <v>66</v>
      </c>
      <c r="V7" s="13">
        <v>132</v>
      </c>
      <c r="W7" s="13">
        <v>90</v>
      </c>
      <c r="X7" s="13">
        <v>41</v>
      </c>
      <c r="Y7" s="13">
        <v>55</v>
      </c>
      <c r="AA7" s="13">
        <v>276</v>
      </c>
      <c r="AB7" s="13">
        <v>206</v>
      </c>
      <c r="AC7" s="13">
        <v>156</v>
      </c>
      <c r="AD7" s="13">
        <v>78</v>
      </c>
    </row>
    <row r="8" spans="2:32" x14ac:dyDescent="0.35">
      <c r="B8" s="7" t="s">
        <v>111</v>
      </c>
      <c r="C8" s="14">
        <v>707</v>
      </c>
      <c r="D8" s="14">
        <v>387</v>
      </c>
      <c r="E8" s="14">
        <v>320</v>
      </c>
      <c r="G8" s="14">
        <v>95</v>
      </c>
      <c r="H8" s="14">
        <v>188</v>
      </c>
      <c r="I8" s="14">
        <v>165</v>
      </c>
      <c r="J8" s="14">
        <v>138</v>
      </c>
      <c r="K8" s="14">
        <v>90</v>
      </c>
      <c r="L8" s="14">
        <v>30</v>
      </c>
      <c r="N8" s="14">
        <v>63</v>
      </c>
      <c r="O8" s="14">
        <v>33</v>
      </c>
      <c r="P8" s="14">
        <v>29</v>
      </c>
      <c r="Q8" s="14">
        <v>24</v>
      </c>
      <c r="R8" s="14">
        <v>80</v>
      </c>
      <c r="S8" s="14">
        <v>43</v>
      </c>
      <c r="T8" s="14">
        <v>40</v>
      </c>
      <c r="U8" s="14">
        <v>62</v>
      </c>
      <c r="V8" s="14">
        <v>144</v>
      </c>
      <c r="W8" s="14">
        <v>86</v>
      </c>
      <c r="X8" s="14">
        <v>44</v>
      </c>
      <c r="Y8" s="14">
        <v>58</v>
      </c>
      <c r="AA8" s="14">
        <v>270</v>
      </c>
      <c r="AB8" s="14">
        <v>202</v>
      </c>
      <c r="AC8" s="14">
        <v>156</v>
      </c>
      <c r="AD8" s="14">
        <v>80</v>
      </c>
    </row>
    <row r="9" spans="2:32" ht="19" customHeight="1" x14ac:dyDescent="0.35">
      <c r="B9" s="15" t="s">
        <v>139</v>
      </c>
      <c r="C9" s="16">
        <v>0.38984083157984761</v>
      </c>
      <c r="D9" s="16">
        <v>0.34072523647461639</v>
      </c>
      <c r="E9" s="16">
        <v>0.44916128187231358</v>
      </c>
      <c r="G9" s="16">
        <v>0.39396127655643831</v>
      </c>
      <c r="H9" s="16">
        <v>0.38429068672987737</v>
      </c>
      <c r="I9" s="16">
        <v>0.41713916753711028</v>
      </c>
      <c r="J9" s="16">
        <v>0.40255622631581223</v>
      </c>
      <c r="K9" s="16">
        <v>0.36154320281530661</v>
      </c>
      <c r="L9" s="16">
        <v>0.28725483136103208</v>
      </c>
      <c r="N9" s="16">
        <v>0.44782750245267727</v>
      </c>
      <c r="O9" s="16">
        <v>0.52057421729675235</v>
      </c>
      <c r="P9" s="16">
        <v>0.4066135244349659</v>
      </c>
      <c r="Q9" s="16">
        <v>0.32179812403299352</v>
      </c>
      <c r="R9" s="16">
        <v>0.50180026587292825</v>
      </c>
      <c r="S9" s="16">
        <v>0.42245822739671302</v>
      </c>
      <c r="T9" s="16">
        <v>0.34941773763186551</v>
      </c>
      <c r="U9" s="16">
        <v>0.46712841877663352</v>
      </c>
      <c r="V9" s="16">
        <v>0.30282838124997552</v>
      </c>
      <c r="W9" s="16">
        <v>0.42045370552872152</v>
      </c>
      <c r="X9" s="16">
        <v>0.21883775879620529</v>
      </c>
      <c r="Y9" s="16">
        <v>0.33755512537961613</v>
      </c>
      <c r="AA9" s="16">
        <v>0.42783922649498962</v>
      </c>
      <c r="AB9" s="16">
        <v>0.45303970901908758</v>
      </c>
      <c r="AC9" s="16">
        <v>0.32032453766609081</v>
      </c>
      <c r="AD9" s="16">
        <v>0.23673808777018099</v>
      </c>
    </row>
    <row r="10" spans="2:32" ht="19" customHeight="1" x14ac:dyDescent="0.35">
      <c r="B10" s="15" t="s">
        <v>140</v>
      </c>
      <c r="C10" s="16">
        <v>0.2748479370620473</v>
      </c>
      <c r="D10" s="16">
        <v>0.28806303854330673</v>
      </c>
      <c r="E10" s="16">
        <v>0.258887104889509</v>
      </c>
      <c r="G10" s="16">
        <v>0.29658954458116971</v>
      </c>
      <c r="H10" s="16">
        <v>0.1747009209935024</v>
      </c>
      <c r="I10" s="16">
        <v>0.21332325638407529</v>
      </c>
      <c r="J10" s="16">
        <v>0.39978127610884268</v>
      </c>
      <c r="K10" s="16">
        <v>0.30875181503551841</v>
      </c>
      <c r="L10" s="16">
        <v>0.49546930280139279</v>
      </c>
      <c r="N10" s="16">
        <v>0.25008655333724328</v>
      </c>
      <c r="O10" s="16">
        <v>0.25804895251914711</v>
      </c>
      <c r="P10" s="16">
        <v>0.2216960902471036</v>
      </c>
      <c r="Q10" s="16">
        <v>0.28671456490104241</v>
      </c>
      <c r="R10" s="16">
        <v>0.16371650113103459</v>
      </c>
      <c r="S10" s="16">
        <v>0.35747738072052809</v>
      </c>
      <c r="T10" s="16">
        <v>0.28454076918392668</v>
      </c>
      <c r="U10" s="16">
        <v>0.22806173547942879</v>
      </c>
      <c r="V10" s="16">
        <v>0.2466488160602695</v>
      </c>
      <c r="W10" s="16">
        <v>0.32770338299875501</v>
      </c>
      <c r="X10" s="16">
        <v>0.36910769859901349</v>
      </c>
      <c r="Y10" s="16">
        <v>0.38922629094555738</v>
      </c>
      <c r="AA10" s="16">
        <v>0.12598884289431961</v>
      </c>
      <c r="AB10" s="16">
        <v>0.28583814448248951</v>
      </c>
      <c r="AC10" s="16">
        <v>0.37917989985409872</v>
      </c>
      <c r="AD10" s="16">
        <v>0.54675780548671093</v>
      </c>
    </row>
    <row r="11" spans="2:32" ht="19" customHeight="1" x14ac:dyDescent="0.35">
      <c r="B11" s="15" t="s">
        <v>141</v>
      </c>
      <c r="C11" s="16">
        <v>0.33531123135810509</v>
      </c>
      <c r="D11" s="16">
        <v>0.37121172498207711</v>
      </c>
      <c r="E11" s="16">
        <v>0.29195161323817731</v>
      </c>
      <c r="G11" s="16">
        <v>0.30944917886239193</v>
      </c>
      <c r="H11" s="16">
        <v>0.44100839227662031</v>
      </c>
      <c r="I11" s="16">
        <v>0.36953757607881421</v>
      </c>
      <c r="J11" s="16">
        <v>0.19766249757534499</v>
      </c>
      <c r="K11" s="16">
        <v>0.32970498214917487</v>
      </c>
      <c r="L11" s="16">
        <v>0.21727586583757519</v>
      </c>
      <c r="N11" s="16">
        <v>0.30208594421007939</v>
      </c>
      <c r="O11" s="16">
        <v>0.2213768301841007</v>
      </c>
      <c r="P11" s="16">
        <v>0.37169038531793042</v>
      </c>
      <c r="Q11" s="16">
        <v>0.39148731106596413</v>
      </c>
      <c r="R11" s="16">
        <v>0.33448323299603722</v>
      </c>
      <c r="S11" s="16">
        <v>0.22006439188275889</v>
      </c>
      <c r="T11" s="16">
        <v>0.36604149318420781</v>
      </c>
      <c r="U11" s="16">
        <v>0.30480984574393788</v>
      </c>
      <c r="V11" s="16">
        <v>0.4505228026897552</v>
      </c>
      <c r="W11" s="16">
        <v>0.25184291147252319</v>
      </c>
      <c r="X11" s="16">
        <v>0.41205454260478153</v>
      </c>
      <c r="Y11" s="16">
        <v>0.27321858367482632</v>
      </c>
      <c r="AA11" s="16">
        <v>0.44617193061069083</v>
      </c>
      <c r="AB11" s="16">
        <v>0.26112214649842258</v>
      </c>
      <c r="AC11" s="16">
        <v>0.30049556247981052</v>
      </c>
      <c r="AD11" s="16">
        <v>0.21650410674310819</v>
      </c>
    </row>
    <row r="13" spans="2:32" x14ac:dyDescent="0.35">
      <c r="B13" s="19" t="s">
        <v>22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247</v>
      </c>
      <c r="D7" s="13">
        <v>150</v>
      </c>
      <c r="E7" s="13">
        <v>97</v>
      </c>
      <c r="G7" s="13">
        <v>41</v>
      </c>
      <c r="H7" s="13">
        <v>95</v>
      </c>
      <c r="I7" s="13">
        <v>62</v>
      </c>
      <c r="J7" s="13">
        <v>26</v>
      </c>
      <c r="K7" s="13">
        <v>19</v>
      </c>
      <c r="L7" s="13">
        <v>4</v>
      </c>
      <c r="N7" s="13">
        <v>18</v>
      </c>
      <c r="O7" s="13">
        <v>11</v>
      </c>
      <c r="P7" s="13">
        <v>9</v>
      </c>
      <c r="Q7" s="13">
        <v>10</v>
      </c>
      <c r="R7" s="13">
        <v>23</v>
      </c>
      <c r="S7" s="13">
        <v>10</v>
      </c>
      <c r="T7" s="13">
        <v>17</v>
      </c>
      <c r="U7" s="13">
        <v>24</v>
      </c>
      <c r="V7" s="13">
        <v>68</v>
      </c>
      <c r="W7" s="13">
        <v>29</v>
      </c>
      <c r="X7" s="13">
        <v>13</v>
      </c>
      <c r="Y7" s="13">
        <v>15</v>
      </c>
      <c r="AA7" s="13">
        <v>114</v>
      </c>
      <c r="AB7" s="13">
        <v>49</v>
      </c>
      <c r="AC7" s="13">
        <v>58</v>
      </c>
      <c r="AD7" s="13">
        <v>26</v>
      </c>
    </row>
    <row r="8" spans="2:32" x14ac:dyDescent="0.35">
      <c r="B8" s="7" t="s">
        <v>111</v>
      </c>
      <c r="C8" s="14">
        <v>245</v>
      </c>
      <c r="D8" s="14">
        <v>149</v>
      </c>
      <c r="E8" s="14">
        <v>96</v>
      </c>
      <c r="G8" s="14">
        <v>39</v>
      </c>
      <c r="H8" s="14">
        <v>97</v>
      </c>
      <c r="I8" s="14">
        <v>60</v>
      </c>
      <c r="J8" s="14">
        <v>26</v>
      </c>
      <c r="K8" s="14">
        <v>18</v>
      </c>
      <c r="L8" s="14">
        <v>4</v>
      </c>
      <c r="N8" s="14">
        <v>17</v>
      </c>
      <c r="O8" s="14">
        <v>10</v>
      </c>
      <c r="P8" s="14">
        <v>8</v>
      </c>
      <c r="Q8" s="14">
        <v>9</v>
      </c>
      <c r="R8" s="14">
        <v>22</v>
      </c>
      <c r="S8" s="14">
        <v>10</v>
      </c>
      <c r="T8" s="14">
        <v>16</v>
      </c>
      <c r="U8" s="14">
        <v>23</v>
      </c>
      <c r="V8" s="14">
        <v>74</v>
      </c>
      <c r="W8" s="14">
        <v>28</v>
      </c>
      <c r="X8" s="14">
        <v>14</v>
      </c>
      <c r="Y8" s="14">
        <v>16</v>
      </c>
      <c r="AA8" s="14">
        <v>112</v>
      </c>
      <c r="AB8" s="14">
        <v>48</v>
      </c>
      <c r="AC8" s="14">
        <v>58</v>
      </c>
      <c r="AD8" s="14">
        <v>26</v>
      </c>
    </row>
    <row r="9" spans="2:32" ht="19" customHeight="1" x14ac:dyDescent="0.35">
      <c r="B9" s="15" t="s">
        <v>139</v>
      </c>
      <c r="C9" s="16">
        <v>0.24320833235683889</v>
      </c>
      <c r="D9" s="16">
        <v>0.22989617997488671</v>
      </c>
      <c r="E9" s="16">
        <v>0.26396592120750018</v>
      </c>
      <c r="G9" s="16">
        <v>0.30920979883534899</v>
      </c>
      <c r="H9" s="16">
        <v>0.20557085845325279</v>
      </c>
      <c r="I9" s="16">
        <v>0.12882029073678741</v>
      </c>
      <c r="J9" s="16">
        <v>0.41544354515876558</v>
      </c>
      <c r="K9" s="16">
        <v>0.37093074747723259</v>
      </c>
      <c r="L9" s="16">
        <v>0.48259763636637959</v>
      </c>
      <c r="N9" s="16">
        <v>0.2836339414800923</v>
      </c>
      <c r="O9" s="16">
        <v>0.18280909378737681</v>
      </c>
      <c r="P9" s="16">
        <v>0.32867442379063488</v>
      </c>
      <c r="Q9" s="16">
        <v>0.20234274495568561</v>
      </c>
      <c r="R9" s="16">
        <v>0.30709469436981451</v>
      </c>
      <c r="S9" s="16">
        <v>0.39916853484616233</v>
      </c>
      <c r="T9" s="16">
        <v>0.41778555291268571</v>
      </c>
      <c r="U9" s="16">
        <v>0.2436273853648129</v>
      </c>
      <c r="V9" s="16">
        <v>0.1475509322915797</v>
      </c>
      <c r="W9" s="16">
        <v>0.34753602870041639</v>
      </c>
      <c r="X9" s="16">
        <v>0.23009830233808931</v>
      </c>
      <c r="Y9" s="16">
        <v>0.13293499316718721</v>
      </c>
      <c r="AA9" s="16">
        <v>0.24389066387687161</v>
      </c>
      <c r="AB9" s="16">
        <v>0.25582064369188079</v>
      </c>
      <c r="AC9" s="16">
        <v>0.205192426174091</v>
      </c>
      <c r="AD9" s="16">
        <v>0.30123399936050083</v>
      </c>
    </row>
    <row r="10" spans="2:32" ht="19" customHeight="1" x14ac:dyDescent="0.35">
      <c r="B10" s="15" t="s">
        <v>140</v>
      </c>
      <c r="C10" s="16">
        <v>0.40089201928366069</v>
      </c>
      <c r="D10" s="16">
        <v>0.42241262902819071</v>
      </c>
      <c r="E10" s="16">
        <v>0.36733501391929041</v>
      </c>
      <c r="G10" s="16">
        <v>0.42032983286996511</v>
      </c>
      <c r="H10" s="16">
        <v>0.39137247404670328</v>
      </c>
      <c r="I10" s="16">
        <v>0.41275804457094778</v>
      </c>
      <c r="J10" s="16">
        <v>0.39453508854777508</v>
      </c>
      <c r="K10" s="16">
        <v>0.41581935875753601</v>
      </c>
      <c r="L10" s="16">
        <v>0.25565605589640278</v>
      </c>
      <c r="N10" s="16">
        <v>0.44039259548331761</v>
      </c>
      <c r="O10" s="16">
        <v>0.37263114359534139</v>
      </c>
      <c r="P10" s="16">
        <v>0.45319997204068918</v>
      </c>
      <c r="Q10" s="16">
        <v>0.5976241479647314</v>
      </c>
      <c r="R10" s="16">
        <v>0.34834457378899608</v>
      </c>
      <c r="S10" s="16">
        <v>0.40036871775258581</v>
      </c>
      <c r="T10" s="16">
        <v>0.35214162561829482</v>
      </c>
      <c r="U10" s="16">
        <v>0.41365513548124572</v>
      </c>
      <c r="V10" s="16">
        <v>0.38382234168818319</v>
      </c>
      <c r="W10" s="16">
        <v>0.34487068138944871</v>
      </c>
      <c r="X10" s="16">
        <v>0.3841771785109574</v>
      </c>
      <c r="Y10" s="16">
        <v>0.53904822103784089</v>
      </c>
      <c r="AA10" s="16">
        <v>0.27046800783346819</v>
      </c>
      <c r="AB10" s="16">
        <v>0.53287635343381801</v>
      </c>
      <c r="AC10" s="16">
        <v>0.47901252425857621</v>
      </c>
      <c r="AD10" s="16">
        <v>0.54412774205331182</v>
      </c>
    </row>
    <row r="11" spans="2:32" ht="19" customHeight="1" x14ac:dyDescent="0.35">
      <c r="B11" s="15" t="s">
        <v>141</v>
      </c>
      <c r="C11" s="16">
        <v>0.35589964835950022</v>
      </c>
      <c r="D11" s="16">
        <v>0.34769119099692247</v>
      </c>
      <c r="E11" s="16">
        <v>0.36869906487320941</v>
      </c>
      <c r="G11" s="16">
        <v>0.27046036829468612</v>
      </c>
      <c r="H11" s="16">
        <v>0.40305666750004371</v>
      </c>
      <c r="I11" s="16">
        <v>0.45842166469226492</v>
      </c>
      <c r="J11" s="16">
        <v>0.19002136629345959</v>
      </c>
      <c r="K11" s="16">
        <v>0.21324989376523129</v>
      </c>
      <c r="L11" s="16">
        <v>0.26174630773721758</v>
      </c>
      <c r="N11" s="16">
        <v>0.27597346303659009</v>
      </c>
      <c r="O11" s="16">
        <v>0.44455976261728158</v>
      </c>
      <c r="P11" s="16">
        <v>0.2181256041686758</v>
      </c>
      <c r="Q11" s="16">
        <v>0.20003310707958291</v>
      </c>
      <c r="R11" s="16">
        <v>0.3445607318411894</v>
      </c>
      <c r="S11" s="16">
        <v>0.20046274740125181</v>
      </c>
      <c r="T11" s="16">
        <v>0.2300728214690195</v>
      </c>
      <c r="U11" s="16">
        <v>0.34271747915394107</v>
      </c>
      <c r="V11" s="16">
        <v>0.46862672602023703</v>
      </c>
      <c r="W11" s="16">
        <v>0.3075932899101349</v>
      </c>
      <c r="X11" s="16">
        <v>0.3857245191509534</v>
      </c>
      <c r="Y11" s="16">
        <v>0.32801678579497179</v>
      </c>
      <c r="AA11" s="16">
        <v>0.48564132828966022</v>
      </c>
      <c r="AB11" s="16">
        <v>0.2113030028743012</v>
      </c>
      <c r="AC11" s="16">
        <v>0.3157950495673329</v>
      </c>
      <c r="AD11" s="16">
        <v>0.15463825858618729</v>
      </c>
    </row>
    <row r="13" spans="2:32" x14ac:dyDescent="0.35">
      <c r="B13" s="19" t="s">
        <v>23</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115</v>
      </c>
      <c r="D7" s="13">
        <v>65</v>
      </c>
      <c r="E7" s="13">
        <v>50</v>
      </c>
      <c r="G7" s="13">
        <v>20</v>
      </c>
      <c r="H7" s="13">
        <v>36</v>
      </c>
      <c r="I7" s="13">
        <v>33</v>
      </c>
      <c r="J7" s="13">
        <v>18</v>
      </c>
      <c r="K7" s="13">
        <v>7</v>
      </c>
      <c r="L7" s="13">
        <v>1</v>
      </c>
      <c r="N7" s="13">
        <v>4</v>
      </c>
      <c r="O7" s="13">
        <v>6</v>
      </c>
      <c r="P7" s="13">
        <v>5</v>
      </c>
      <c r="Q7" s="13">
        <v>1</v>
      </c>
      <c r="R7" s="13">
        <v>11</v>
      </c>
      <c r="S7" s="13">
        <v>5</v>
      </c>
      <c r="T7" s="13">
        <v>9</v>
      </c>
      <c r="U7" s="13">
        <v>12</v>
      </c>
      <c r="V7" s="13">
        <v>30</v>
      </c>
      <c r="W7" s="13">
        <v>17</v>
      </c>
      <c r="X7" s="13">
        <v>6</v>
      </c>
      <c r="Y7" s="13">
        <v>9</v>
      </c>
      <c r="AA7" s="13">
        <v>43</v>
      </c>
      <c r="AB7" s="13">
        <v>23</v>
      </c>
      <c r="AC7" s="13">
        <v>30</v>
      </c>
      <c r="AD7" s="13">
        <v>19</v>
      </c>
    </row>
    <row r="8" spans="2:32" x14ac:dyDescent="0.35">
      <c r="B8" s="7" t="s">
        <v>111</v>
      </c>
      <c r="C8" s="14">
        <v>115</v>
      </c>
      <c r="D8" s="14">
        <v>65</v>
      </c>
      <c r="E8" s="14">
        <v>50</v>
      </c>
      <c r="G8" s="14">
        <v>19</v>
      </c>
      <c r="H8" s="14">
        <v>37</v>
      </c>
      <c r="I8" s="14">
        <v>32</v>
      </c>
      <c r="J8" s="14">
        <v>18</v>
      </c>
      <c r="K8" s="14">
        <v>7</v>
      </c>
      <c r="L8" s="14">
        <v>1</v>
      </c>
      <c r="N8" s="14">
        <v>4</v>
      </c>
      <c r="O8" s="14">
        <v>6</v>
      </c>
      <c r="P8" s="14">
        <v>5</v>
      </c>
      <c r="Q8" s="14">
        <v>1</v>
      </c>
      <c r="R8" s="14">
        <v>11</v>
      </c>
      <c r="S8" s="14">
        <v>5</v>
      </c>
      <c r="T8" s="14">
        <v>8</v>
      </c>
      <c r="U8" s="14">
        <v>11</v>
      </c>
      <c r="V8" s="14">
        <v>33</v>
      </c>
      <c r="W8" s="14">
        <v>16</v>
      </c>
      <c r="X8" s="14">
        <v>6</v>
      </c>
      <c r="Y8" s="14">
        <v>9</v>
      </c>
      <c r="AA8" s="14">
        <v>42</v>
      </c>
      <c r="AB8" s="14">
        <v>23</v>
      </c>
      <c r="AC8" s="14">
        <v>30</v>
      </c>
      <c r="AD8" s="14">
        <v>19</v>
      </c>
    </row>
    <row r="9" spans="2:32" ht="19" customHeight="1" x14ac:dyDescent="0.35">
      <c r="B9" s="15" t="s">
        <v>139</v>
      </c>
      <c r="C9" s="16">
        <v>0.3679259275086138</v>
      </c>
      <c r="D9" s="16">
        <v>0.24908534260715709</v>
      </c>
      <c r="E9" s="16">
        <v>0.52253741945213805</v>
      </c>
      <c r="G9" s="16">
        <v>0.35639752715510381</v>
      </c>
      <c r="H9" s="16">
        <v>0.39547478255953561</v>
      </c>
      <c r="I9" s="16">
        <v>0.33713710707256378</v>
      </c>
      <c r="J9" s="16">
        <v>0.32828078949604189</v>
      </c>
      <c r="K9" s="16">
        <v>0.55975557671927212</v>
      </c>
      <c r="L9" s="16">
        <v>0</v>
      </c>
      <c r="N9" s="16">
        <v>0.4876831313903191</v>
      </c>
      <c r="O9" s="16">
        <v>0.16504305761214061</v>
      </c>
      <c r="P9" s="16">
        <v>0.39124980982018948</v>
      </c>
      <c r="Q9" s="16">
        <v>0</v>
      </c>
      <c r="R9" s="16">
        <v>0.28204000403903551</v>
      </c>
      <c r="S9" s="16">
        <v>0.40082294818587461</v>
      </c>
      <c r="T9" s="16">
        <v>0.32951057858226568</v>
      </c>
      <c r="U9" s="16">
        <v>0.32601126192255558</v>
      </c>
      <c r="V9" s="16">
        <v>0.5005696808491451</v>
      </c>
      <c r="W9" s="16">
        <v>0.28451584905237137</v>
      </c>
      <c r="X9" s="16">
        <v>0.4999012586781596</v>
      </c>
      <c r="Y9" s="16">
        <v>0.22247491224597071</v>
      </c>
      <c r="AA9" s="16">
        <v>0.4193963226574085</v>
      </c>
      <c r="AB9" s="16">
        <v>0.43430183964070612</v>
      </c>
      <c r="AC9" s="16">
        <v>0.27502878922432672</v>
      </c>
      <c r="AD9" s="16">
        <v>0.32170676591971881</v>
      </c>
    </row>
    <row r="10" spans="2:32" ht="19" customHeight="1" x14ac:dyDescent="0.35">
      <c r="B10" s="15" t="s">
        <v>140</v>
      </c>
      <c r="C10" s="16">
        <v>0.39353506568131591</v>
      </c>
      <c r="D10" s="16">
        <v>0.52483474542577335</v>
      </c>
      <c r="E10" s="16">
        <v>0.22271430277585921</v>
      </c>
      <c r="G10" s="16">
        <v>0.34716799711557428</v>
      </c>
      <c r="H10" s="16">
        <v>0.31300269106006828</v>
      </c>
      <c r="I10" s="16">
        <v>0.44905200042392279</v>
      </c>
      <c r="J10" s="16">
        <v>0.56835571908847238</v>
      </c>
      <c r="K10" s="16">
        <v>0.14034686287573689</v>
      </c>
      <c r="L10" s="16">
        <v>1</v>
      </c>
      <c r="N10" s="16">
        <v>0</v>
      </c>
      <c r="O10" s="16">
        <v>0.18546721145056669</v>
      </c>
      <c r="P10" s="16">
        <v>0.41683376706839148</v>
      </c>
      <c r="Q10" s="16">
        <v>0</v>
      </c>
      <c r="R10" s="16">
        <v>0.35396347791118898</v>
      </c>
      <c r="S10" s="16">
        <v>0.59917705181412551</v>
      </c>
      <c r="T10" s="16">
        <v>0.43923870953740812</v>
      </c>
      <c r="U10" s="16">
        <v>0.42684302041823019</v>
      </c>
      <c r="V10" s="16">
        <v>0.30250096815581562</v>
      </c>
      <c r="W10" s="16">
        <v>0.54172950187579172</v>
      </c>
      <c r="X10" s="16">
        <v>0.1614684647482349</v>
      </c>
      <c r="Y10" s="16">
        <v>0.77752508775402962</v>
      </c>
      <c r="AA10" s="16">
        <v>0.32656444364916198</v>
      </c>
      <c r="AB10" s="16">
        <v>0.30899609671400707</v>
      </c>
      <c r="AC10" s="16">
        <v>0.49953381748980857</v>
      </c>
      <c r="AD10" s="16">
        <v>0.47519838658109759</v>
      </c>
    </row>
    <row r="11" spans="2:32" ht="19" customHeight="1" x14ac:dyDescent="0.35">
      <c r="B11" s="15" t="s">
        <v>141</v>
      </c>
      <c r="C11" s="16">
        <v>0.2385390068100704</v>
      </c>
      <c r="D11" s="16">
        <v>0.2260799119670695</v>
      </c>
      <c r="E11" s="16">
        <v>0.25474827777200271</v>
      </c>
      <c r="G11" s="16">
        <v>0.29643447572932202</v>
      </c>
      <c r="H11" s="16">
        <v>0.29152252638039622</v>
      </c>
      <c r="I11" s="16">
        <v>0.21381089250351351</v>
      </c>
      <c r="J11" s="16">
        <v>0.1033634914154855</v>
      </c>
      <c r="K11" s="16">
        <v>0.29989756040499088</v>
      </c>
      <c r="L11" s="16">
        <v>0</v>
      </c>
      <c r="N11" s="16">
        <v>0.51231686860968084</v>
      </c>
      <c r="O11" s="16">
        <v>0.64948973093729279</v>
      </c>
      <c r="P11" s="16">
        <v>0.1919164231114191</v>
      </c>
      <c r="Q11" s="16">
        <v>1</v>
      </c>
      <c r="R11" s="16">
        <v>0.36399651804977529</v>
      </c>
      <c r="S11" s="16">
        <v>0</v>
      </c>
      <c r="T11" s="16">
        <v>0.23125071188032639</v>
      </c>
      <c r="U11" s="16">
        <v>0.2471457176592142</v>
      </c>
      <c r="V11" s="16">
        <v>0.1969293509950393</v>
      </c>
      <c r="W11" s="16">
        <v>0.17375464907183691</v>
      </c>
      <c r="X11" s="16">
        <v>0.3386302765736055</v>
      </c>
      <c r="Y11" s="16">
        <v>0</v>
      </c>
      <c r="AA11" s="16">
        <v>0.25403923369342962</v>
      </c>
      <c r="AB11" s="16">
        <v>0.25670206364528658</v>
      </c>
      <c r="AC11" s="16">
        <v>0.2254373932858649</v>
      </c>
      <c r="AD11" s="16">
        <v>0.2030948474991835</v>
      </c>
    </row>
    <row r="13" spans="2:32" x14ac:dyDescent="0.35">
      <c r="B13" s="19" t="s">
        <v>24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149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119</v>
      </c>
      <c r="D7" s="13">
        <v>64</v>
      </c>
      <c r="E7" s="13">
        <v>55</v>
      </c>
      <c r="G7" s="13">
        <v>18</v>
      </c>
      <c r="H7" s="13">
        <v>47</v>
      </c>
      <c r="I7" s="13">
        <v>26</v>
      </c>
      <c r="J7" s="13">
        <v>19</v>
      </c>
      <c r="K7" s="13">
        <v>8</v>
      </c>
      <c r="L7" s="13">
        <v>1</v>
      </c>
      <c r="N7" s="13">
        <v>6</v>
      </c>
      <c r="O7" s="13">
        <v>5</v>
      </c>
      <c r="P7" s="13">
        <v>5</v>
      </c>
      <c r="Q7" s="13">
        <v>2</v>
      </c>
      <c r="R7" s="13">
        <v>8</v>
      </c>
      <c r="S7" s="13">
        <v>6</v>
      </c>
      <c r="T7" s="13">
        <v>7</v>
      </c>
      <c r="U7" s="13">
        <v>9</v>
      </c>
      <c r="V7" s="13">
        <v>34</v>
      </c>
      <c r="W7" s="13">
        <v>20</v>
      </c>
      <c r="X7" s="13">
        <v>8</v>
      </c>
      <c r="Y7" s="13">
        <v>9</v>
      </c>
      <c r="AA7" s="13">
        <v>60</v>
      </c>
      <c r="AB7" s="13">
        <v>23</v>
      </c>
      <c r="AC7" s="13">
        <v>22</v>
      </c>
      <c r="AD7" s="13">
        <v>14</v>
      </c>
    </row>
    <row r="8" spans="2:32" x14ac:dyDescent="0.35">
      <c r="B8" s="7" t="s">
        <v>111</v>
      </c>
      <c r="C8" s="14">
        <v>119</v>
      </c>
      <c r="D8" s="14">
        <v>64</v>
      </c>
      <c r="E8" s="14">
        <v>54</v>
      </c>
      <c r="G8" s="14">
        <v>17</v>
      </c>
      <c r="H8" s="14">
        <v>48</v>
      </c>
      <c r="I8" s="14">
        <v>25</v>
      </c>
      <c r="J8" s="14">
        <v>19</v>
      </c>
      <c r="K8" s="14">
        <v>8</v>
      </c>
      <c r="L8" s="14">
        <v>1</v>
      </c>
      <c r="N8" s="14">
        <v>6</v>
      </c>
      <c r="O8" s="14">
        <v>5</v>
      </c>
      <c r="P8" s="14">
        <v>5</v>
      </c>
      <c r="Q8" s="14">
        <v>2</v>
      </c>
      <c r="R8" s="14">
        <v>8</v>
      </c>
      <c r="S8" s="14">
        <v>6</v>
      </c>
      <c r="T8" s="14">
        <v>7</v>
      </c>
      <c r="U8" s="14">
        <v>9</v>
      </c>
      <c r="V8" s="14">
        <v>37</v>
      </c>
      <c r="W8" s="14">
        <v>19</v>
      </c>
      <c r="X8" s="14">
        <v>9</v>
      </c>
      <c r="Y8" s="14">
        <v>10</v>
      </c>
      <c r="AA8" s="14">
        <v>60</v>
      </c>
      <c r="AB8" s="14">
        <v>22</v>
      </c>
      <c r="AC8" s="14">
        <v>22</v>
      </c>
      <c r="AD8" s="14">
        <v>14</v>
      </c>
    </row>
    <row r="9" spans="2:32" ht="19" customHeight="1" x14ac:dyDescent="0.35">
      <c r="B9" s="15" t="s">
        <v>139</v>
      </c>
      <c r="C9" s="16">
        <v>0.39707374276828827</v>
      </c>
      <c r="D9" s="16">
        <v>0.34173471568897662</v>
      </c>
      <c r="E9" s="16">
        <v>0.46266559377990069</v>
      </c>
      <c r="G9" s="16">
        <v>0.27073819110248382</v>
      </c>
      <c r="H9" s="16">
        <v>0.43192997642470982</v>
      </c>
      <c r="I9" s="16">
        <v>0.38881076463006209</v>
      </c>
      <c r="J9" s="16">
        <v>0.41407539206997851</v>
      </c>
      <c r="K9" s="16">
        <v>0.36463077146161571</v>
      </c>
      <c r="L9" s="16">
        <v>1</v>
      </c>
      <c r="N9" s="16">
        <v>0.34445983544913339</v>
      </c>
      <c r="O9" s="16">
        <v>0.60555920175863331</v>
      </c>
      <c r="P9" s="16">
        <v>0.19947700848706371</v>
      </c>
      <c r="Q9" s="16">
        <v>0.50291511430478064</v>
      </c>
      <c r="R9" s="16">
        <v>0.49248105913704338</v>
      </c>
      <c r="S9" s="16">
        <v>0.66912347867947708</v>
      </c>
      <c r="T9" s="16">
        <v>0.71320837561028716</v>
      </c>
      <c r="U9" s="16">
        <v>0.67380274434448895</v>
      </c>
      <c r="V9" s="16">
        <v>0.23340728631023519</v>
      </c>
      <c r="W9" s="16">
        <v>0.40710748071429742</v>
      </c>
      <c r="X9" s="16">
        <v>0.36936674754778143</v>
      </c>
      <c r="Y9" s="16">
        <v>0.33660836459557142</v>
      </c>
      <c r="AA9" s="16">
        <v>0.38790789945339488</v>
      </c>
      <c r="AB9" s="16">
        <v>0.43827611239169628</v>
      </c>
      <c r="AC9" s="16">
        <v>0.2282381156678146</v>
      </c>
      <c r="AD9" s="16">
        <v>0.63366041118953609</v>
      </c>
    </row>
    <row r="10" spans="2:32" ht="19" customHeight="1" x14ac:dyDescent="0.35">
      <c r="B10" s="15" t="s">
        <v>140</v>
      </c>
      <c r="C10" s="16">
        <v>0.31104970423076023</v>
      </c>
      <c r="D10" s="16">
        <v>0.38905594657772968</v>
      </c>
      <c r="E10" s="16">
        <v>0.218591016464799</v>
      </c>
      <c r="G10" s="16">
        <v>0.45973641201322579</v>
      </c>
      <c r="H10" s="16">
        <v>0.23592027952416</v>
      </c>
      <c r="I10" s="16">
        <v>0.2178725334088262</v>
      </c>
      <c r="J10" s="16">
        <v>0.42704403942277352</v>
      </c>
      <c r="K10" s="16">
        <v>0.49580937768798972</v>
      </c>
      <c r="L10" s="16">
        <v>0</v>
      </c>
      <c r="N10" s="16">
        <v>0.15957157772733821</v>
      </c>
      <c r="O10" s="16">
        <v>0.19244526309366891</v>
      </c>
      <c r="P10" s="16">
        <v>0.60393314192548542</v>
      </c>
      <c r="Q10" s="16">
        <v>0.49708488569521941</v>
      </c>
      <c r="R10" s="16">
        <v>0.38372533851041729</v>
      </c>
      <c r="S10" s="16">
        <v>0.16531263987256761</v>
      </c>
      <c r="T10" s="16">
        <v>0.28679162438971278</v>
      </c>
      <c r="U10" s="16">
        <v>0.21453990475409759</v>
      </c>
      <c r="V10" s="16">
        <v>0.29786247555910139</v>
      </c>
      <c r="W10" s="16">
        <v>0.34545430377695002</v>
      </c>
      <c r="X10" s="16">
        <v>0.38391092666943011</v>
      </c>
      <c r="Y10" s="16">
        <v>0.32916195784671348</v>
      </c>
      <c r="AA10" s="16">
        <v>0.26642642087202018</v>
      </c>
      <c r="AB10" s="16">
        <v>0.34246822998630139</v>
      </c>
      <c r="AC10" s="16">
        <v>0.44537266470796599</v>
      </c>
      <c r="AD10" s="16">
        <v>0.23900780285866299</v>
      </c>
    </row>
    <row r="11" spans="2:32" ht="19" customHeight="1" x14ac:dyDescent="0.35">
      <c r="B11" s="15" t="s">
        <v>141</v>
      </c>
      <c r="C11" s="16">
        <v>0.2918765530009515</v>
      </c>
      <c r="D11" s="16">
        <v>0.26920933773329347</v>
      </c>
      <c r="E11" s="16">
        <v>0.31874338975530031</v>
      </c>
      <c r="G11" s="16">
        <v>0.26952539688429039</v>
      </c>
      <c r="H11" s="16">
        <v>0.33214974405113029</v>
      </c>
      <c r="I11" s="16">
        <v>0.39331670196111179</v>
      </c>
      <c r="J11" s="16">
        <v>0.15888056850724791</v>
      </c>
      <c r="K11" s="16">
        <v>0.1395598508503946</v>
      </c>
      <c r="L11" s="16">
        <v>0</v>
      </c>
      <c r="N11" s="16">
        <v>0.49596858682352851</v>
      </c>
      <c r="O11" s="16">
        <v>0.2019955351476978</v>
      </c>
      <c r="P11" s="16">
        <v>0.1965898495874509</v>
      </c>
      <c r="Q11" s="16">
        <v>0</v>
      </c>
      <c r="R11" s="16">
        <v>0.12379360235253919</v>
      </c>
      <c r="S11" s="16">
        <v>0.1655638814479552</v>
      </c>
      <c r="T11" s="16">
        <v>0</v>
      </c>
      <c r="U11" s="16">
        <v>0.1116573509014135</v>
      </c>
      <c r="V11" s="16">
        <v>0.46873023813066328</v>
      </c>
      <c r="W11" s="16">
        <v>0.2474382155087527</v>
      </c>
      <c r="X11" s="16">
        <v>0.24672232578278849</v>
      </c>
      <c r="Y11" s="16">
        <v>0.33422967755771521</v>
      </c>
      <c r="AA11" s="16">
        <v>0.34566567967458489</v>
      </c>
      <c r="AB11" s="16">
        <v>0.21925565762200219</v>
      </c>
      <c r="AC11" s="16">
        <v>0.3263892196242193</v>
      </c>
      <c r="AD11" s="16">
        <v>0.12733178595180089</v>
      </c>
    </row>
    <row r="13" spans="2:32" x14ac:dyDescent="0.35">
      <c r="B13" s="19" t="s">
        <v>25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150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122</v>
      </c>
      <c r="D7" s="13">
        <v>75</v>
      </c>
      <c r="E7" s="13">
        <v>47</v>
      </c>
      <c r="G7" s="13">
        <v>20</v>
      </c>
      <c r="H7" s="13">
        <v>46</v>
      </c>
      <c r="I7" s="13">
        <v>28</v>
      </c>
      <c r="J7" s="13">
        <v>18</v>
      </c>
      <c r="K7" s="13">
        <v>9</v>
      </c>
      <c r="L7" s="13">
        <v>1</v>
      </c>
      <c r="N7" s="13">
        <v>5</v>
      </c>
      <c r="O7" s="13">
        <v>4</v>
      </c>
      <c r="P7" s="13">
        <v>4</v>
      </c>
      <c r="Q7" s="13">
        <v>4</v>
      </c>
      <c r="R7" s="13">
        <v>9</v>
      </c>
      <c r="S7" s="13">
        <v>8</v>
      </c>
      <c r="T7" s="13">
        <v>8</v>
      </c>
      <c r="U7" s="13">
        <v>15</v>
      </c>
      <c r="V7" s="13">
        <v>29</v>
      </c>
      <c r="W7" s="13">
        <v>23</v>
      </c>
      <c r="X7" s="13">
        <v>4</v>
      </c>
      <c r="Y7" s="13">
        <v>9</v>
      </c>
      <c r="AA7" s="13">
        <v>56</v>
      </c>
      <c r="AB7" s="13">
        <v>23</v>
      </c>
      <c r="AC7" s="13">
        <v>30</v>
      </c>
      <c r="AD7" s="13">
        <v>13</v>
      </c>
    </row>
    <row r="8" spans="2:32" x14ac:dyDescent="0.35">
      <c r="B8" s="7" t="s">
        <v>111</v>
      </c>
      <c r="C8" s="14">
        <v>121</v>
      </c>
      <c r="D8" s="14">
        <v>74</v>
      </c>
      <c r="E8" s="14">
        <v>47</v>
      </c>
      <c r="G8" s="14">
        <v>19</v>
      </c>
      <c r="H8" s="14">
        <v>46</v>
      </c>
      <c r="I8" s="14">
        <v>27</v>
      </c>
      <c r="J8" s="14">
        <v>18</v>
      </c>
      <c r="K8" s="14">
        <v>9</v>
      </c>
      <c r="L8" s="14">
        <v>1</v>
      </c>
      <c r="N8" s="14">
        <v>5</v>
      </c>
      <c r="O8" s="14">
        <v>4</v>
      </c>
      <c r="P8" s="14">
        <v>4</v>
      </c>
      <c r="Q8" s="14">
        <v>4</v>
      </c>
      <c r="R8" s="14">
        <v>9</v>
      </c>
      <c r="S8" s="14">
        <v>8</v>
      </c>
      <c r="T8" s="14">
        <v>7</v>
      </c>
      <c r="U8" s="14">
        <v>14</v>
      </c>
      <c r="V8" s="14">
        <v>31</v>
      </c>
      <c r="W8" s="14">
        <v>22</v>
      </c>
      <c r="X8" s="14">
        <v>4</v>
      </c>
      <c r="Y8" s="14">
        <v>10</v>
      </c>
      <c r="AA8" s="14">
        <v>55</v>
      </c>
      <c r="AB8" s="14">
        <v>22</v>
      </c>
      <c r="AC8" s="14">
        <v>29</v>
      </c>
      <c r="AD8" s="14">
        <v>14</v>
      </c>
    </row>
    <row r="9" spans="2:32" ht="19" customHeight="1" x14ac:dyDescent="0.35">
      <c r="B9" s="15" t="s">
        <v>139</v>
      </c>
      <c r="C9" s="16">
        <v>0.34091325255468918</v>
      </c>
      <c r="D9" s="16">
        <v>0.31285224324288391</v>
      </c>
      <c r="E9" s="16">
        <v>0.38559253465366061</v>
      </c>
      <c r="G9" s="16">
        <v>0.40116542818539319</v>
      </c>
      <c r="H9" s="16">
        <v>0.3192080847213013</v>
      </c>
      <c r="I9" s="16">
        <v>0.2479363098961386</v>
      </c>
      <c r="J9" s="16">
        <v>0.38228670200804798</v>
      </c>
      <c r="K9" s="16">
        <v>0.45167197506761397</v>
      </c>
      <c r="L9" s="16">
        <v>1</v>
      </c>
      <c r="N9" s="16">
        <v>0.19373398728157609</v>
      </c>
      <c r="O9" s="16">
        <v>0.75532268248175016</v>
      </c>
      <c r="P9" s="16">
        <v>0.23952434998345379</v>
      </c>
      <c r="Q9" s="16">
        <v>0.24952690524643581</v>
      </c>
      <c r="R9" s="16">
        <v>0.44184488316910309</v>
      </c>
      <c r="S9" s="16">
        <v>0.50268542488738044</v>
      </c>
      <c r="T9" s="16">
        <v>0.6311671518855585</v>
      </c>
      <c r="U9" s="16">
        <v>0.33721591513180921</v>
      </c>
      <c r="V9" s="16">
        <v>0.23857096286840651</v>
      </c>
      <c r="W9" s="16">
        <v>0.26325253824750772</v>
      </c>
      <c r="X9" s="16">
        <v>0.73992379268504704</v>
      </c>
      <c r="Y9" s="16">
        <v>0.2264483795154876</v>
      </c>
      <c r="AA9" s="16">
        <v>0.33557125083843348</v>
      </c>
      <c r="AB9" s="16">
        <v>0.34730058362942151</v>
      </c>
      <c r="AC9" s="16">
        <v>0.29274825046967828</v>
      </c>
      <c r="AD9" s="16">
        <v>0.45605147175475869</v>
      </c>
    </row>
    <row r="10" spans="2:32" ht="19" customHeight="1" x14ac:dyDescent="0.35">
      <c r="B10" s="15" t="s">
        <v>140</v>
      </c>
      <c r="C10" s="16">
        <v>0.37812501393295689</v>
      </c>
      <c r="D10" s="16">
        <v>0.42450012824229022</v>
      </c>
      <c r="E10" s="16">
        <v>0.30428565941882552</v>
      </c>
      <c r="G10" s="16">
        <v>0.39680328077598642</v>
      </c>
      <c r="H10" s="16">
        <v>0.31797439535901262</v>
      </c>
      <c r="I10" s="16">
        <v>0.38308932009483981</v>
      </c>
      <c r="J10" s="16">
        <v>0.50714906341310551</v>
      </c>
      <c r="K10" s="16">
        <v>0.42479519574619301</v>
      </c>
      <c r="L10" s="16">
        <v>0</v>
      </c>
      <c r="N10" s="16">
        <v>0.60244234633967941</v>
      </c>
      <c r="O10" s="16">
        <v>0</v>
      </c>
      <c r="P10" s="16">
        <v>0.76047565001654616</v>
      </c>
      <c r="Q10" s="16">
        <v>0.75047309475356405</v>
      </c>
      <c r="R10" s="16">
        <v>0.1093746155174876</v>
      </c>
      <c r="S10" s="16">
        <v>0.37231796586620958</v>
      </c>
      <c r="T10" s="16">
        <v>0.24744257551633039</v>
      </c>
      <c r="U10" s="16">
        <v>0.39938963833000068</v>
      </c>
      <c r="V10" s="16">
        <v>0.20731833522208479</v>
      </c>
      <c r="W10" s="16">
        <v>0.65164841698115827</v>
      </c>
      <c r="X10" s="16">
        <v>0</v>
      </c>
      <c r="Y10" s="16">
        <v>0.54931575828703338</v>
      </c>
      <c r="AA10" s="16">
        <v>0.33211807919509068</v>
      </c>
      <c r="AB10" s="16">
        <v>0.42447864842604721</v>
      </c>
      <c r="AC10" s="16">
        <v>0.43003289849064891</v>
      </c>
      <c r="AD10" s="16">
        <v>0.37704470552871611</v>
      </c>
    </row>
    <row r="11" spans="2:32" ht="19" customHeight="1" x14ac:dyDescent="0.35">
      <c r="B11" s="15" t="s">
        <v>141</v>
      </c>
      <c r="C11" s="16">
        <v>0.28096173351235382</v>
      </c>
      <c r="D11" s="16">
        <v>0.26264762851482581</v>
      </c>
      <c r="E11" s="16">
        <v>0.31012180592751409</v>
      </c>
      <c r="G11" s="16">
        <v>0.2020312910386203</v>
      </c>
      <c r="H11" s="16">
        <v>0.36281751991968603</v>
      </c>
      <c r="I11" s="16">
        <v>0.3689743700090215</v>
      </c>
      <c r="J11" s="16">
        <v>0.11056423457884661</v>
      </c>
      <c r="K11" s="16">
        <v>0.12353282918619291</v>
      </c>
      <c r="L11" s="16">
        <v>0</v>
      </c>
      <c r="N11" s="16">
        <v>0.20382366637874461</v>
      </c>
      <c r="O11" s="16">
        <v>0.24467731751824981</v>
      </c>
      <c r="P11" s="16">
        <v>0</v>
      </c>
      <c r="Q11" s="16">
        <v>0</v>
      </c>
      <c r="R11" s="16">
        <v>0.44878050131340919</v>
      </c>
      <c r="S11" s="16">
        <v>0.1249966092464099</v>
      </c>
      <c r="T11" s="16">
        <v>0.121390272598111</v>
      </c>
      <c r="U11" s="16">
        <v>0.26339444653819011</v>
      </c>
      <c r="V11" s="16">
        <v>0.55411070190950884</v>
      </c>
      <c r="W11" s="16">
        <v>8.5099044771334079E-2</v>
      </c>
      <c r="X11" s="16">
        <v>0.26007620731495301</v>
      </c>
      <c r="Y11" s="16">
        <v>0.2242358621974789</v>
      </c>
      <c r="AA11" s="16">
        <v>0.33231066996647568</v>
      </c>
      <c r="AB11" s="16">
        <v>0.22822076794453111</v>
      </c>
      <c r="AC11" s="16">
        <v>0.27721885103967292</v>
      </c>
      <c r="AD11" s="16">
        <v>0.16690382271652521</v>
      </c>
    </row>
    <row r="13" spans="2:32" x14ac:dyDescent="0.35">
      <c r="B13" s="19" t="s">
        <v>26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F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151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1352</v>
      </c>
      <c r="D7" s="13">
        <v>699</v>
      </c>
      <c r="E7" s="13">
        <v>653</v>
      </c>
      <c r="G7" s="13">
        <v>179</v>
      </c>
      <c r="H7" s="13">
        <v>303</v>
      </c>
      <c r="I7" s="13">
        <v>313</v>
      </c>
      <c r="J7" s="13">
        <v>277</v>
      </c>
      <c r="K7" s="13">
        <v>196</v>
      </c>
      <c r="L7" s="13">
        <v>84</v>
      </c>
      <c r="N7" s="13">
        <v>128</v>
      </c>
      <c r="O7" s="13">
        <v>49</v>
      </c>
      <c r="P7" s="13">
        <v>62</v>
      </c>
      <c r="Q7" s="13">
        <v>56</v>
      </c>
      <c r="R7" s="13">
        <v>154</v>
      </c>
      <c r="S7" s="13">
        <v>104</v>
      </c>
      <c r="T7" s="13">
        <v>91</v>
      </c>
      <c r="U7" s="13">
        <v>128</v>
      </c>
      <c r="V7" s="13">
        <v>203</v>
      </c>
      <c r="W7" s="13">
        <v>183</v>
      </c>
      <c r="X7" s="13">
        <v>84</v>
      </c>
      <c r="Y7" s="13">
        <v>110</v>
      </c>
      <c r="AA7" s="13">
        <v>414</v>
      </c>
      <c r="AB7" s="13">
        <v>381</v>
      </c>
      <c r="AC7" s="13">
        <v>318</v>
      </c>
      <c r="AD7" s="13">
        <v>235</v>
      </c>
    </row>
    <row r="8" spans="2:32" x14ac:dyDescent="0.35">
      <c r="B8" s="7" t="s">
        <v>111</v>
      </c>
      <c r="C8" s="14">
        <v>1340</v>
      </c>
      <c r="D8" s="14">
        <v>691</v>
      </c>
      <c r="E8" s="14">
        <v>649</v>
      </c>
      <c r="G8" s="14">
        <v>169</v>
      </c>
      <c r="H8" s="14">
        <v>306</v>
      </c>
      <c r="I8" s="14">
        <v>302</v>
      </c>
      <c r="J8" s="14">
        <v>280</v>
      </c>
      <c r="K8" s="14">
        <v>189</v>
      </c>
      <c r="L8" s="14">
        <v>93</v>
      </c>
      <c r="N8" s="14">
        <v>123</v>
      </c>
      <c r="O8" s="14">
        <v>44</v>
      </c>
      <c r="P8" s="14">
        <v>58</v>
      </c>
      <c r="Q8" s="14">
        <v>50</v>
      </c>
      <c r="R8" s="14">
        <v>151</v>
      </c>
      <c r="S8" s="14">
        <v>100</v>
      </c>
      <c r="T8" s="14">
        <v>86</v>
      </c>
      <c r="U8" s="14">
        <v>122</v>
      </c>
      <c r="V8" s="14">
        <v>221</v>
      </c>
      <c r="W8" s="14">
        <v>176</v>
      </c>
      <c r="X8" s="14">
        <v>91</v>
      </c>
      <c r="Y8" s="14">
        <v>117</v>
      </c>
      <c r="AA8" s="14">
        <v>405</v>
      </c>
      <c r="AB8" s="14">
        <v>374</v>
      </c>
      <c r="AC8" s="14">
        <v>318</v>
      </c>
      <c r="AD8" s="14">
        <v>241</v>
      </c>
    </row>
    <row r="9" spans="2:32" ht="19" customHeight="1" x14ac:dyDescent="0.35">
      <c r="B9" s="15" t="s">
        <v>152</v>
      </c>
      <c r="C9" s="16">
        <v>0.1171722277971064</v>
      </c>
      <c r="D9" s="16">
        <v>0.1190709992702116</v>
      </c>
      <c r="E9" s="16">
        <v>0.1151494834133153</v>
      </c>
      <c r="G9" s="16">
        <v>0.12884470694945591</v>
      </c>
      <c r="H9" s="16">
        <v>0.1756699180452988</v>
      </c>
      <c r="I9" s="16">
        <v>0.1307360746132428</v>
      </c>
      <c r="J9" s="16">
        <v>6.7902291058645939E-2</v>
      </c>
      <c r="K9" s="16">
        <v>9.2208404805678698E-2</v>
      </c>
      <c r="L9" s="16">
        <v>5.8797403245999802E-2</v>
      </c>
      <c r="N9" s="16">
        <v>6.345189028114033E-2</v>
      </c>
      <c r="O9" s="16">
        <v>0.145079383446306</v>
      </c>
      <c r="P9" s="16">
        <v>0.1598113531951767</v>
      </c>
      <c r="Q9" s="16">
        <v>0.1397041270089367</v>
      </c>
      <c r="R9" s="16">
        <v>0.12809134743401879</v>
      </c>
      <c r="S9" s="16">
        <v>7.5514276815909165E-2</v>
      </c>
      <c r="T9" s="16">
        <v>0.14127319366398169</v>
      </c>
      <c r="U9" s="16">
        <v>9.2417282967375419E-2</v>
      </c>
      <c r="V9" s="16">
        <v>0.1714800691833441</v>
      </c>
      <c r="W9" s="16">
        <v>9.7433054920903067E-2</v>
      </c>
      <c r="X9" s="16">
        <v>6.0622278512885937E-2</v>
      </c>
      <c r="Y9" s="16">
        <v>0.1332327880038722</v>
      </c>
      <c r="AA9" s="16">
        <v>0.19666830176684821</v>
      </c>
      <c r="AB9" s="16">
        <v>9.1641854685611313E-2</v>
      </c>
      <c r="AC9" s="16">
        <v>7.4111984204136422E-2</v>
      </c>
      <c r="AD9" s="16">
        <v>8.0426508685836381E-2</v>
      </c>
    </row>
    <row r="10" spans="2:32" ht="19" customHeight="1" x14ac:dyDescent="0.35">
      <c r="B10" s="15" t="s">
        <v>153</v>
      </c>
      <c r="C10" s="16">
        <v>0.15889183514292551</v>
      </c>
      <c r="D10" s="16">
        <v>0.18237428817227919</v>
      </c>
      <c r="E10" s="16">
        <v>0.13387618652193259</v>
      </c>
      <c r="G10" s="16">
        <v>0.18266880891755519</v>
      </c>
      <c r="H10" s="16">
        <v>0.25052246901426262</v>
      </c>
      <c r="I10" s="16">
        <v>0.17636867349551691</v>
      </c>
      <c r="J10" s="16">
        <v>0.1091659919833943</v>
      </c>
      <c r="K10" s="16">
        <v>8.3305474013214906E-2</v>
      </c>
      <c r="L10" s="16">
        <v>6.0949956832390732E-2</v>
      </c>
      <c r="N10" s="16">
        <v>0.13250871130990749</v>
      </c>
      <c r="O10" s="16">
        <v>0.147538459948653</v>
      </c>
      <c r="P10" s="16">
        <v>0.15884500856390879</v>
      </c>
      <c r="Q10" s="16">
        <v>0.1590050883641998</v>
      </c>
      <c r="R10" s="16">
        <v>0.12178486159539929</v>
      </c>
      <c r="S10" s="16">
        <v>8.5769140559325011E-2</v>
      </c>
      <c r="T10" s="16">
        <v>7.6048768132705946E-2</v>
      </c>
      <c r="U10" s="16">
        <v>0.2007316191566226</v>
      </c>
      <c r="V10" s="16">
        <v>0.25978686643080301</v>
      </c>
      <c r="W10" s="16">
        <v>0.15225023245215069</v>
      </c>
      <c r="X10" s="16">
        <v>0.1650392340853048</v>
      </c>
      <c r="Y10" s="16">
        <v>0.1326970612169264</v>
      </c>
      <c r="AA10" s="16">
        <v>0.22736213276444781</v>
      </c>
      <c r="AB10" s="16">
        <v>0.1348613065492919</v>
      </c>
      <c r="AC10" s="16">
        <v>0.14927299793311621</v>
      </c>
      <c r="AD10" s="16">
        <v>9.4445844201397358E-2</v>
      </c>
    </row>
    <row r="11" spans="2:32" ht="19" customHeight="1" x14ac:dyDescent="0.35">
      <c r="B11" s="15" t="s">
        <v>154</v>
      </c>
      <c r="C11" s="16">
        <v>0.21564364827263219</v>
      </c>
      <c r="D11" s="16">
        <v>0.23371780709169859</v>
      </c>
      <c r="E11" s="16">
        <v>0.19638940743277611</v>
      </c>
      <c r="G11" s="16">
        <v>0.2791956392741296</v>
      </c>
      <c r="H11" s="16">
        <v>0.25812445444618098</v>
      </c>
      <c r="I11" s="16">
        <v>0.2190588084857388</v>
      </c>
      <c r="J11" s="16">
        <v>0.17335872856395401</v>
      </c>
      <c r="K11" s="16">
        <v>0.1923573191781392</v>
      </c>
      <c r="L11" s="16">
        <v>0.124086278031799</v>
      </c>
      <c r="N11" s="16">
        <v>0.25108427572390002</v>
      </c>
      <c r="O11" s="16">
        <v>0.26236634338819581</v>
      </c>
      <c r="P11" s="16">
        <v>0.18865392333727299</v>
      </c>
      <c r="Q11" s="16">
        <v>0.14775445456974329</v>
      </c>
      <c r="R11" s="16">
        <v>0.2739021619459549</v>
      </c>
      <c r="S11" s="16">
        <v>0.18786342886261459</v>
      </c>
      <c r="T11" s="16">
        <v>0.26431247916181111</v>
      </c>
      <c r="U11" s="16">
        <v>0.1773876488375089</v>
      </c>
      <c r="V11" s="16">
        <v>0.2254564589149966</v>
      </c>
      <c r="W11" s="16">
        <v>0.1783953308050702</v>
      </c>
      <c r="X11" s="16">
        <v>0.1982653765451397</v>
      </c>
      <c r="Y11" s="16">
        <v>0.20686733128522711</v>
      </c>
      <c r="AA11" s="16">
        <v>0.2497342151329873</v>
      </c>
      <c r="AB11" s="16">
        <v>0.23054179622998619</v>
      </c>
      <c r="AC11" s="16">
        <v>0.22059879817839739</v>
      </c>
      <c r="AD11" s="16">
        <v>0.1296371572147626</v>
      </c>
    </row>
    <row r="12" spans="2:32" ht="19" customHeight="1" x14ac:dyDescent="0.35">
      <c r="B12" s="15" t="s">
        <v>155</v>
      </c>
      <c r="C12" s="16">
        <v>6.5934331140136568E-2</v>
      </c>
      <c r="D12" s="16">
        <v>6.9512552628333196E-2</v>
      </c>
      <c r="E12" s="16">
        <v>6.2122483573576047E-2</v>
      </c>
      <c r="G12" s="16">
        <v>8.8229041051310603E-2</v>
      </c>
      <c r="H12" s="16">
        <v>4.5303044106522451E-2</v>
      </c>
      <c r="I12" s="16">
        <v>8.2022222111216958E-2</v>
      </c>
      <c r="J12" s="16">
        <v>6.6940896692680996E-2</v>
      </c>
      <c r="K12" s="16">
        <v>7.9768404600173787E-2</v>
      </c>
      <c r="L12" s="16">
        <v>1.0024285876998249E-2</v>
      </c>
      <c r="N12" s="16">
        <v>4.5652954974723117E-2</v>
      </c>
      <c r="O12" s="16">
        <v>8.3344762537086281E-2</v>
      </c>
      <c r="P12" s="16">
        <v>6.3241896044574614E-2</v>
      </c>
      <c r="Q12" s="16">
        <v>8.8761442546725952E-2</v>
      </c>
      <c r="R12" s="16">
        <v>8.5314190313185115E-2</v>
      </c>
      <c r="S12" s="16">
        <v>7.6217271992374741E-2</v>
      </c>
      <c r="T12" s="16">
        <v>2.126654299613805E-2</v>
      </c>
      <c r="U12" s="16">
        <v>5.3648072441718229E-2</v>
      </c>
      <c r="V12" s="16">
        <v>6.9313628352307699E-2</v>
      </c>
      <c r="W12" s="16">
        <v>8.6283287975734493E-2</v>
      </c>
      <c r="X12" s="16">
        <v>4.6054736126221532E-2</v>
      </c>
      <c r="Y12" s="16">
        <v>6.2809785703029322E-2</v>
      </c>
      <c r="AA12" s="16">
        <v>5.3785784042749758E-2</v>
      </c>
      <c r="AB12" s="16">
        <v>5.9536958961571268E-2</v>
      </c>
      <c r="AC12" s="16">
        <v>7.908401724367721E-2</v>
      </c>
      <c r="AD12" s="16">
        <v>7.9286409065711647E-2</v>
      </c>
    </row>
    <row r="13" spans="2:32" ht="19" customHeight="1" x14ac:dyDescent="0.35">
      <c r="B13" s="15" t="s">
        <v>156</v>
      </c>
      <c r="C13" s="16">
        <v>7.7836334891873707E-2</v>
      </c>
      <c r="D13" s="16">
        <v>7.2808524643191652E-2</v>
      </c>
      <c r="E13" s="16">
        <v>8.3192416488495527E-2</v>
      </c>
      <c r="G13" s="16">
        <v>4.372167762501674E-2</v>
      </c>
      <c r="H13" s="16">
        <v>7.5294313503011107E-2</v>
      </c>
      <c r="I13" s="16">
        <v>9.9662840373283268E-2</v>
      </c>
      <c r="J13" s="16">
        <v>9.65251160578076E-2</v>
      </c>
      <c r="K13" s="16">
        <v>7.0721055743846364E-2</v>
      </c>
      <c r="L13" s="16">
        <v>3.5684087550418193E-2</v>
      </c>
      <c r="N13" s="16">
        <v>9.1942821981903719E-2</v>
      </c>
      <c r="O13" s="16">
        <v>0.1022696371035781</v>
      </c>
      <c r="P13" s="16">
        <v>0.11107051546412081</v>
      </c>
      <c r="Q13" s="16">
        <v>7.1826236635927299E-2</v>
      </c>
      <c r="R13" s="16">
        <v>5.1449870758378487E-2</v>
      </c>
      <c r="S13" s="16">
        <v>0.1164493260080013</v>
      </c>
      <c r="T13" s="16">
        <v>7.7752899683787846E-2</v>
      </c>
      <c r="U13" s="16">
        <v>7.700993850421263E-2</v>
      </c>
      <c r="V13" s="16">
        <v>6.8581160805989638E-2</v>
      </c>
      <c r="W13" s="16">
        <v>6.0656013862067697E-2</v>
      </c>
      <c r="X13" s="16">
        <v>8.1526307446063304E-2</v>
      </c>
      <c r="Y13" s="16">
        <v>8.2305322138422968E-2</v>
      </c>
      <c r="AA13" s="16">
        <v>8.0212378038470381E-2</v>
      </c>
      <c r="AB13" s="16">
        <v>0.1043039530732098</v>
      </c>
      <c r="AC13" s="16">
        <v>4.8982723227346363E-2</v>
      </c>
      <c r="AD13" s="16">
        <v>7.1181051930140946E-2</v>
      </c>
    </row>
    <row r="14" spans="2:32" ht="19" customHeight="1" x14ac:dyDescent="0.35">
      <c r="B14" s="15" t="s">
        <v>157</v>
      </c>
      <c r="C14" s="16">
        <v>2.9372645461848888E-2</v>
      </c>
      <c r="D14" s="16">
        <v>1.9470065030486809E-2</v>
      </c>
      <c r="E14" s="16">
        <v>3.9921776432212917E-2</v>
      </c>
      <c r="G14" s="16">
        <v>3.8659879826828662E-2</v>
      </c>
      <c r="H14" s="16">
        <v>1.988893213341604E-2</v>
      </c>
      <c r="I14" s="16">
        <v>3.381960302780794E-2</v>
      </c>
      <c r="J14" s="16">
        <v>3.616814038544771E-2</v>
      </c>
      <c r="K14" s="16">
        <v>1.50256223662176E-2</v>
      </c>
      <c r="L14" s="16">
        <v>3.7754657750416518E-2</v>
      </c>
      <c r="N14" s="16">
        <v>3.8728459447437802E-2</v>
      </c>
      <c r="O14" s="16">
        <v>4.1598913107008292E-2</v>
      </c>
      <c r="P14" s="16">
        <v>0</v>
      </c>
      <c r="Q14" s="16">
        <v>1.6895958227205139E-2</v>
      </c>
      <c r="R14" s="16">
        <v>1.8558276534425992E-2</v>
      </c>
      <c r="S14" s="16">
        <v>4.8933324669255783E-2</v>
      </c>
      <c r="T14" s="16">
        <v>4.4468128435234781E-2</v>
      </c>
      <c r="U14" s="16">
        <v>2.622843561536186E-2</v>
      </c>
      <c r="V14" s="16">
        <v>2.671517010409177E-2</v>
      </c>
      <c r="W14" s="16">
        <v>2.724168204098569E-2</v>
      </c>
      <c r="X14" s="16">
        <v>2.309407833298683E-2</v>
      </c>
      <c r="Y14" s="16">
        <v>3.7293364309222768E-2</v>
      </c>
      <c r="AA14" s="16">
        <v>1.6382991528578021E-2</v>
      </c>
      <c r="AB14" s="16">
        <v>2.471252259180819E-2</v>
      </c>
      <c r="AC14" s="16">
        <v>4.3647750332256728E-2</v>
      </c>
      <c r="AD14" s="16">
        <v>3.8527660769394567E-2</v>
      </c>
    </row>
    <row r="15" spans="2:32" ht="19" customHeight="1" x14ac:dyDescent="0.35">
      <c r="B15" s="15" t="s">
        <v>158</v>
      </c>
      <c r="C15" s="16">
        <v>3.9360582389051518E-2</v>
      </c>
      <c r="D15" s="16">
        <v>4.0316764767391863E-2</v>
      </c>
      <c r="E15" s="16">
        <v>3.8341969795033029E-2</v>
      </c>
      <c r="G15" s="16">
        <v>3.4450451356481428E-2</v>
      </c>
      <c r="H15" s="16">
        <v>1.6913617870193121E-2</v>
      </c>
      <c r="I15" s="16">
        <v>3.9244413214716167E-2</v>
      </c>
      <c r="J15" s="16">
        <v>5.6379583814799787E-2</v>
      </c>
      <c r="K15" s="16">
        <v>4.4707588979273252E-2</v>
      </c>
      <c r="L15" s="16">
        <v>6.0280525209339089E-2</v>
      </c>
      <c r="N15" s="16">
        <v>4.1074285967605532E-2</v>
      </c>
      <c r="O15" s="16">
        <v>1.968664942877979E-2</v>
      </c>
      <c r="P15" s="16">
        <v>4.9764002695394653E-2</v>
      </c>
      <c r="Q15" s="16">
        <v>2.145236889642458E-2</v>
      </c>
      <c r="R15" s="16">
        <v>4.0488081367339231E-2</v>
      </c>
      <c r="S15" s="16">
        <v>6.8234742776129453E-2</v>
      </c>
      <c r="T15" s="16">
        <v>5.4468258591230487E-2</v>
      </c>
      <c r="U15" s="16">
        <v>4.6256566741164233E-2</v>
      </c>
      <c r="V15" s="16">
        <v>2.9309075850812358E-2</v>
      </c>
      <c r="W15" s="16">
        <v>2.6414438285591889E-2</v>
      </c>
      <c r="X15" s="16">
        <v>5.7655150001337689E-2</v>
      </c>
      <c r="Y15" s="16">
        <v>2.7324280406536481E-2</v>
      </c>
      <c r="AA15" s="16">
        <v>2.6860671271990429E-2</v>
      </c>
      <c r="AB15" s="16">
        <v>5.4840160826067977E-2</v>
      </c>
      <c r="AC15" s="16">
        <v>5.4443334367493622E-2</v>
      </c>
      <c r="AD15" s="16">
        <v>1.664218721913557E-2</v>
      </c>
    </row>
    <row r="16" spans="2:32" ht="19" customHeight="1" x14ac:dyDescent="0.35">
      <c r="B16" s="15" t="s">
        <v>159</v>
      </c>
      <c r="C16" s="16">
        <v>2.1805834030101481E-3</v>
      </c>
      <c r="D16" s="16">
        <v>2.8137801345957461E-3</v>
      </c>
      <c r="E16" s="16">
        <v>1.506044549445477E-3</v>
      </c>
      <c r="G16" s="16">
        <v>0</v>
      </c>
      <c r="H16" s="16">
        <v>3.194483793562769E-3</v>
      </c>
      <c r="I16" s="16">
        <v>3.1359439720969411E-3</v>
      </c>
      <c r="J16" s="16">
        <v>3.555485570244492E-3</v>
      </c>
      <c r="K16" s="16">
        <v>0</v>
      </c>
      <c r="L16" s="16">
        <v>0</v>
      </c>
      <c r="N16" s="16">
        <v>8.0818737522162371E-3</v>
      </c>
      <c r="O16" s="16">
        <v>0</v>
      </c>
      <c r="P16" s="16">
        <v>0</v>
      </c>
      <c r="Q16" s="16">
        <v>0</v>
      </c>
      <c r="R16" s="16">
        <v>6.2952539468679901E-3</v>
      </c>
      <c r="S16" s="16">
        <v>0</v>
      </c>
      <c r="T16" s="16">
        <v>0</v>
      </c>
      <c r="U16" s="16">
        <v>8.0035644811614608E-3</v>
      </c>
      <c r="V16" s="16">
        <v>0</v>
      </c>
      <c r="W16" s="16">
        <v>0</v>
      </c>
      <c r="X16" s="16">
        <v>0</v>
      </c>
      <c r="Y16" s="16">
        <v>0</v>
      </c>
      <c r="AA16" s="16">
        <v>0</v>
      </c>
      <c r="AB16" s="16">
        <v>2.6630630131812771E-3</v>
      </c>
      <c r="AC16" s="16">
        <v>6.0542185587528106E-3</v>
      </c>
      <c r="AD16" s="16">
        <v>0</v>
      </c>
    </row>
    <row r="17" spans="2:30" ht="19" customHeight="1" x14ac:dyDescent="0.35">
      <c r="B17" s="15" t="s">
        <v>160</v>
      </c>
      <c r="C17" s="16">
        <v>5.6356122856017578E-2</v>
      </c>
      <c r="D17" s="16">
        <v>4.2175437428552162E-2</v>
      </c>
      <c r="E17" s="16">
        <v>7.1462681076952875E-2</v>
      </c>
      <c r="G17" s="16">
        <v>8.2654054859837803E-2</v>
      </c>
      <c r="H17" s="16">
        <v>4.1650272675181288E-2</v>
      </c>
      <c r="I17" s="16">
        <v>4.4450630402004199E-2</v>
      </c>
      <c r="J17" s="16">
        <v>7.5521353212882419E-2</v>
      </c>
      <c r="K17" s="16">
        <v>3.759417653458863E-2</v>
      </c>
      <c r="L17" s="16">
        <v>7.5689260457942067E-2</v>
      </c>
      <c r="N17" s="16">
        <v>3.0539876322482951E-2</v>
      </c>
      <c r="O17" s="16">
        <v>6.4219080412984186E-2</v>
      </c>
      <c r="P17" s="16">
        <v>3.3676949924387543E-2</v>
      </c>
      <c r="Q17" s="16">
        <v>3.4015113223340478E-2</v>
      </c>
      <c r="R17" s="16">
        <v>7.2084063849101918E-2</v>
      </c>
      <c r="S17" s="16">
        <v>3.030040975741442E-2</v>
      </c>
      <c r="T17" s="16">
        <v>7.4637449687110544E-2</v>
      </c>
      <c r="U17" s="16">
        <v>7.1335144316899052E-2</v>
      </c>
      <c r="V17" s="16">
        <v>4.1040949460272341E-2</v>
      </c>
      <c r="W17" s="16">
        <v>6.1012566531887427E-2</v>
      </c>
      <c r="X17" s="16">
        <v>8.4797365290255222E-2</v>
      </c>
      <c r="Y17" s="16">
        <v>7.3950651705108145E-2</v>
      </c>
      <c r="AA17" s="16">
        <v>3.1028385295395169E-2</v>
      </c>
      <c r="AB17" s="16">
        <v>5.3080551385738348E-2</v>
      </c>
      <c r="AC17" s="16">
        <v>6.7554581276599607E-2</v>
      </c>
      <c r="AD17" s="16">
        <v>8.9568853484522121E-2</v>
      </c>
    </row>
    <row r="18" spans="2:30" ht="19" customHeight="1" x14ac:dyDescent="0.35">
      <c r="B18" s="15" t="s">
        <v>161</v>
      </c>
      <c r="C18" s="16">
        <v>0.21769520815068391</v>
      </c>
      <c r="D18" s="16">
        <v>0.20554328688260401</v>
      </c>
      <c r="E18" s="16">
        <v>0.2306405419338397</v>
      </c>
      <c r="G18" s="16">
        <v>0.11689230640465979</v>
      </c>
      <c r="H18" s="16">
        <v>9.4314239942224917E-2</v>
      </c>
      <c r="I18" s="16">
        <v>0.14689220338860479</v>
      </c>
      <c r="J18" s="16">
        <v>0.30053893259334391</v>
      </c>
      <c r="K18" s="16">
        <v>0.35400161407894459</v>
      </c>
      <c r="L18" s="16">
        <v>0.50999080868542512</v>
      </c>
      <c r="N18" s="16">
        <v>0.22788165791007489</v>
      </c>
      <c r="O18" s="16">
        <v>0.11065276728063909</v>
      </c>
      <c r="P18" s="16">
        <v>0.2028606536665481</v>
      </c>
      <c r="Q18" s="16">
        <v>0.28720606585602237</v>
      </c>
      <c r="R18" s="16">
        <v>0.2020318922553283</v>
      </c>
      <c r="S18" s="16">
        <v>0.2794159532361804</v>
      </c>
      <c r="T18" s="16">
        <v>0.23474132561150199</v>
      </c>
      <c r="U18" s="16">
        <v>0.23934402300985691</v>
      </c>
      <c r="V18" s="16">
        <v>0.10227859676675891</v>
      </c>
      <c r="W18" s="16">
        <v>0.27783487647859301</v>
      </c>
      <c r="X18" s="16">
        <v>0.27114967974430693</v>
      </c>
      <c r="Y18" s="16">
        <v>0.24351941523165471</v>
      </c>
      <c r="AA18" s="16">
        <v>0.1082786033012844</v>
      </c>
      <c r="AB18" s="16">
        <v>0.21530274966340759</v>
      </c>
      <c r="AC18" s="16">
        <v>0.2385148935614233</v>
      </c>
      <c r="AD18" s="16">
        <v>0.37553206135757877</v>
      </c>
    </row>
    <row r="19" spans="2:30" ht="19" customHeight="1" x14ac:dyDescent="0.35">
      <c r="B19" s="15" t="s">
        <v>125</v>
      </c>
      <c r="C19" s="16">
        <v>1.9556480494713441E-2</v>
      </c>
      <c r="D19" s="16">
        <v>1.219649395065522E-2</v>
      </c>
      <c r="E19" s="16">
        <v>2.7397008782420362E-2</v>
      </c>
      <c r="G19" s="16">
        <v>4.6834337347241807E-3</v>
      </c>
      <c r="H19" s="16">
        <v>1.9124254470145971E-2</v>
      </c>
      <c r="I19" s="16">
        <v>2.4608586915771329E-2</v>
      </c>
      <c r="J19" s="16">
        <v>1.394348006679893E-2</v>
      </c>
      <c r="K19" s="16">
        <v>3.0310339699923122E-2</v>
      </c>
      <c r="L19" s="16">
        <v>2.6742736359271289E-2</v>
      </c>
      <c r="N19" s="16">
        <v>6.905319232860796E-2</v>
      </c>
      <c r="O19" s="16">
        <v>2.3244003346769331E-2</v>
      </c>
      <c r="P19" s="16">
        <v>3.2075697108615672E-2</v>
      </c>
      <c r="Q19" s="16">
        <v>3.3379144671474292E-2</v>
      </c>
      <c r="R19" s="16">
        <v>0</v>
      </c>
      <c r="S19" s="16">
        <v>3.1302125322795138E-2</v>
      </c>
      <c r="T19" s="16">
        <v>1.103095403649753E-2</v>
      </c>
      <c r="U19" s="16">
        <v>7.6377039281188596E-3</v>
      </c>
      <c r="V19" s="16">
        <v>6.0380241306235783E-3</v>
      </c>
      <c r="W19" s="16">
        <v>3.2478516647015988E-2</v>
      </c>
      <c r="X19" s="16">
        <v>1.1795793915498161E-2</v>
      </c>
      <c r="Y19" s="16">
        <v>0</v>
      </c>
      <c r="AA19" s="16">
        <v>9.6865368572485663E-3</v>
      </c>
      <c r="AB19" s="16">
        <v>2.8515083020126151E-2</v>
      </c>
      <c r="AC19" s="16">
        <v>1.773470111680037E-2</v>
      </c>
      <c r="AD19" s="16">
        <v>2.4752266071519969E-2</v>
      </c>
    </row>
    <row r="21" spans="2:30" x14ac:dyDescent="0.35">
      <c r="B21" s="19" t="s">
        <v>15</v>
      </c>
    </row>
    <row r="22" spans="2:30" x14ac:dyDescent="0.35">
      <c r="B22" t="s">
        <v>393</v>
      </c>
    </row>
    <row r="23" spans="2:30" x14ac:dyDescent="0.35">
      <c r="B23" t="s">
        <v>394</v>
      </c>
    </row>
    <row r="24" spans="2:30" x14ac:dyDescent="0.35">
      <c r="B24"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F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162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152</v>
      </c>
      <c r="C9" s="16">
        <v>9.5588985288194317E-2</v>
      </c>
      <c r="D9" s="16">
        <v>0.1032918114523181</v>
      </c>
      <c r="E9" s="16">
        <v>8.805966539781461E-2</v>
      </c>
      <c r="G9" s="16">
        <v>0.1154600253224552</v>
      </c>
      <c r="H9" s="16">
        <v>0.20536623318184091</v>
      </c>
      <c r="I9" s="16">
        <v>0.11409901270366619</v>
      </c>
      <c r="J9" s="16">
        <v>5.5948387394708067E-2</v>
      </c>
      <c r="K9" s="16">
        <v>7.9826048035241834E-2</v>
      </c>
      <c r="L9" s="16">
        <v>2.1234557973592069E-2</v>
      </c>
      <c r="N9" s="16">
        <v>8.8008419557044665E-2</v>
      </c>
      <c r="O9" s="16">
        <v>0.1206110401374506</v>
      </c>
      <c r="P9" s="16">
        <v>9.0986502527469607E-2</v>
      </c>
      <c r="Q9" s="16">
        <v>9.8246412685588425E-2</v>
      </c>
      <c r="R9" s="16">
        <v>6.9588358676947515E-2</v>
      </c>
      <c r="S9" s="16">
        <v>7.849392579986296E-2</v>
      </c>
      <c r="T9" s="16">
        <v>7.8772134079577144E-2</v>
      </c>
      <c r="U9" s="16">
        <v>9.7665574809585362E-2</v>
      </c>
      <c r="V9" s="16">
        <v>0.19271704713292831</v>
      </c>
      <c r="W9" s="16">
        <v>4.6925092393261918E-2</v>
      </c>
      <c r="X9" s="16">
        <v>7.4218432628664885E-2</v>
      </c>
      <c r="Y9" s="16">
        <v>9.2101079017977497E-2</v>
      </c>
      <c r="AA9" s="16">
        <v>0.1577705961937477</v>
      </c>
      <c r="AB9" s="16">
        <v>8.8173837589749615E-2</v>
      </c>
      <c r="AC9" s="16">
        <v>5.5198585675382217E-2</v>
      </c>
      <c r="AD9" s="16">
        <v>7.2155521525827368E-2</v>
      </c>
    </row>
    <row r="10" spans="2:32" ht="19" customHeight="1" x14ac:dyDescent="0.35">
      <c r="B10" s="15" t="s">
        <v>153</v>
      </c>
      <c r="C10" s="16">
        <v>0.14362858106577711</v>
      </c>
      <c r="D10" s="16">
        <v>0.16899664121431801</v>
      </c>
      <c r="E10" s="16">
        <v>0.1188319368488313</v>
      </c>
      <c r="G10" s="16">
        <v>0.24708529612553451</v>
      </c>
      <c r="H10" s="16">
        <v>0.24775534821052639</v>
      </c>
      <c r="I10" s="16">
        <v>0.18889322260411279</v>
      </c>
      <c r="J10" s="16">
        <v>0.1176962098230178</v>
      </c>
      <c r="K10" s="16">
        <v>6.8516227606019914E-2</v>
      </c>
      <c r="L10" s="16">
        <v>2.6119138593746521E-2</v>
      </c>
      <c r="N10" s="16">
        <v>0.1065528912946411</v>
      </c>
      <c r="O10" s="16">
        <v>0.1241217124514131</v>
      </c>
      <c r="P10" s="16">
        <v>7.3097592561002164E-2</v>
      </c>
      <c r="Q10" s="16">
        <v>0.1079766764199749</v>
      </c>
      <c r="R10" s="16">
        <v>0.1782305262349044</v>
      </c>
      <c r="S10" s="16">
        <v>6.9977871968085414E-2</v>
      </c>
      <c r="T10" s="16">
        <v>0.1323203906611784</v>
      </c>
      <c r="U10" s="16">
        <v>0.1660417561994916</v>
      </c>
      <c r="V10" s="16">
        <v>0.23887800575255391</v>
      </c>
      <c r="W10" s="16">
        <v>0.1476921914302109</v>
      </c>
      <c r="X10" s="16">
        <v>0.1231168852357383</v>
      </c>
      <c r="Y10" s="16">
        <v>0.11587828821188589</v>
      </c>
      <c r="AA10" s="16">
        <v>0.18771009020399401</v>
      </c>
      <c r="AB10" s="16">
        <v>0.11938310819769241</v>
      </c>
      <c r="AC10" s="16">
        <v>0.17427411449575919</v>
      </c>
      <c r="AD10" s="16">
        <v>9.3969465451835543E-2</v>
      </c>
    </row>
    <row r="11" spans="2:32" ht="19" customHeight="1" x14ac:dyDescent="0.35">
      <c r="B11" s="15" t="s">
        <v>154</v>
      </c>
      <c r="C11" s="16">
        <v>0.20497878606598471</v>
      </c>
      <c r="D11" s="16">
        <v>0.2242328413448042</v>
      </c>
      <c r="E11" s="16">
        <v>0.18615842866826871</v>
      </c>
      <c r="G11" s="16">
        <v>0.27990733703797521</v>
      </c>
      <c r="H11" s="16">
        <v>0.21388506239483079</v>
      </c>
      <c r="I11" s="16">
        <v>0.22956746139155251</v>
      </c>
      <c r="J11" s="16">
        <v>0.1869823371147307</v>
      </c>
      <c r="K11" s="16">
        <v>0.2021955417104003</v>
      </c>
      <c r="L11" s="16">
        <v>0.1451475356668829</v>
      </c>
      <c r="N11" s="16">
        <v>0.2281234110179684</v>
      </c>
      <c r="O11" s="16">
        <v>0.2839727267804637</v>
      </c>
      <c r="P11" s="16">
        <v>0.24186485707126129</v>
      </c>
      <c r="Q11" s="16">
        <v>0.18920030810751301</v>
      </c>
      <c r="R11" s="16">
        <v>0.19940365620999459</v>
      </c>
      <c r="S11" s="16">
        <v>0.19810484423744679</v>
      </c>
      <c r="T11" s="16">
        <v>0.1955535346623313</v>
      </c>
      <c r="U11" s="16">
        <v>0.16757988036482169</v>
      </c>
      <c r="V11" s="16">
        <v>0.22378766866622399</v>
      </c>
      <c r="W11" s="16">
        <v>0.21316016060852519</v>
      </c>
      <c r="X11" s="16">
        <v>0.166126853057774</v>
      </c>
      <c r="Y11" s="16">
        <v>0.19268275535937471</v>
      </c>
      <c r="AA11" s="16">
        <v>0.21292341710770421</v>
      </c>
      <c r="AB11" s="16">
        <v>0.21791887843695451</v>
      </c>
      <c r="AC11" s="16">
        <v>0.2323383759267566</v>
      </c>
      <c r="AD11" s="16">
        <v>0.1585068087125911</v>
      </c>
    </row>
    <row r="12" spans="2:32" ht="19" customHeight="1" x14ac:dyDescent="0.35">
      <c r="B12" s="15" t="s">
        <v>155</v>
      </c>
      <c r="C12" s="16">
        <v>6.244791022847257E-2</v>
      </c>
      <c r="D12" s="16">
        <v>6.566839015732516E-2</v>
      </c>
      <c r="E12" s="16">
        <v>5.9299971657845771E-2</v>
      </c>
      <c r="G12" s="16">
        <v>7.7963986518431602E-2</v>
      </c>
      <c r="H12" s="16">
        <v>5.1409417938195583E-2</v>
      </c>
      <c r="I12" s="16">
        <v>7.7259768810165594E-2</v>
      </c>
      <c r="J12" s="16">
        <v>6.1307215745676033E-2</v>
      </c>
      <c r="K12" s="16">
        <v>5.8522934901424732E-2</v>
      </c>
      <c r="L12" s="16">
        <v>5.2776954341181008E-2</v>
      </c>
      <c r="N12" s="16">
        <v>5.6054072028371232E-2</v>
      </c>
      <c r="O12" s="16">
        <v>0.1031792507642339</v>
      </c>
      <c r="P12" s="16">
        <v>3.6700505310831293E-2</v>
      </c>
      <c r="Q12" s="16">
        <v>7.6742496725238238E-2</v>
      </c>
      <c r="R12" s="16">
        <v>6.2412917202133461E-2</v>
      </c>
      <c r="S12" s="16">
        <v>5.9090769599960978E-2</v>
      </c>
      <c r="T12" s="16">
        <v>5.6210693820858748E-2</v>
      </c>
      <c r="U12" s="16">
        <v>5.7151702398672441E-2</v>
      </c>
      <c r="V12" s="16">
        <v>3.8051246774409249E-2</v>
      </c>
      <c r="W12" s="16">
        <v>8.7653950576962542E-2</v>
      </c>
      <c r="X12" s="16">
        <v>6.6267222725239217E-2</v>
      </c>
      <c r="Y12" s="16">
        <v>7.4548623266702044E-2</v>
      </c>
      <c r="AA12" s="16">
        <v>6.4123241922662222E-2</v>
      </c>
      <c r="AB12" s="16">
        <v>5.3182634294108487E-2</v>
      </c>
      <c r="AC12" s="16">
        <v>7.234722310538258E-2</v>
      </c>
      <c r="AD12" s="16">
        <v>6.1261252967932049E-2</v>
      </c>
    </row>
    <row r="13" spans="2:32" ht="19" customHeight="1" x14ac:dyDescent="0.35">
      <c r="B13" s="15" t="s">
        <v>156</v>
      </c>
      <c r="C13" s="16">
        <v>0.1065021840394644</v>
      </c>
      <c r="D13" s="16">
        <v>9.9684500838409476E-2</v>
      </c>
      <c r="E13" s="16">
        <v>0.11316629882516401</v>
      </c>
      <c r="G13" s="16">
        <v>8.0720608467354252E-2</v>
      </c>
      <c r="H13" s="16">
        <v>8.7630164870395294E-2</v>
      </c>
      <c r="I13" s="16">
        <v>0.1179836945892852</v>
      </c>
      <c r="J13" s="16">
        <v>0.13483680615212129</v>
      </c>
      <c r="K13" s="16">
        <v>0.11043482258566201</v>
      </c>
      <c r="L13" s="16">
        <v>0.1037703596867332</v>
      </c>
      <c r="N13" s="16">
        <v>7.6580904301115388E-2</v>
      </c>
      <c r="O13" s="16">
        <v>9.2266960735320036E-2</v>
      </c>
      <c r="P13" s="16">
        <v>0.10428298941558869</v>
      </c>
      <c r="Q13" s="16">
        <v>7.0541338472120185E-2</v>
      </c>
      <c r="R13" s="16">
        <v>0.10339791082404939</v>
      </c>
      <c r="S13" s="16">
        <v>0.16266201949563999</v>
      </c>
      <c r="T13" s="16">
        <v>9.8582304471432708E-2</v>
      </c>
      <c r="U13" s="16">
        <v>0.13302125298446121</v>
      </c>
      <c r="V13" s="16">
        <v>8.8141933235954914E-2</v>
      </c>
      <c r="W13" s="16">
        <v>0.1317152656897547</v>
      </c>
      <c r="X13" s="16">
        <v>9.4898501720264691E-2</v>
      </c>
      <c r="Y13" s="16">
        <v>9.5090527204840111E-2</v>
      </c>
      <c r="AA13" s="16">
        <v>9.103252485539215E-2</v>
      </c>
      <c r="AB13" s="16">
        <v>0.1177959620313335</v>
      </c>
      <c r="AC13" s="16">
        <v>0.1036584139635779</v>
      </c>
      <c r="AD13" s="16">
        <v>0.1142652400746982</v>
      </c>
    </row>
    <row r="14" spans="2:32" ht="19" customHeight="1" x14ac:dyDescent="0.35">
      <c r="B14" s="15" t="s">
        <v>157</v>
      </c>
      <c r="C14" s="16">
        <v>4.1249555876172787E-2</v>
      </c>
      <c r="D14" s="16">
        <v>4.3451288704405212E-2</v>
      </c>
      <c r="E14" s="16">
        <v>3.9097417112594957E-2</v>
      </c>
      <c r="G14" s="16">
        <v>2.9922763438774379E-2</v>
      </c>
      <c r="H14" s="16">
        <v>1.9946267753115681E-2</v>
      </c>
      <c r="I14" s="16">
        <v>3.196730465232446E-2</v>
      </c>
      <c r="J14" s="16">
        <v>4.7358038958632817E-2</v>
      </c>
      <c r="K14" s="16">
        <v>4.5262195273077732E-2</v>
      </c>
      <c r="L14" s="16">
        <v>6.5837723137747467E-2</v>
      </c>
      <c r="N14" s="16">
        <v>6.4856924927080783E-2</v>
      </c>
      <c r="O14" s="16">
        <v>3.1667202987417722E-2</v>
      </c>
      <c r="P14" s="16">
        <v>6.8288847849102996E-2</v>
      </c>
      <c r="Q14" s="16">
        <v>2.1243960172801821E-2</v>
      </c>
      <c r="R14" s="16">
        <v>3.0793998313449238E-2</v>
      </c>
      <c r="S14" s="16">
        <v>3.078718990480794E-2</v>
      </c>
      <c r="T14" s="16">
        <v>2.5941112082831081E-2</v>
      </c>
      <c r="U14" s="16">
        <v>4.4693790989713808E-2</v>
      </c>
      <c r="V14" s="16">
        <v>2.9645244373747159E-2</v>
      </c>
      <c r="W14" s="16">
        <v>3.3797645274387472E-2</v>
      </c>
      <c r="X14" s="16">
        <v>4.2603656024362307E-2</v>
      </c>
      <c r="Y14" s="16">
        <v>7.2796185680011519E-2</v>
      </c>
      <c r="AA14" s="16">
        <v>3.7852485928582841E-2</v>
      </c>
      <c r="AB14" s="16">
        <v>4.4360021261893097E-2</v>
      </c>
      <c r="AC14" s="16">
        <v>6.0072198355614302E-2</v>
      </c>
      <c r="AD14" s="16">
        <v>2.4815099777229611E-2</v>
      </c>
    </row>
    <row r="15" spans="2:32" ht="19" customHeight="1" x14ac:dyDescent="0.35">
      <c r="B15" s="15" t="s">
        <v>158</v>
      </c>
      <c r="C15" s="16">
        <v>5.534381989521054E-2</v>
      </c>
      <c r="D15" s="16">
        <v>4.883964962068111E-2</v>
      </c>
      <c r="E15" s="16">
        <v>6.1701483637710643E-2</v>
      </c>
      <c r="G15" s="16">
        <v>4.9331776464751703E-2</v>
      </c>
      <c r="H15" s="16">
        <v>4.4709053931579153E-2</v>
      </c>
      <c r="I15" s="16">
        <v>5.0342124578717763E-2</v>
      </c>
      <c r="J15" s="16">
        <v>6.6161297244044057E-2</v>
      </c>
      <c r="K15" s="16">
        <v>6.0926952103505468E-2</v>
      </c>
      <c r="L15" s="16">
        <v>5.9442611496979068E-2</v>
      </c>
      <c r="N15" s="16">
        <v>3.1710381934502888E-2</v>
      </c>
      <c r="O15" s="16">
        <v>4.439645654254272E-2</v>
      </c>
      <c r="P15" s="16">
        <v>9.022199269395749E-2</v>
      </c>
      <c r="Q15" s="16">
        <v>5.3780295446232459E-2</v>
      </c>
      <c r="R15" s="16">
        <v>9.5125488297477911E-2</v>
      </c>
      <c r="S15" s="16">
        <v>5.5999007964747653E-2</v>
      </c>
      <c r="T15" s="16">
        <v>0.1007470568339764</v>
      </c>
      <c r="U15" s="16">
        <v>4.1016807552241498E-2</v>
      </c>
      <c r="V15" s="16">
        <v>3.9938539907567287E-2</v>
      </c>
      <c r="W15" s="16">
        <v>4.2927245786664472E-2</v>
      </c>
      <c r="X15" s="16">
        <v>6.233951616891039E-2</v>
      </c>
      <c r="Y15" s="16">
        <v>2.9264926140032409E-2</v>
      </c>
      <c r="AA15" s="16">
        <v>3.5913908084576403E-2</v>
      </c>
      <c r="AB15" s="16">
        <v>7.1223846265374827E-2</v>
      </c>
      <c r="AC15" s="16">
        <v>5.1615253837257687E-2</v>
      </c>
      <c r="AD15" s="16">
        <v>6.2943560593113318E-2</v>
      </c>
    </row>
    <row r="16" spans="2:32" ht="19" customHeight="1" x14ac:dyDescent="0.35">
      <c r="B16" s="15" t="s">
        <v>159</v>
      </c>
      <c r="C16" s="16">
        <v>3.4164799148585011E-3</v>
      </c>
      <c r="D16" s="16">
        <v>1.0235386321121879E-3</v>
      </c>
      <c r="E16" s="16">
        <v>5.7555201596726094E-3</v>
      </c>
      <c r="G16" s="16">
        <v>3.276534043609143E-3</v>
      </c>
      <c r="H16" s="16">
        <v>0</v>
      </c>
      <c r="I16" s="16">
        <v>8.5504882794694061E-3</v>
      </c>
      <c r="J16" s="16">
        <v>2.74317173856208E-3</v>
      </c>
      <c r="K16" s="16">
        <v>3.2262033712370181E-3</v>
      </c>
      <c r="L16" s="16">
        <v>2.7889501002843591E-3</v>
      </c>
      <c r="N16" s="16">
        <v>5.2532504360161339E-3</v>
      </c>
      <c r="O16" s="16">
        <v>0</v>
      </c>
      <c r="P16" s="16">
        <v>8.994589451729644E-3</v>
      </c>
      <c r="Q16" s="16">
        <v>0</v>
      </c>
      <c r="R16" s="16">
        <v>9.630731956025259E-3</v>
      </c>
      <c r="S16" s="16">
        <v>1.1616165751246041E-2</v>
      </c>
      <c r="T16" s="16">
        <v>0</v>
      </c>
      <c r="U16" s="16">
        <v>0</v>
      </c>
      <c r="V16" s="16">
        <v>0</v>
      </c>
      <c r="W16" s="16">
        <v>0</v>
      </c>
      <c r="X16" s="16">
        <v>6.3277572855675122E-3</v>
      </c>
      <c r="Y16" s="16">
        <v>0</v>
      </c>
      <c r="AA16" s="16">
        <v>5.7703333774956891E-3</v>
      </c>
      <c r="AB16" s="16">
        <v>1.836531257612118E-3</v>
      </c>
      <c r="AC16" s="16">
        <v>2.162877439277094E-3</v>
      </c>
      <c r="AD16" s="16">
        <v>3.6365771053145889E-3</v>
      </c>
    </row>
    <row r="17" spans="2:30" ht="19" customHeight="1" x14ac:dyDescent="0.35">
      <c r="B17" s="15" t="s">
        <v>160</v>
      </c>
      <c r="C17" s="16">
        <v>5.8734656983906848E-2</v>
      </c>
      <c r="D17" s="16">
        <v>4.0077884103955512E-2</v>
      </c>
      <c r="E17" s="16">
        <v>7.6971185777659518E-2</v>
      </c>
      <c r="G17" s="16">
        <v>4.2614420001990998E-2</v>
      </c>
      <c r="H17" s="16">
        <v>4.9558493616058172E-2</v>
      </c>
      <c r="I17" s="16">
        <v>5.3077772869209588E-2</v>
      </c>
      <c r="J17" s="16">
        <v>9.3084311316763521E-2</v>
      </c>
      <c r="K17" s="16">
        <v>5.6244308503092137E-2</v>
      </c>
      <c r="L17" s="16">
        <v>5.5143724854361441E-2</v>
      </c>
      <c r="N17" s="16">
        <v>6.962892543004244E-2</v>
      </c>
      <c r="O17" s="16">
        <v>7.3071905655202718E-2</v>
      </c>
      <c r="P17" s="16">
        <v>3.8203959379535378E-2</v>
      </c>
      <c r="Q17" s="16">
        <v>3.4214521288357343E-2</v>
      </c>
      <c r="R17" s="16">
        <v>4.5520714797428592E-2</v>
      </c>
      <c r="S17" s="16">
        <v>9.9953980249442104E-2</v>
      </c>
      <c r="T17" s="16">
        <v>5.4887134211497483E-2</v>
      </c>
      <c r="U17" s="16">
        <v>8.5149943730695579E-2</v>
      </c>
      <c r="V17" s="16">
        <v>3.1827726257027962E-2</v>
      </c>
      <c r="W17" s="16">
        <v>7.1989138668051234E-2</v>
      </c>
      <c r="X17" s="16">
        <v>6.8856459236117634E-2</v>
      </c>
      <c r="Y17" s="16">
        <v>3.5500405483402199E-2</v>
      </c>
      <c r="AA17" s="16">
        <v>3.5064273781294529E-2</v>
      </c>
      <c r="AB17" s="16">
        <v>6.3323583982626511E-2</v>
      </c>
      <c r="AC17" s="16">
        <v>4.7462646894475262E-2</v>
      </c>
      <c r="AD17" s="16">
        <v>8.9960135037088176E-2</v>
      </c>
    </row>
    <row r="18" spans="2:30" ht="19" customHeight="1" x14ac:dyDescent="0.35">
      <c r="B18" s="15" t="s">
        <v>161</v>
      </c>
      <c r="C18" s="16">
        <v>0.19984852856030219</v>
      </c>
      <c r="D18" s="16">
        <v>0.18433135581020549</v>
      </c>
      <c r="E18" s="16">
        <v>0.2150161767637524</v>
      </c>
      <c r="G18" s="16">
        <v>6.0080398873420288E-2</v>
      </c>
      <c r="H18" s="16">
        <v>6.8239193586547564E-2</v>
      </c>
      <c r="I18" s="16">
        <v>0.1058436741327926</v>
      </c>
      <c r="J18" s="16">
        <v>0.21455921790955951</v>
      </c>
      <c r="K18" s="16">
        <v>0.28474071584678168</v>
      </c>
      <c r="L18" s="16">
        <v>0.40553792260320159</v>
      </c>
      <c r="N18" s="16">
        <v>0.21879875384650721</v>
      </c>
      <c r="O18" s="16">
        <v>0.1267127439459555</v>
      </c>
      <c r="P18" s="16">
        <v>0.2002229696455376</v>
      </c>
      <c r="Q18" s="16">
        <v>0.29183710638008847</v>
      </c>
      <c r="R18" s="16">
        <v>0.18777390019489079</v>
      </c>
      <c r="S18" s="16">
        <v>0.20585694708470101</v>
      </c>
      <c r="T18" s="16">
        <v>0.24319343845909289</v>
      </c>
      <c r="U18" s="16">
        <v>0.1783277136440663</v>
      </c>
      <c r="V18" s="16">
        <v>0.1009385204687345</v>
      </c>
      <c r="W18" s="16">
        <v>0.20118294490318869</v>
      </c>
      <c r="X18" s="16">
        <v>0.26507931981272742</v>
      </c>
      <c r="Y18" s="16">
        <v>0.25544932002950199</v>
      </c>
      <c r="AA18" s="16">
        <v>0.15293095000374271</v>
      </c>
      <c r="AB18" s="16">
        <v>0.1942876530719172</v>
      </c>
      <c r="AC18" s="16">
        <v>0.17833341030789909</v>
      </c>
      <c r="AD18" s="16">
        <v>0.27511226394436089</v>
      </c>
    </row>
    <row r="19" spans="2:30" ht="19" customHeight="1" x14ac:dyDescent="0.35">
      <c r="B19" s="15" t="s">
        <v>125</v>
      </c>
      <c r="C19" s="16">
        <v>2.826051208165602E-2</v>
      </c>
      <c r="D19" s="16">
        <v>2.0402098121465359E-2</v>
      </c>
      <c r="E19" s="16">
        <v>3.5941915150685531E-2</v>
      </c>
      <c r="G19" s="16">
        <v>1.363685370570252E-2</v>
      </c>
      <c r="H19" s="16">
        <v>1.150076451691044E-2</v>
      </c>
      <c r="I19" s="16">
        <v>2.24154753887039E-2</v>
      </c>
      <c r="J19" s="16">
        <v>1.9323006602184261E-2</v>
      </c>
      <c r="K19" s="16">
        <v>3.0104050063556979E-2</v>
      </c>
      <c r="L19" s="16">
        <v>6.2200521545290349E-2</v>
      </c>
      <c r="N19" s="16">
        <v>5.4432065226709493E-2</v>
      </c>
      <c r="O19" s="16">
        <v>0</v>
      </c>
      <c r="P19" s="16">
        <v>4.7135194093983708E-2</v>
      </c>
      <c r="Q19" s="16">
        <v>5.6216884302085129E-2</v>
      </c>
      <c r="R19" s="16">
        <v>1.8121797292698881E-2</v>
      </c>
      <c r="S19" s="16">
        <v>2.7457277944058941E-2</v>
      </c>
      <c r="T19" s="16">
        <v>1.379220071722375E-2</v>
      </c>
      <c r="U19" s="16">
        <v>2.9351577326250562E-2</v>
      </c>
      <c r="V19" s="16">
        <v>1.6074067430852788E-2</v>
      </c>
      <c r="W19" s="16">
        <v>2.2956364668992979E-2</v>
      </c>
      <c r="X19" s="16">
        <v>3.016539610463349E-2</v>
      </c>
      <c r="Y19" s="16">
        <v>3.668788960627159E-2</v>
      </c>
      <c r="AA19" s="16">
        <v>1.8908178540807601E-2</v>
      </c>
      <c r="AB19" s="16">
        <v>2.8513943610737679E-2</v>
      </c>
      <c r="AC19" s="16">
        <v>2.2536899998617969E-2</v>
      </c>
      <c r="AD19" s="16">
        <v>4.3374074810009287E-2</v>
      </c>
    </row>
    <row r="21" spans="2:30" x14ac:dyDescent="0.35">
      <c r="B21" t="s">
        <v>393</v>
      </c>
    </row>
    <row r="22" spans="2:30" x14ac:dyDescent="0.35">
      <c r="B22" t="s">
        <v>394</v>
      </c>
    </row>
    <row r="24" spans="2:30" x14ac:dyDescent="0.35">
      <c r="B24"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F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163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88</v>
      </c>
      <c r="D7" s="13">
        <v>45</v>
      </c>
      <c r="E7" s="13">
        <v>43</v>
      </c>
      <c r="G7" s="13">
        <v>77</v>
      </c>
      <c r="H7" s="13">
        <v>7</v>
      </c>
      <c r="I7" s="13">
        <v>3</v>
      </c>
      <c r="J7" s="13">
        <v>0</v>
      </c>
      <c r="K7" s="13">
        <v>1</v>
      </c>
      <c r="L7" s="13">
        <v>0</v>
      </c>
      <c r="N7" s="13">
        <v>9</v>
      </c>
      <c r="O7" s="13">
        <v>1</v>
      </c>
      <c r="P7" s="13">
        <v>6</v>
      </c>
      <c r="Q7" s="13">
        <v>2</v>
      </c>
      <c r="R7" s="13">
        <v>13</v>
      </c>
      <c r="S7" s="13">
        <v>4</v>
      </c>
      <c r="T7" s="13">
        <v>9</v>
      </c>
      <c r="U7" s="13">
        <v>13</v>
      </c>
      <c r="V7" s="13">
        <v>13</v>
      </c>
      <c r="W7" s="13">
        <v>9</v>
      </c>
      <c r="X7" s="13">
        <v>5</v>
      </c>
      <c r="Y7" s="13">
        <v>4</v>
      </c>
      <c r="AA7" s="13">
        <v>23</v>
      </c>
      <c r="AB7" s="13">
        <v>33</v>
      </c>
      <c r="AC7" s="13">
        <v>19</v>
      </c>
      <c r="AD7" s="13">
        <v>13</v>
      </c>
    </row>
    <row r="8" spans="2:32" x14ac:dyDescent="0.35">
      <c r="B8" s="7" t="s">
        <v>111</v>
      </c>
      <c r="C8" s="14">
        <v>83</v>
      </c>
      <c r="D8" s="14">
        <v>43</v>
      </c>
      <c r="E8" s="14">
        <v>40</v>
      </c>
      <c r="G8" s="14">
        <v>72</v>
      </c>
      <c r="H8" s="14">
        <v>7</v>
      </c>
      <c r="I8" s="14">
        <v>3</v>
      </c>
      <c r="J8" s="14">
        <v>0</v>
      </c>
      <c r="K8" s="14">
        <v>1</v>
      </c>
      <c r="L8" s="14">
        <v>0</v>
      </c>
      <c r="N8" s="14">
        <v>8</v>
      </c>
      <c r="O8" s="14">
        <v>1</v>
      </c>
      <c r="P8" s="14">
        <v>5</v>
      </c>
      <c r="Q8" s="14">
        <v>2</v>
      </c>
      <c r="R8" s="14">
        <v>12</v>
      </c>
      <c r="S8" s="14">
        <v>4</v>
      </c>
      <c r="T8" s="14">
        <v>8</v>
      </c>
      <c r="U8" s="14">
        <v>12</v>
      </c>
      <c r="V8" s="14">
        <v>14</v>
      </c>
      <c r="W8" s="14">
        <v>8</v>
      </c>
      <c r="X8" s="14">
        <v>5</v>
      </c>
      <c r="Y8" s="14">
        <v>4</v>
      </c>
      <c r="AA8" s="14">
        <v>22</v>
      </c>
      <c r="AB8" s="14">
        <v>30</v>
      </c>
      <c r="AC8" s="14">
        <v>18</v>
      </c>
      <c r="AD8" s="14">
        <v>13</v>
      </c>
    </row>
    <row r="9" spans="2:32" ht="19" customHeight="1" x14ac:dyDescent="0.35">
      <c r="B9" s="15" t="s">
        <v>152</v>
      </c>
      <c r="C9" s="16">
        <v>7.1273233782672266E-2</v>
      </c>
      <c r="D9" s="16">
        <v>8.9304027480240911E-2</v>
      </c>
      <c r="E9" s="16">
        <v>5.1992968531020513E-2</v>
      </c>
      <c r="G9" s="16">
        <v>6.5428222453512153E-2</v>
      </c>
      <c r="H9" s="16">
        <v>0.1722911519340827</v>
      </c>
      <c r="I9" s="16">
        <v>0</v>
      </c>
      <c r="J9" s="16">
        <v>0</v>
      </c>
      <c r="K9" s="16">
        <v>0</v>
      </c>
      <c r="L9" s="16">
        <v>0</v>
      </c>
      <c r="N9" s="16">
        <v>0</v>
      </c>
      <c r="O9" s="16">
        <v>0</v>
      </c>
      <c r="P9" s="16">
        <v>0</v>
      </c>
      <c r="Q9" s="16">
        <v>0</v>
      </c>
      <c r="R9" s="16">
        <v>7.6893310544528568E-2</v>
      </c>
      <c r="S9" s="16">
        <v>0</v>
      </c>
      <c r="T9" s="16">
        <v>0.11070359210741421</v>
      </c>
      <c r="U9" s="16">
        <v>7.7523998909035094E-2</v>
      </c>
      <c r="V9" s="16">
        <v>0.16216896218429119</v>
      </c>
      <c r="W9" s="16">
        <v>0.11643541023281249</v>
      </c>
      <c r="X9" s="16">
        <v>0</v>
      </c>
      <c r="Y9" s="16">
        <v>0</v>
      </c>
      <c r="AA9" s="16">
        <v>8.9234573049713536E-2</v>
      </c>
      <c r="AB9" s="16">
        <v>3.0391567354483531E-2</v>
      </c>
      <c r="AC9" s="16">
        <v>5.0466845828720602E-2</v>
      </c>
      <c r="AD9" s="16">
        <v>0.1674709276011945</v>
      </c>
    </row>
    <row r="10" spans="2:32" ht="19" customHeight="1" x14ac:dyDescent="0.35">
      <c r="B10" s="15" t="s">
        <v>153</v>
      </c>
      <c r="C10" s="16">
        <v>0.2033798656953591</v>
      </c>
      <c r="D10" s="16">
        <v>0.26160424775350211</v>
      </c>
      <c r="E10" s="16">
        <v>0.14112073561913371</v>
      </c>
      <c r="G10" s="16">
        <v>0.22001085160972389</v>
      </c>
      <c r="H10" s="16">
        <v>0.13893333003155919</v>
      </c>
      <c r="I10" s="16">
        <v>0</v>
      </c>
      <c r="J10" s="16">
        <v>0</v>
      </c>
      <c r="K10" s="16">
        <v>0</v>
      </c>
      <c r="L10" s="16">
        <v>0</v>
      </c>
      <c r="N10" s="16">
        <v>0.1128428356205127</v>
      </c>
      <c r="O10" s="16">
        <v>0</v>
      </c>
      <c r="P10" s="16">
        <v>0.33553749671199462</v>
      </c>
      <c r="Q10" s="16">
        <v>0</v>
      </c>
      <c r="R10" s="16">
        <v>0.1543543112097216</v>
      </c>
      <c r="S10" s="16">
        <v>0.24995795772771801</v>
      </c>
      <c r="T10" s="16">
        <v>0.2262572777141551</v>
      </c>
      <c r="U10" s="16">
        <v>0.2283109538363772</v>
      </c>
      <c r="V10" s="16">
        <v>0.15135995406080391</v>
      </c>
      <c r="W10" s="16">
        <v>0.33087404411847537</v>
      </c>
      <c r="X10" s="16">
        <v>0.19717884483059389</v>
      </c>
      <c r="Y10" s="16">
        <v>0.25663088457803701</v>
      </c>
      <c r="AA10" s="16">
        <v>0.1780675316780386</v>
      </c>
      <c r="AB10" s="16">
        <v>0.15278712686358439</v>
      </c>
      <c r="AC10" s="16">
        <v>0.36459357792745278</v>
      </c>
      <c r="AD10" s="16">
        <v>0.14041784169601679</v>
      </c>
    </row>
    <row r="11" spans="2:32" ht="19" customHeight="1" x14ac:dyDescent="0.35">
      <c r="B11" s="15" t="s">
        <v>154</v>
      </c>
      <c r="C11" s="16">
        <v>0.26064847224213128</v>
      </c>
      <c r="D11" s="16">
        <v>0.24346483192557131</v>
      </c>
      <c r="E11" s="16">
        <v>0.27902287931756309</v>
      </c>
      <c r="G11" s="16">
        <v>0.27350328492702858</v>
      </c>
      <c r="H11" s="16">
        <v>0.13893333003155919</v>
      </c>
      <c r="I11" s="16">
        <v>0.31943857200691261</v>
      </c>
      <c r="J11" s="16">
        <v>0</v>
      </c>
      <c r="K11" s="16">
        <v>0</v>
      </c>
      <c r="L11" s="16">
        <v>0</v>
      </c>
      <c r="N11" s="16">
        <v>0.22262160465740291</v>
      </c>
      <c r="O11" s="16">
        <v>1</v>
      </c>
      <c r="P11" s="16">
        <v>0</v>
      </c>
      <c r="Q11" s="16">
        <v>0</v>
      </c>
      <c r="R11" s="16">
        <v>0.30486310635173369</v>
      </c>
      <c r="S11" s="16">
        <v>0.24995795772771801</v>
      </c>
      <c r="T11" s="16">
        <v>0.10908351080340491</v>
      </c>
      <c r="U11" s="16">
        <v>0.22688444657162329</v>
      </c>
      <c r="V11" s="16">
        <v>0.30428439533431523</v>
      </c>
      <c r="W11" s="16">
        <v>0.55269054564871212</v>
      </c>
      <c r="X11" s="16">
        <v>0.19717884483059389</v>
      </c>
      <c r="Y11" s="16">
        <v>0.24631682634341651</v>
      </c>
      <c r="AA11" s="16">
        <v>0.42190089403219938</v>
      </c>
      <c r="AB11" s="16">
        <v>0.24643424249266019</v>
      </c>
      <c r="AC11" s="16">
        <v>0.22157507186225101</v>
      </c>
      <c r="AD11" s="16">
        <v>7.5341863664075803E-2</v>
      </c>
    </row>
    <row r="12" spans="2:32" ht="19" customHeight="1" x14ac:dyDescent="0.35">
      <c r="B12" s="15" t="s">
        <v>155</v>
      </c>
      <c r="C12" s="16">
        <v>0.1284933155785361</v>
      </c>
      <c r="D12" s="16">
        <v>0.20662896565309841</v>
      </c>
      <c r="E12" s="16">
        <v>4.494313557448306E-2</v>
      </c>
      <c r="G12" s="16">
        <v>0.13416928735764319</v>
      </c>
      <c r="H12" s="16">
        <v>0.13893333003155919</v>
      </c>
      <c r="I12" s="16">
        <v>0</v>
      </c>
      <c r="J12" s="16">
        <v>0</v>
      </c>
      <c r="K12" s="16">
        <v>0</v>
      </c>
      <c r="L12" s="16">
        <v>0</v>
      </c>
      <c r="N12" s="16">
        <v>0.2244661600200604</v>
      </c>
      <c r="O12" s="16">
        <v>0</v>
      </c>
      <c r="P12" s="16">
        <v>0.16127080806345609</v>
      </c>
      <c r="Q12" s="16">
        <v>0</v>
      </c>
      <c r="R12" s="16">
        <v>0</v>
      </c>
      <c r="S12" s="16">
        <v>0</v>
      </c>
      <c r="T12" s="16">
        <v>0.22157543114926551</v>
      </c>
      <c r="U12" s="16">
        <v>7.8794936701422097E-2</v>
      </c>
      <c r="V12" s="16">
        <v>0.1571209254181119</v>
      </c>
      <c r="W12" s="16">
        <v>0</v>
      </c>
      <c r="X12" s="16">
        <v>0.40051871483668011</v>
      </c>
      <c r="Y12" s="16">
        <v>0.25073546273512998</v>
      </c>
      <c r="AA12" s="16">
        <v>0.1362163618595254</v>
      </c>
      <c r="AB12" s="16">
        <v>0.1552021290840912</v>
      </c>
      <c r="AC12" s="16">
        <v>5.1294205388713758E-2</v>
      </c>
      <c r="AD12" s="16">
        <v>0.16020209660939441</v>
      </c>
    </row>
    <row r="13" spans="2:32" ht="19" customHeight="1" x14ac:dyDescent="0.35">
      <c r="B13" s="15" t="s">
        <v>156</v>
      </c>
      <c r="C13" s="16">
        <v>9.0012894334440069E-2</v>
      </c>
      <c r="D13" s="16">
        <v>4.5447101564861168E-2</v>
      </c>
      <c r="E13" s="16">
        <v>0.1376669421905525</v>
      </c>
      <c r="G13" s="16">
        <v>6.3443767212617339E-2</v>
      </c>
      <c r="H13" s="16">
        <v>0.27464611828694369</v>
      </c>
      <c r="I13" s="16">
        <v>0</v>
      </c>
      <c r="J13" s="16">
        <v>0</v>
      </c>
      <c r="K13" s="16">
        <v>1</v>
      </c>
      <c r="L13" s="16">
        <v>0</v>
      </c>
      <c r="N13" s="16">
        <v>0.32859678910427131</v>
      </c>
      <c r="O13" s="16">
        <v>0</v>
      </c>
      <c r="P13" s="16">
        <v>0.16127080806345609</v>
      </c>
      <c r="Q13" s="16">
        <v>0</v>
      </c>
      <c r="R13" s="16">
        <v>7.5653045389889317E-2</v>
      </c>
      <c r="S13" s="16">
        <v>0.25415787083851887</v>
      </c>
      <c r="T13" s="16">
        <v>0</v>
      </c>
      <c r="U13" s="16">
        <v>0</v>
      </c>
      <c r="V13" s="16">
        <v>7.2824913848771433E-2</v>
      </c>
      <c r="W13" s="16">
        <v>0</v>
      </c>
      <c r="X13" s="16">
        <v>0</v>
      </c>
      <c r="Y13" s="16">
        <v>0.24631682634341651</v>
      </c>
      <c r="AA13" s="16">
        <v>8.7976827823421422E-2</v>
      </c>
      <c r="AB13" s="16">
        <v>0.1184902516652499</v>
      </c>
      <c r="AC13" s="16">
        <v>0</v>
      </c>
      <c r="AD13" s="16">
        <v>0.15210850280775651</v>
      </c>
    </row>
    <row r="14" spans="2:32" ht="19" customHeight="1" x14ac:dyDescent="0.35">
      <c r="B14" s="15" t="s">
        <v>157</v>
      </c>
      <c r="C14" s="16">
        <v>4.541345953868748E-2</v>
      </c>
      <c r="D14" s="16">
        <v>4.2739655807547752E-2</v>
      </c>
      <c r="E14" s="16">
        <v>4.8272548607749467E-2</v>
      </c>
      <c r="G14" s="16">
        <v>3.9095159959575763E-2</v>
      </c>
      <c r="H14" s="16">
        <v>0</v>
      </c>
      <c r="I14" s="16">
        <v>0.34067138573229722</v>
      </c>
      <c r="J14" s="16">
        <v>0</v>
      </c>
      <c r="K14" s="16">
        <v>0</v>
      </c>
      <c r="L14" s="16">
        <v>0</v>
      </c>
      <c r="N14" s="16">
        <v>0.1114726105977526</v>
      </c>
      <c r="O14" s="16">
        <v>0</v>
      </c>
      <c r="P14" s="16">
        <v>0</v>
      </c>
      <c r="Q14" s="16">
        <v>0.51809849185917489</v>
      </c>
      <c r="R14" s="16">
        <v>7.8701265819832306E-2</v>
      </c>
      <c r="S14" s="16">
        <v>0</v>
      </c>
      <c r="T14" s="16">
        <v>0</v>
      </c>
      <c r="U14" s="16">
        <v>0</v>
      </c>
      <c r="V14" s="16">
        <v>7.2718902758180715E-2</v>
      </c>
      <c r="W14" s="16">
        <v>0</v>
      </c>
      <c r="X14" s="16">
        <v>0</v>
      </c>
      <c r="Y14" s="16">
        <v>0</v>
      </c>
      <c r="AA14" s="16">
        <v>4.5891748065541603E-2</v>
      </c>
      <c r="AB14" s="16">
        <v>3.0777646887678069E-2</v>
      </c>
      <c r="AC14" s="16">
        <v>5.2762599153506028E-2</v>
      </c>
      <c r="AD14" s="16">
        <v>6.9168277942581596E-2</v>
      </c>
    </row>
    <row r="15" spans="2:32" ht="19" customHeight="1" x14ac:dyDescent="0.35">
      <c r="B15" s="15" t="s">
        <v>158</v>
      </c>
      <c r="C15" s="16">
        <v>4.5910896005604523E-2</v>
      </c>
      <c r="D15" s="16">
        <v>2.4411343049076158E-2</v>
      </c>
      <c r="E15" s="16">
        <v>6.8900293518909556E-2</v>
      </c>
      <c r="G15" s="16">
        <v>3.969509377522288E-2</v>
      </c>
      <c r="H15" s="16">
        <v>0</v>
      </c>
      <c r="I15" s="16">
        <v>0.33989004226079023</v>
      </c>
      <c r="J15" s="16">
        <v>0</v>
      </c>
      <c r="K15" s="16">
        <v>0</v>
      </c>
      <c r="L15" s="16">
        <v>0</v>
      </c>
      <c r="N15" s="16">
        <v>0</v>
      </c>
      <c r="O15" s="16">
        <v>0</v>
      </c>
      <c r="P15" s="16">
        <v>0</v>
      </c>
      <c r="Q15" s="16">
        <v>0</v>
      </c>
      <c r="R15" s="16">
        <v>7.5653045389889317E-2</v>
      </c>
      <c r="S15" s="16">
        <v>0.24592621370604509</v>
      </c>
      <c r="T15" s="16">
        <v>0</v>
      </c>
      <c r="U15" s="16">
        <v>8.0010710386455103E-2</v>
      </c>
      <c r="V15" s="16">
        <v>0</v>
      </c>
      <c r="W15" s="16">
        <v>0</v>
      </c>
      <c r="X15" s="16">
        <v>0.20512359550213219</v>
      </c>
      <c r="Y15" s="16">
        <v>0</v>
      </c>
      <c r="AA15" s="16">
        <v>0</v>
      </c>
      <c r="AB15" s="16">
        <v>6.0608417958432463E-2</v>
      </c>
      <c r="AC15" s="16">
        <v>0.10915891027521039</v>
      </c>
      <c r="AD15" s="16">
        <v>0</v>
      </c>
    </row>
    <row r="16" spans="2:32" ht="19" customHeight="1" x14ac:dyDescent="0.35">
      <c r="B16" s="15" t="s">
        <v>159</v>
      </c>
      <c r="C16" s="16">
        <v>1.0853440518980821E-2</v>
      </c>
      <c r="D16" s="16">
        <v>0</v>
      </c>
      <c r="E16" s="16">
        <v>2.245898687533408E-2</v>
      </c>
      <c r="G16" s="16">
        <v>1.244117014621202E-2</v>
      </c>
      <c r="H16" s="16">
        <v>0</v>
      </c>
      <c r="I16" s="16">
        <v>0</v>
      </c>
      <c r="J16" s="16">
        <v>0</v>
      </c>
      <c r="K16" s="16">
        <v>0</v>
      </c>
      <c r="L16" s="16">
        <v>0</v>
      </c>
      <c r="N16" s="16">
        <v>0</v>
      </c>
      <c r="O16" s="16">
        <v>0</v>
      </c>
      <c r="P16" s="16">
        <v>0</v>
      </c>
      <c r="Q16" s="16">
        <v>0</v>
      </c>
      <c r="R16" s="16">
        <v>0</v>
      </c>
      <c r="S16" s="16">
        <v>0</v>
      </c>
      <c r="T16" s="16">
        <v>0.1116483387111777</v>
      </c>
      <c r="U16" s="16">
        <v>0</v>
      </c>
      <c r="V16" s="16">
        <v>0</v>
      </c>
      <c r="W16" s="16">
        <v>0</v>
      </c>
      <c r="X16" s="16">
        <v>0</v>
      </c>
      <c r="Y16" s="16">
        <v>0</v>
      </c>
      <c r="AA16" s="16">
        <v>0</v>
      </c>
      <c r="AB16" s="16">
        <v>0</v>
      </c>
      <c r="AC16" s="16">
        <v>5.0108675428617418E-2</v>
      </c>
      <c r="AD16" s="16">
        <v>0</v>
      </c>
    </row>
    <row r="17" spans="2:30" ht="19" customHeight="1" x14ac:dyDescent="0.35">
      <c r="B17" s="15" t="s">
        <v>160</v>
      </c>
      <c r="C17" s="16">
        <v>1.067990800396532E-2</v>
      </c>
      <c r="D17" s="16">
        <v>0</v>
      </c>
      <c r="E17" s="16">
        <v>2.20998966430376E-2</v>
      </c>
      <c r="G17" s="16">
        <v>1.2242251882327649E-2</v>
      </c>
      <c r="H17" s="16">
        <v>0</v>
      </c>
      <c r="I17" s="16">
        <v>0</v>
      </c>
      <c r="J17" s="16">
        <v>0</v>
      </c>
      <c r="K17" s="16">
        <v>0</v>
      </c>
      <c r="L17" s="16">
        <v>0</v>
      </c>
      <c r="N17" s="16">
        <v>0</v>
      </c>
      <c r="O17" s="16">
        <v>0</v>
      </c>
      <c r="P17" s="16">
        <v>0</v>
      </c>
      <c r="Q17" s="16">
        <v>0</v>
      </c>
      <c r="R17" s="16">
        <v>0</v>
      </c>
      <c r="S17" s="16">
        <v>0</v>
      </c>
      <c r="T17" s="16">
        <v>0</v>
      </c>
      <c r="U17" s="16">
        <v>7.5743088254928384E-2</v>
      </c>
      <c r="V17" s="16">
        <v>0</v>
      </c>
      <c r="W17" s="16">
        <v>0</v>
      </c>
      <c r="X17" s="16">
        <v>0</v>
      </c>
      <c r="Y17" s="16">
        <v>0</v>
      </c>
      <c r="AA17" s="16">
        <v>0</v>
      </c>
      <c r="AB17" s="16">
        <v>2.9069199940465449E-2</v>
      </c>
      <c r="AC17" s="16">
        <v>0</v>
      </c>
      <c r="AD17" s="16">
        <v>0</v>
      </c>
    </row>
    <row r="18" spans="2:30" ht="19" customHeight="1" x14ac:dyDescent="0.35">
      <c r="B18" s="15" t="s">
        <v>161</v>
      </c>
      <c r="C18" s="16">
        <v>0.12251946290588581</v>
      </c>
      <c r="D18" s="16">
        <v>6.5470601217402669E-2</v>
      </c>
      <c r="E18" s="16">
        <v>0.18352161312221649</v>
      </c>
      <c r="G18" s="16">
        <v>0.12757374552890011</v>
      </c>
      <c r="H18" s="16">
        <v>0.13626273968429589</v>
      </c>
      <c r="I18" s="16">
        <v>0</v>
      </c>
      <c r="J18" s="16">
        <v>0</v>
      </c>
      <c r="K18" s="16">
        <v>0</v>
      </c>
      <c r="L18" s="16">
        <v>0</v>
      </c>
      <c r="N18" s="16">
        <v>0</v>
      </c>
      <c r="O18" s="16">
        <v>0</v>
      </c>
      <c r="P18" s="16">
        <v>0.17415213880509561</v>
      </c>
      <c r="Q18" s="16">
        <v>0.48190150814082522</v>
      </c>
      <c r="R18" s="16">
        <v>0.23388191529440511</v>
      </c>
      <c r="S18" s="16">
        <v>0</v>
      </c>
      <c r="T18" s="16">
        <v>0.22073184951458261</v>
      </c>
      <c r="U18" s="16">
        <v>0.23273186534015899</v>
      </c>
      <c r="V18" s="16">
        <v>7.9521946395525706E-2</v>
      </c>
      <c r="W18" s="16">
        <v>0</v>
      </c>
      <c r="X18" s="16">
        <v>0</v>
      </c>
      <c r="Y18" s="16">
        <v>0</v>
      </c>
      <c r="AA18" s="16">
        <v>4.0712063491559862E-2</v>
      </c>
      <c r="AB18" s="16">
        <v>0.17623941775335489</v>
      </c>
      <c r="AC18" s="16">
        <v>5.0108675428617418E-2</v>
      </c>
      <c r="AD18" s="16">
        <v>0.23529048967898061</v>
      </c>
    </row>
    <row r="19" spans="2:30" ht="19" customHeight="1" x14ac:dyDescent="0.35">
      <c r="B19" s="15" t="s">
        <v>125</v>
      </c>
      <c r="C19" s="16">
        <v>1.0815051393737131E-2</v>
      </c>
      <c r="D19" s="16">
        <v>2.0929225548699561E-2</v>
      </c>
      <c r="E19" s="16">
        <v>0</v>
      </c>
      <c r="G19" s="16">
        <v>1.2397165147236291E-2</v>
      </c>
      <c r="H19" s="16">
        <v>0</v>
      </c>
      <c r="I19" s="16">
        <v>0</v>
      </c>
      <c r="J19" s="16">
        <v>0</v>
      </c>
      <c r="K19" s="16">
        <v>0</v>
      </c>
      <c r="L19" s="16">
        <v>0</v>
      </c>
      <c r="N19" s="16">
        <v>0</v>
      </c>
      <c r="O19" s="16">
        <v>0</v>
      </c>
      <c r="P19" s="16">
        <v>0.16776874835599731</v>
      </c>
      <c r="Q19" s="16">
        <v>0</v>
      </c>
      <c r="R19" s="16">
        <v>0</v>
      </c>
      <c r="S19" s="16">
        <v>0</v>
      </c>
      <c r="T19" s="16">
        <v>0</v>
      </c>
      <c r="U19" s="16">
        <v>0</v>
      </c>
      <c r="V19" s="16">
        <v>0</v>
      </c>
      <c r="W19" s="16">
        <v>0</v>
      </c>
      <c r="X19" s="16">
        <v>0</v>
      </c>
      <c r="Y19" s="16">
        <v>0</v>
      </c>
      <c r="AA19" s="16">
        <v>0</v>
      </c>
      <c r="AB19" s="16">
        <v>0</v>
      </c>
      <c r="AC19" s="16">
        <v>4.9931438706910587E-2</v>
      </c>
      <c r="AD19" s="16">
        <v>0</v>
      </c>
    </row>
    <row r="21" spans="2:30" x14ac:dyDescent="0.35">
      <c r="B21" s="19" t="s">
        <v>27</v>
      </c>
    </row>
    <row r="22" spans="2:30" x14ac:dyDescent="0.35">
      <c r="B22" t="s">
        <v>393</v>
      </c>
    </row>
    <row r="23" spans="2:30" x14ac:dyDescent="0.35">
      <c r="B23" t="s">
        <v>394</v>
      </c>
    </row>
    <row r="24" spans="2:30" x14ac:dyDescent="0.35">
      <c r="B24"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164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1603</v>
      </c>
      <c r="D7" s="13">
        <v>820</v>
      </c>
      <c r="E7" s="13">
        <v>783</v>
      </c>
      <c r="G7" s="13">
        <v>277</v>
      </c>
      <c r="H7" s="13">
        <v>316</v>
      </c>
      <c r="I7" s="13">
        <v>317</v>
      </c>
      <c r="J7" s="13">
        <v>275</v>
      </c>
      <c r="K7" s="13">
        <v>210</v>
      </c>
      <c r="L7" s="13">
        <v>208</v>
      </c>
      <c r="N7" s="13">
        <v>143</v>
      </c>
      <c r="O7" s="13">
        <v>60</v>
      </c>
      <c r="P7" s="13">
        <v>83</v>
      </c>
      <c r="Q7" s="13">
        <v>60</v>
      </c>
      <c r="R7" s="13">
        <v>186</v>
      </c>
      <c r="S7" s="13">
        <v>128</v>
      </c>
      <c r="T7" s="13">
        <v>115</v>
      </c>
      <c r="U7" s="13">
        <v>155</v>
      </c>
      <c r="V7" s="13">
        <v>232</v>
      </c>
      <c r="W7" s="13">
        <v>213</v>
      </c>
      <c r="X7" s="13">
        <v>106</v>
      </c>
      <c r="Y7" s="13">
        <v>122</v>
      </c>
      <c r="AA7" s="13">
        <v>468</v>
      </c>
      <c r="AB7" s="13">
        <v>429</v>
      </c>
      <c r="AC7" s="13">
        <v>355</v>
      </c>
      <c r="AD7" s="13">
        <v>342</v>
      </c>
    </row>
    <row r="8" spans="2:32" x14ac:dyDescent="0.35">
      <c r="B8" s="7" t="s">
        <v>111</v>
      </c>
      <c r="C8" s="14">
        <v>1589</v>
      </c>
      <c r="D8" s="14">
        <v>808</v>
      </c>
      <c r="E8" s="14">
        <v>781</v>
      </c>
      <c r="G8" s="14">
        <v>260</v>
      </c>
      <c r="H8" s="14">
        <v>318</v>
      </c>
      <c r="I8" s="14">
        <v>304</v>
      </c>
      <c r="J8" s="14">
        <v>277</v>
      </c>
      <c r="K8" s="14">
        <v>202</v>
      </c>
      <c r="L8" s="14">
        <v>228</v>
      </c>
      <c r="N8" s="14">
        <v>138</v>
      </c>
      <c r="O8" s="14">
        <v>54</v>
      </c>
      <c r="P8" s="14">
        <v>77</v>
      </c>
      <c r="Q8" s="14">
        <v>54</v>
      </c>
      <c r="R8" s="14">
        <v>182</v>
      </c>
      <c r="S8" s="14">
        <v>124</v>
      </c>
      <c r="T8" s="14">
        <v>109</v>
      </c>
      <c r="U8" s="14">
        <v>147</v>
      </c>
      <c r="V8" s="14">
        <v>251</v>
      </c>
      <c r="W8" s="14">
        <v>207</v>
      </c>
      <c r="X8" s="14">
        <v>115</v>
      </c>
      <c r="Y8" s="14">
        <v>130</v>
      </c>
      <c r="AA8" s="14">
        <v>463</v>
      </c>
      <c r="AB8" s="14">
        <v>423</v>
      </c>
      <c r="AC8" s="14">
        <v>357</v>
      </c>
      <c r="AD8" s="14">
        <v>344</v>
      </c>
    </row>
    <row r="9" spans="2:32" ht="19" customHeight="1" x14ac:dyDescent="0.35">
      <c r="B9" s="15" t="s">
        <v>165</v>
      </c>
      <c r="C9" s="16">
        <v>0.38672999751567438</v>
      </c>
      <c r="D9" s="16">
        <v>0.36745845375533048</v>
      </c>
      <c r="E9" s="16">
        <v>0.40666844836718291</v>
      </c>
      <c r="G9" s="16">
        <v>0.41562571929924369</v>
      </c>
      <c r="H9" s="16">
        <v>0.38295809834686489</v>
      </c>
      <c r="I9" s="16">
        <v>0.33163624715016549</v>
      </c>
      <c r="J9" s="16">
        <v>0.40201170813700599</v>
      </c>
      <c r="K9" s="16">
        <v>0.36093383873459239</v>
      </c>
      <c r="L9" s="16">
        <v>0.43693268816595171</v>
      </c>
      <c r="N9" s="16">
        <v>0.40284765127684069</v>
      </c>
      <c r="O9" s="16">
        <v>0.44214533817210172</v>
      </c>
      <c r="P9" s="16">
        <v>0.34385068337587749</v>
      </c>
      <c r="Q9" s="16">
        <v>0.45041158045600549</v>
      </c>
      <c r="R9" s="16">
        <v>0.41687312141369087</v>
      </c>
      <c r="S9" s="16">
        <v>0.36623250860642448</v>
      </c>
      <c r="T9" s="16">
        <v>0.42896626023645851</v>
      </c>
      <c r="U9" s="16">
        <v>0.38923348630409538</v>
      </c>
      <c r="V9" s="16">
        <v>0.36272257958203868</v>
      </c>
      <c r="W9" s="16">
        <v>0.42189599596980432</v>
      </c>
      <c r="X9" s="16">
        <v>0.34190776365852821</v>
      </c>
      <c r="Y9" s="16">
        <v>0.31491736354952771</v>
      </c>
      <c r="AA9" s="16">
        <v>0.34550032099274208</v>
      </c>
      <c r="AB9" s="16">
        <v>0.396673054133096</v>
      </c>
      <c r="AC9" s="16">
        <v>0.38695865577020999</v>
      </c>
      <c r="AD9" s="16">
        <v>0.42855544394447093</v>
      </c>
    </row>
    <row r="10" spans="2:32" ht="19" customHeight="1" x14ac:dyDescent="0.35">
      <c r="B10" s="15" t="s">
        <v>166</v>
      </c>
      <c r="C10" s="16">
        <v>0.24547007775216931</v>
      </c>
      <c r="D10" s="16">
        <v>0.2349639634395122</v>
      </c>
      <c r="E10" s="16">
        <v>0.25633976450213769</v>
      </c>
      <c r="G10" s="16">
        <v>0.20933700409721689</v>
      </c>
      <c r="H10" s="16">
        <v>0.2364154017052946</v>
      </c>
      <c r="I10" s="16">
        <v>0.2321137707989204</v>
      </c>
      <c r="J10" s="16">
        <v>0.26647790724822179</v>
      </c>
      <c r="K10" s="16">
        <v>0.26796250522184217</v>
      </c>
      <c r="L10" s="16">
        <v>0.27170991662111937</v>
      </c>
      <c r="N10" s="16">
        <v>0.20617215726992161</v>
      </c>
      <c r="O10" s="16">
        <v>0.30130740790155552</v>
      </c>
      <c r="P10" s="16">
        <v>0.21276730548651709</v>
      </c>
      <c r="Q10" s="16">
        <v>0.2419501840296184</v>
      </c>
      <c r="R10" s="16">
        <v>0.26784302261038578</v>
      </c>
      <c r="S10" s="16">
        <v>0.25884729633899151</v>
      </c>
      <c r="T10" s="16">
        <v>0.24628605917011559</v>
      </c>
      <c r="U10" s="16">
        <v>0.2198890316357833</v>
      </c>
      <c r="V10" s="16">
        <v>0.22062951936717609</v>
      </c>
      <c r="W10" s="16">
        <v>0.24003696938620639</v>
      </c>
      <c r="X10" s="16">
        <v>0.31178720943259658</v>
      </c>
      <c r="Y10" s="16">
        <v>0.26710849533496422</v>
      </c>
      <c r="AA10" s="16">
        <v>0.22300292935370999</v>
      </c>
      <c r="AB10" s="16">
        <v>0.24545314215318459</v>
      </c>
      <c r="AC10" s="16">
        <v>0.28778112712902099</v>
      </c>
      <c r="AD10" s="16">
        <v>0.23286132964025641</v>
      </c>
    </row>
    <row r="11" spans="2:32" ht="19" customHeight="1" x14ac:dyDescent="0.35">
      <c r="B11" s="15" t="s">
        <v>167</v>
      </c>
      <c r="C11" s="16">
        <v>0.22652626841912421</v>
      </c>
      <c r="D11" s="16">
        <v>0.25666623948493411</v>
      </c>
      <c r="E11" s="16">
        <v>0.19534327969571241</v>
      </c>
      <c r="G11" s="16">
        <v>0.24494583687714061</v>
      </c>
      <c r="H11" s="16">
        <v>0.23425059081821531</v>
      </c>
      <c r="I11" s="16">
        <v>0.30230949378645439</v>
      </c>
      <c r="J11" s="16">
        <v>0.2156675662172369</v>
      </c>
      <c r="K11" s="16">
        <v>0.20161787942421749</v>
      </c>
      <c r="L11" s="16">
        <v>0.12868004005255851</v>
      </c>
      <c r="N11" s="16">
        <v>0.27137828994486729</v>
      </c>
      <c r="O11" s="16">
        <v>0.2014018300104726</v>
      </c>
      <c r="P11" s="16">
        <v>0.27908079906598138</v>
      </c>
      <c r="Q11" s="16">
        <v>0.2272599322185474</v>
      </c>
      <c r="R11" s="16">
        <v>0.21012857547430441</v>
      </c>
      <c r="S11" s="16">
        <v>0.25596613846253702</v>
      </c>
      <c r="T11" s="16">
        <v>0.19637935921375449</v>
      </c>
      <c r="U11" s="16">
        <v>0.25365593738982889</v>
      </c>
      <c r="V11" s="16">
        <v>0.22160225456782101</v>
      </c>
      <c r="W11" s="16">
        <v>0.2010886173977878</v>
      </c>
      <c r="X11" s="16">
        <v>0.1934407224713752</v>
      </c>
      <c r="Y11" s="16">
        <v>0.22640933916463329</v>
      </c>
      <c r="AA11" s="16">
        <v>0.25505540972122592</v>
      </c>
      <c r="AB11" s="16">
        <v>0.24736976412724751</v>
      </c>
      <c r="AC11" s="16">
        <v>0.21548991107822379</v>
      </c>
      <c r="AD11" s="16">
        <v>0.17484738741381189</v>
      </c>
    </row>
    <row r="12" spans="2:32" ht="19" customHeight="1" x14ac:dyDescent="0.35">
      <c r="B12" s="15" t="s">
        <v>168</v>
      </c>
      <c r="C12" s="16">
        <v>6.8486920097964948E-2</v>
      </c>
      <c r="D12" s="16">
        <v>8.5181107252658414E-2</v>
      </c>
      <c r="E12" s="16">
        <v>5.1215017326238017E-2</v>
      </c>
      <c r="G12" s="16">
        <v>9.0255986161354634E-2</v>
      </c>
      <c r="H12" s="16">
        <v>0.13354124706014139</v>
      </c>
      <c r="I12" s="16">
        <v>6.9913749545685355E-2</v>
      </c>
      <c r="J12" s="16">
        <v>2.9802849976669599E-2</v>
      </c>
      <c r="K12" s="16">
        <v>4.8259450745198357E-2</v>
      </c>
      <c r="L12" s="16">
        <v>1.5844329758754921E-2</v>
      </c>
      <c r="N12" s="16">
        <v>5.6009174281242441E-2</v>
      </c>
      <c r="O12" s="16">
        <v>3.808957546285225E-2</v>
      </c>
      <c r="P12" s="16">
        <v>4.6796844946702519E-2</v>
      </c>
      <c r="Q12" s="16">
        <v>1.5855201839523079E-2</v>
      </c>
      <c r="R12" s="16">
        <v>3.6878779664870673E-2</v>
      </c>
      <c r="S12" s="16">
        <v>5.279034361489212E-2</v>
      </c>
      <c r="T12" s="16">
        <v>4.2846620223749091E-2</v>
      </c>
      <c r="U12" s="16">
        <v>5.2390828038310529E-2</v>
      </c>
      <c r="V12" s="16">
        <v>0.14174061631237109</v>
      </c>
      <c r="W12" s="16">
        <v>6.3586785758843342E-2</v>
      </c>
      <c r="X12" s="16">
        <v>8.290444901906581E-2</v>
      </c>
      <c r="Y12" s="16">
        <v>8.1394771021381443E-2</v>
      </c>
      <c r="AA12" s="16">
        <v>0.1176783325293953</v>
      </c>
      <c r="AB12" s="16">
        <v>3.4038870957180098E-2</v>
      </c>
      <c r="AC12" s="16">
        <v>5.8139187091869458E-2</v>
      </c>
      <c r="AD12" s="16">
        <v>5.5112814804582841E-2</v>
      </c>
    </row>
    <row r="13" spans="2:32" ht="19" customHeight="1" x14ac:dyDescent="0.35">
      <c r="B13" s="15" t="s">
        <v>169</v>
      </c>
      <c r="C13" s="16">
        <v>1.059684115605442E-2</v>
      </c>
      <c r="D13" s="16">
        <v>9.5294289999688746E-3</v>
      </c>
      <c r="E13" s="16">
        <v>1.1701191958308699E-2</v>
      </c>
      <c r="G13" s="16">
        <v>0</v>
      </c>
      <c r="H13" s="16">
        <v>2.9555404642061509E-3</v>
      </c>
      <c r="I13" s="16">
        <v>8.7542225902200402E-3</v>
      </c>
      <c r="J13" s="16">
        <v>2.914221913647649E-2</v>
      </c>
      <c r="K13" s="16">
        <v>1.9444887862536779E-2</v>
      </c>
      <c r="L13" s="16">
        <v>5.4047492211852909E-3</v>
      </c>
      <c r="N13" s="16">
        <v>1.9921489447146948E-2</v>
      </c>
      <c r="O13" s="16">
        <v>0</v>
      </c>
      <c r="P13" s="16">
        <v>2.6138011800297619E-2</v>
      </c>
      <c r="Q13" s="16">
        <v>1.6075409775056799E-2</v>
      </c>
      <c r="R13" s="16">
        <v>1.0766265783146999E-2</v>
      </c>
      <c r="S13" s="16">
        <v>0</v>
      </c>
      <c r="T13" s="16">
        <v>1.6453787798248621E-2</v>
      </c>
      <c r="U13" s="16">
        <v>5.8061917024032888E-3</v>
      </c>
      <c r="V13" s="16">
        <v>8.9698721892698396E-3</v>
      </c>
      <c r="W13" s="16">
        <v>1.079122937884242E-2</v>
      </c>
      <c r="X13" s="16">
        <v>9.2396969711075524E-3</v>
      </c>
      <c r="Y13" s="16">
        <v>8.0530140786720418E-3</v>
      </c>
      <c r="AA13" s="16">
        <v>8.1288334510324373E-3</v>
      </c>
      <c r="AB13" s="16">
        <v>9.3819660585852966E-3</v>
      </c>
      <c r="AC13" s="16">
        <v>5.3385099202067354E-3</v>
      </c>
      <c r="AD13" s="16">
        <v>2.0959917095675341E-2</v>
      </c>
    </row>
    <row r="14" spans="2:32" ht="19" customHeight="1" x14ac:dyDescent="0.35">
      <c r="B14" s="15" t="s">
        <v>170</v>
      </c>
      <c r="C14" s="16">
        <v>6.2189895059012762E-2</v>
      </c>
      <c r="D14" s="16">
        <v>4.6200807067595932E-2</v>
      </c>
      <c r="E14" s="16">
        <v>7.8732298150420377E-2</v>
      </c>
      <c r="G14" s="16">
        <v>3.9835453565044247E-2</v>
      </c>
      <c r="H14" s="16">
        <v>9.8791216052776746E-3</v>
      </c>
      <c r="I14" s="16">
        <v>5.527251612855457E-2</v>
      </c>
      <c r="J14" s="16">
        <v>5.6897749284389003E-2</v>
      </c>
      <c r="K14" s="16">
        <v>0.1017814380116128</v>
      </c>
      <c r="L14" s="16">
        <v>0.14142827618043019</v>
      </c>
      <c r="N14" s="16">
        <v>4.367123777998104E-2</v>
      </c>
      <c r="O14" s="16">
        <v>1.7055848453017941E-2</v>
      </c>
      <c r="P14" s="16">
        <v>9.1366355324623769E-2</v>
      </c>
      <c r="Q14" s="16">
        <v>4.8447691681248677E-2</v>
      </c>
      <c r="R14" s="16">
        <v>5.7510235053601207E-2</v>
      </c>
      <c r="S14" s="16">
        <v>6.6163712977154912E-2</v>
      </c>
      <c r="T14" s="16">
        <v>6.9067913357673691E-2</v>
      </c>
      <c r="U14" s="16">
        <v>7.9024524929578482E-2</v>
      </c>
      <c r="V14" s="16">
        <v>4.4335157981323238E-2</v>
      </c>
      <c r="W14" s="16">
        <v>6.2600402108515835E-2</v>
      </c>
      <c r="X14" s="16">
        <v>6.072015844732661E-2</v>
      </c>
      <c r="Y14" s="16">
        <v>0.1021170168508214</v>
      </c>
      <c r="AA14" s="16">
        <v>5.0634173951894491E-2</v>
      </c>
      <c r="AB14" s="16">
        <v>6.7083202570706546E-2</v>
      </c>
      <c r="AC14" s="16">
        <v>4.6292609010469103E-2</v>
      </c>
      <c r="AD14" s="16">
        <v>8.766310710120262E-2</v>
      </c>
    </row>
    <row r="16" spans="2:32" x14ac:dyDescent="0.35">
      <c r="B16" s="19" t="s">
        <v>28</v>
      </c>
    </row>
    <row r="17" spans="2:2" x14ac:dyDescent="0.35">
      <c r="B17" t="s">
        <v>393</v>
      </c>
    </row>
    <row r="18" spans="2:2" x14ac:dyDescent="0.35">
      <c r="B18"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171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1034</v>
      </c>
      <c r="D7" s="13">
        <v>548</v>
      </c>
      <c r="E7" s="13">
        <v>486</v>
      </c>
      <c r="G7" s="13">
        <v>157</v>
      </c>
      <c r="H7" s="13">
        <v>268</v>
      </c>
      <c r="I7" s="13">
        <v>259</v>
      </c>
      <c r="J7" s="13">
        <v>190</v>
      </c>
      <c r="K7" s="13">
        <v>121</v>
      </c>
      <c r="L7" s="13">
        <v>39</v>
      </c>
      <c r="N7" s="13">
        <v>90</v>
      </c>
      <c r="O7" s="13">
        <v>42</v>
      </c>
      <c r="P7" s="13">
        <v>48</v>
      </c>
      <c r="Q7" s="13">
        <v>38</v>
      </c>
      <c r="R7" s="13">
        <v>124</v>
      </c>
      <c r="S7" s="13">
        <v>72</v>
      </c>
      <c r="T7" s="13">
        <v>69</v>
      </c>
      <c r="U7" s="13">
        <v>97</v>
      </c>
      <c r="V7" s="13">
        <v>182</v>
      </c>
      <c r="W7" s="13">
        <v>127</v>
      </c>
      <c r="X7" s="13">
        <v>61</v>
      </c>
      <c r="Y7" s="13">
        <v>84</v>
      </c>
      <c r="AA7" s="13">
        <v>366</v>
      </c>
      <c r="AB7" s="13">
        <v>288</v>
      </c>
      <c r="AC7" s="13">
        <v>237</v>
      </c>
      <c r="AD7" s="13">
        <v>142</v>
      </c>
    </row>
    <row r="8" spans="2:32" x14ac:dyDescent="0.35">
      <c r="B8" s="7" t="s">
        <v>111</v>
      </c>
      <c r="C8" s="14">
        <v>1022</v>
      </c>
      <c r="D8" s="14">
        <v>541</v>
      </c>
      <c r="E8" s="14">
        <v>481</v>
      </c>
      <c r="G8" s="14">
        <v>149</v>
      </c>
      <c r="H8" s="14">
        <v>271</v>
      </c>
      <c r="I8" s="14">
        <v>250</v>
      </c>
      <c r="J8" s="14">
        <v>192</v>
      </c>
      <c r="K8" s="14">
        <v>116</v>
      </c>
      <c r="L8" s="14">
        <v>43</v>
      </c>
      <c r="N8" s="14">
        <v>87</v>
      </c>
      <c r="O8" s="14">
        <v>38</v>
      </c>
      <c r="P8" s="14">
        <v>44</v>
      </c>
      <c r="Q8" s="14">
        <v>34</v>
      </c>
      <c r="R8" s="14">
        <v>120</v>
      </c>
      <c r="S8" s="14">
        <v>69</v>
      </c>
      <c r="T8" s="14">
        <v>65</v>
      </c>
      <c r="U8" s="14">
        <v>92</v>
      </c>
      <c r="V8" s="14">
        <v>197</v>
      </c>
      <c r="W8" s="14">
        <v>122</v>
      </c>
      <c r="X8" s="14">
        <v>65</v>
      </c>
      <c r="Y8" s="14">
        <v>89</v>
      </c>
      <c r="AA8" s="14">
        <v>358</v>
      </c>
      <c r="AB8" s="14">
        <v>283</v>
      </c>
      <c r="AC8" s="14">
        <v>236</v>
      </c>
      <c r="AD8" s="14">
        <v>144</v>
      </c>
    </row>
    <row r="9" spans="2:32" ht="19" customHeight="1" x14ac:dyDescent="0.35">
      <c r="B9" s="15" t="s">
        <v>165</v>
      </c>
      <c r="C9" s="16">
        <v>0.33591730293213162</v>
      </c>
      <c r="D9" s="16">
        <v>0.32052204398591377</v>
      </c>
      <c r="E9" s="16">
        <v>0.35320848257839199</v>
      </c>
      <c r="G9" s="16">
        <v>0.37304496721401093</v>
      </c>
      <c r="H9" s="16">
        <v>0.34069369654680892</v>
      </c>
      <c r="I9" s="16">
        <v>0.32250736428318488</v>
      </c>
      <c r="J9" s="16">
        <v>0.37259063363326428</v>
      </c>
      <c r="K9" s="16">
        <v>0.27482550331704919</v>
      </c>
      <c r="L9" s="16">
        <v>0.25690242283623133</v>
      </c>
      <c r="N9" s="16">
        <v>0.297498010945632</v>
      </c>
      <c r="O9" s="16">
        <v>0.40888100587104198</v>
      </c>
      <c r="P9" s="16">
        <v>0.33150286696908721</v>
      </c>
      <c r="Q9" s="16">
        <v>0.26382826340687771</v>
      </c>
      <c r="R9" s="16">
        <v>0.39769781272387927</v>
      </c>
      <c r="S9" s="16">
        <v>0.33129080573324832</v>
      </c>
      <c r="T9" s="16">
        <v>0.40280898806891091</v>
      </c>
      <c r="U9" s="16">
        <v>0.32904025175786561</v>
      </c>
      <c r="V9" s="16">
        <v>0.32807503909899721</v>
      </c>
      <c r="W9" s="16">
        <v>0.37178978834515403</v>
      </c>
      <c r="X9" s="16">
        <v>0.26471524758442311</v>
      </c>
      <c r="Y9" s="16">
        <v>0.27067732968805441</v>
      </c>
      <c r="AA9" s="16">
        <v>0.31432301206966101</v>
      </c>
      <c r="AB9" s="16">
        <v>0.37792181974245898</v>
      </c>
      <c r="AC9" s="16">
        <v>0.34058092209167168</v>
      </c>
      <c r="AD9" s="16">
        <v>0.29808555891785682</v>
      </c>
    </row>
    <row r="10" spans="2:32" ht="19" customHeight="1" x14ac:dyDescent="0.35">
      <c r="B10" s="15" t="s">
        <v>166</v>
      </c>
      <c r="C10" s="16">
        <v>0.26835395324029288</v>
      </c>
      <c r="D10" s="16">
        <v>0.27185207360037761</v>
      </c>
      <c r="E10" s="16">
        <v>0.2644250405937586</v>
      </c>
      <c r="G10" s="16">
        <v>0.29776117350168979</v>
      </c>
      <c r="H10" s="16">
        <v>0.25709692965066983</v>
      </c>
      <c r="I10" s="16">
        <v>0.27252118243122903</v>
      </c>
      <c r="J10" s="16">
        <v>0.24394836341890749</v>
      </c>
      <c r="K10" s="16">
        <v>0.23747771191831379</v>
      </c>
      <c r="L10" s="16">
        <v>0.40485094076130329</v>
      </c>
      <c r="N10" s="16">
        <v>0.28758705186076472</v>
      </c>
      <c r="O10" s="16">
        <v>0.30438260056445071</v>
      </c>
      <c r="P10" s="16">
        <v>0.2270826055034155</v>
      </c>
      <c r="Q10" s="16">
        <v>0.24620234228166621</v>
      </c>
      <c r="R10" s="16">
        <v>0.2665826384231218</v>
      </c>
      <c r="S10" s="16">
        <v>0.31111117625072471</v>
      </c>
      <c r="T10" s="16">
        <v>0.27947472216657199</v>
      </c>
      <c r="U10" s="16">
        <v>0.2281387107446454</v>
      </c>
      <c r="V10" s="16">
        <v>0.24769382645094251</v>
      </c>
      <c r="W10" s="16">
        <v>0.28263288863921709</v>
      </c>
      <c r="X10" s="16">
        <v>0.28981332891906741</v>
      </c>
      <c r="Y10" s="16">
        <v>0.27645933485799162</v>
      </c>
      <c r="AA10" s="16">
        <v>0.24005492903102019</v>
      </c>
      <c r="AB10" s="16">
        <v>0.29360854834616978</v>
      </c>
      <c r="AC10" s="16">
        <v>0.28527021330386643</v>
      </c>
      <c r="AD10" s="16">
        <v>0.2618170280210651</v>
      </c>
    </row>
    <row r="11" spans="2:32" ht="19" customHeight="1" x14ac:dyDescent="0.35">
      <c r="B11" s="15" t="s">
        <v>167</v>
      </c>
      <c r="C11" s="16">
        <v>0.246012470554272</v>
      </c>
      <c r="D11" s="16">
        <v>0.27250830515822638</v>
      </c>
      <c r="E11" s="16">
        <v>0.21625368327988609</v>
      </c>
      <c r="G11" s="16">
        <v>0.22813432442828521</v>
      </c>
      <c r="H11" s="16">
        <v>0.26988914119228219</v>
      </c>
      <c r="I11" s="16">
        <v>0.27103957615401703</v>
      </c>
      <c r="J11" s="16">
        <v>0.22583115495177991</v>
      </c>
      <c r="K11" s="16">
        <v>0.2448416968559238</v>
      </c>
      <c r="L11" s="16">
        <v>0.1057844183212189</v>
      </c>
      <c r="N11" s="16">
        <v>0.26932167560504178</v>
      </c>
      <c r="O11" s="16">
        <v>0.19145011267822079</v>
      </c>
      <c r="P11" s="16">
        <v>0.31075721983465282</v>
      </c>
      <c r="Q11" s="16">
        <v>0.33431727830176372</v>
      </c>
      <c r="R11" s="16">
        <v>0.24017578572583409</v>
      </c>
      <c r="S11" s="16">
        <v>0.23345538735261109</v>
      </c>
      <c r="T11" s="16">
        <v>0.15829441437336639</v>
      </c>
      <c r="U11" s="16">
        <v>0.2862071582104887</v>
      </c>
      <c r="V11" s="16">
        <v>0.24781130214704741</v>
      </c>
      <c r="W11" s="16">
        <v>0.18009632433565331</v>
      </c>
      <c r="X11" s="16">
        <v>0.27618499285886672</v>
      </c>
      <c r="Y11" s="16">
        <v>0.28493486155556469</v>
      </c>
      <c r="AA11" s="16">
        <v>0.28970354438015811</v>
      </c>
      <c r="AB11" s="16">
        <v>0.2040565655316412</v>
      </c>
      <c r="AC11" s="16">
        <v>0.22338193461011541</v>
      </c>
      <c r="AD11" s="16">
        <v>0.257583526263091</v>
      </c>
    </row>
    <row r="12" spans="2:32" ht="19" customHeight="1" x14ac:dyDescent="0.35">
      <c r="B12" s="15" t="s">
        <v>168</v>
      </c>
      <c r="C12" s="16">
        <v>5.3520033362306318E-2</v>
      </c>
      <c r="D12" s="16">
        <v>6.1691382386823333E-2</v>
      </c>
      <c r="E12" s="16">
        <v>4.4342385592378339E-2</v>
      </c>
      <c r="G12" s="16">
        <v>2.5581947428736991E-2</v>
      </c>
      <c r="H12" s="16">
        <v>0.1023121553986957</v>
      </c>
      <c r="I12" s="16">
        <v>5.1925572710881239E-2</v>
      </c>
      <c r="J12" s="16">
        <v>5.410210743669693E-3</v>
      </c>
      <c r="K12" s="16">
        <v>6.0009738487267317E-2</v>
      </c>
      <c r="L12" s="16">
        <v>4.9341184199548048E-2</v>
      </c>
      <c r="N12" s="16">
        <v>3.4258773359643079E-2</v>
      </c>
      <c r="O12" s="16">
        <v>4.7940348074873823E-2</v>
      </c>
      <c r="P12" s="16">
        <v>4.3092853587479579E-2</v>
      </c>
      <c r="Q12" s="16">
        <v>2.6198002836861922E-2</v>
      </c>
      <c r="R12" s="16">
        <v>2.3464128339667649E-2</v>
      </c>
      <c r="S12" s="16">
        <v>2.7696145719990069E-2</v>
      </c>
      <c r="T12" s="16">
        <v>1.426782876239714E-2</v>
      </c>
      <c r="U12" s="16">
        <v>5.0893260748997249E-2</v>
      </c>
      <c r="V12" s="16">
        <v>0.12064688641331819</v>
      </c>
      <c r="W12" s="16">
        <v>3.7640227765731407E-2</v>
      </c>
      <c r="X12" s="16">
        <v>4.9365850132323717E-2</v>
      </c>
      <c r="Y12" s="16">
        <v>5.7978586503527579E-2</v>
      </c>
      <c r="AA12" s="16">
        <v>0.1047282779769082</v>
      </c>
      <c r="AB12" s="16">
        <v>2.8665694880741041E-2</v>
      </c>
      <c r="AC12" s="16">
        <v>1.7292209219302059E-2</v>
      </c>
      <c r="AD12" s="16">
        <v>3.4840571129135557E-2</v>
      </c>
    </row>
    <row r="13" spans="2:32" ht="19" customHeight="1" x14ac:dyDescent="0.35">
      <c r="B13" s="15" t="s">
        <v>169</v>
      </c>
      <c r="C13" s="16">
        <v>1.077307197963358E-2</v>
      </c>
      <c r="D13" s="16">
        <v>7.4925233275563606E-3</v>
      </c>
      <c r="E13" s="16">
        <v>1.4457619039187949E-2</v>
      </c>
      <c r="G13" s="16">
        <v>7.1024722094467554E-3</v>
      </c>
      <c r="H13" s="16">
        <v>3.4427161307269442E-3</v>
      </c>
      <c r="I13" s="16">
        <v>1.13749338138206E-2</v>
      </c>
      <c r="J13" s="16">
        <v>2.121837872792728E-2</v>
      </c>
      <c r="K13" s="16">
        <v>7.8844366106295607E-3</v>
      </c>
      <c r="L13" s="16">
        <v>2.721744924126504E-2</v>
      </c>
      <c r="N13" s="16">
        <v>3.3536123973222712E-2</v>
      </c>
      <c r="O13" s="16">
        <v>0</v>
      </c>
      <c r="P13" s="16">
        <v>2.3086369483772809E-2</v>
      </c>
      <c r="Q13" s="16">
        <v>2.5627146536014209E-2</v>
      </c>
      <c r="R13" s="16">
        <v>0</v>
      </c>
      <c r="S13" s="16">
        <v>0</v>
      </c>
      <c r="T13" s="16">
        <v>1.382196029057898E-2</v>
      </c>
      <c r="U13" s="16">
        <v>1.281002591829297E-2</v>
      </c>
      <c r="V13" s="16">
        <v>5.5043203657602286E-3</v>
      </c>
      <c r="W13" s="16">
        <v>7.6785208624297868E-3</v>
      </c>
      <c r="X13" s="16">
        <v>1.6203856793394169E-2</v>
      </c>
      <c r="Y13" s="16">
        <v>1.1912591454020941E-2</v>
      </c>
      <c r="AA13" s="16">
        <v>1.0503250822564239E-2</v>
      </c>
      <c r="AB13" s="16">
        <v>7.1543035741980943E-3</v>
      </c>
      <c r="AC13" s="16">
        <v>8.8499117179926604E-3</v>
      </c>
      <c r="AD13" s="16">
        <v>2.1698437930623749E-2</v>
      </c>
    </row>
    <row r="14" spans="2:32" ht="19" customHeight="1" x14ac:dyDescent="0.35">
      <c r="B14" s="15" t="s">
        <v>170</v>
      </c>
      <c r="C14" s="16">
        <v>8.5423167931363675E-2</v>
      </c>
      <c r="D14" s="16">
        <v>6.5933671541102537E-2</v>
      </c>
      <c r="E14" s="16">
        <v>0.10731278891639701</v>
      </c>
      <c r="G14" s="16">
        <v>6.8375115217830282E-2</v>
      </c>
      <c r="H14" s="16">
        <v>2.656536108081646E-2</v>
      </c>
      <c r="I14" s="16">
        <v>7.0631370606867291E-2</v>
      </c>
      <c r="J14" s="16">
        <v>0.13100125852445099</v>
      </c>
      <c r="K14" s="16">
        <v>0.1749609128108163</v>
      </c>
      <c r="L14" s="16">
        <v>0.15590358464043311</v>
      </c>
      <c r="N14" s="16">
        <v>7.7798364255695723E-2</v>
      </c>
      <c r="O14" s="16">
        <v>4.7345932811412597E-2</v>
      </c>
      <c r="P14" s="16">
        <v>6.4478084621592033E-2</v>
      </c>
      <c r="Q14" s="16">
        <v>0.1038269666368164</v>
      </c>
      <c r="R14" s="16">
        <v>7.2079634787497376E-2</v>
      </c>
      <c r="S14" s="16">
        <v>9.6446484943425864E-2</v>
      </c>
      <c r="T14" s="16">
        <v>0.1313320863381747</v>
      </c>
      <c r="U14" s="16">
        <v>9.2910592619710144E-2</v>
      </c>
      <c r="V14" s="16">
        <v>5.0268625523934282E-2</v>
      </c>
      <c r="W14" s="16">
        <v>0.1201622500518147</v>
      </c>
      <c r="X14" s="16">
        <v>0.1037167237119252</v>
      </c>
      <c r="Y14" s="16">
        <v>9.8037295940840929E-2</v>
      </c>
      <c r="AA14" s="16">
        <v>4.0686985719688318E-2</v>
      </c>
      <c r="AB14" s="16">
        <v>8.8593067924790672E-2</v>
      </c>
      <c r="AC14" s="16">
        <v>0.1246248090570518</v>
      </c>
      <c r="AD14" s="16">
        <v>0.12597487773822769</v>
      </c>
    </row>
    <row r="16" spans="2:32" x14ac:dyDescent="0.35">
      <c r="B16" s="19" t="s">
        <v>29</v>
      </c>
    </row>
    <row r="17" spans="2:2" x14ac:dyDescent="0.35">
      <c r="B17" t="s">
        <v>393</v>
      </c>
    </row>
    <row r="18" spans="2:2" x14ac:dyDescent="0.35">
      <c r="B18"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172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1603</v>
      </c>
      <c r="D7" s="13">
        <v>820</v>
      </c>
      <c r="E7" s="13">
        <v>783</v>
      </c>
      <c r="G7" s="13">
        <v>277</v>
      </c>
      <c r="H7" s="13">
        <v>316</v>
      </c>
      <c r="I7" s="13">
        <v>317</v>
      </c>
      <c r="J7" s="13">
        <v>275</v>
      </c>
      <c r="K7" s="13">
        <v>210</v>
      </c>
      <c r="L7" s="13">
        <v>208</v>
      </c>
      <c r="N7" s="13">
        <v>143</v>
      </c>
      <c r="O7" s="13">
        <v>60</v>
      </c>
      <c r="P7" s="13">
        <v>83</v>
      </c>
      <c r="Q7" s="13">
        <v>60</v>
      </c>
      <c r="R7" s="13">
        <v>186</v>
      </c>
      <c r="S7" s="13">
        <v>128</v>
      </c>
      <c r="T7" s="13">
        <v>115</v>
      </c>
      <c r="U7" s="13">
        <v>155</v>
      </c>
      <c r="V7" s="13">
        <v>232</v>
      </c>
      <c r="W7" s="13">
        <v>213</v>
      </c>
      <c r="X7" s="13">
        <v>106</v>
      </c>
      <c r="Y7" s="13">
        <v>122</v>
      </c>
      <c r="AA7" s="13">
        <v>468</v>
      </c>
      <c r="AB7" s="13">
        <v>429</v>
      </c>
      <c r="AC7" s="13">
        <v>355</v>
      </c>
      <c r="AD7" s="13">
        <v>342</v>
      </c>
    </row>
    <row r="8" spans="2:32" x14ac:dyDescent="0.35">
      <c r="B8" s="7" t="s">
        <v>111</v>
      </c>
      <c r="C8" s="14">
        <v>1589</v>
      </c>
      <c r="D8" s="14">
        <v>808</v>
      </c>
      <c r="E8" s="14">
        <v>781</v>
      </c>
      <c r="G8" s="14">
        <v>260</v>
      </c>
      <c r="H8" s="14">
        <v>318</v>
      </c>
      <c r="I8" s="14">
        <v>304</v>
      </c>
      <c r="J8" s="14">
        <v>277</v>
      </c>
      <c r="K8" s="14">
        <v>202</v>
      </c>
      <c r="L8" s="14">
        <v>228</v>
      </c>
      <c r="N8" s="14">
        <v>138</v>
      </c>
      <c r="O8" s="14">
        <v>54</v>
      </c>
      <c r="P8" s="14">
        <v>77</v>
      </c>
      <c r="Q8" s="14">
        <v>54</v>
      </c>
      <c r="R8" s="14">
        <v>182</v>
      </c>
      <c r="S8" s="14">
        <v>124</v>
      </c>
      <c r="T8" s="14">
        <v>109</v>
      </c>
      <c r="U8" s="14">
        <v>147</v>
      </c>
      <c r="V8" s="14">
        <v>251</v>
      </c>
      <c r="W8" s="14">
        <v>207</v>
      </c>
      <c r="X8" s="14">
        <v>115</v>
      </c>
      <c r="Y8" s="14">
        <v>130</v>
      </c>
      <c r="AA8" s="14">
        <v>463</v>
      </c>
      <c r="AB8" s="14">
        <v>423</v>
      </c>
      <c r="AC8" s="14">
        <v>357</v>
      </c>
      <c r="AD8" s="14">
        <v>344</v>
      </c>
    </row>
    <row r="9" spans="2:32" ht="19" customHeight="1" x14ac:dyDescent="0.35">
      <c r="B9" s="15" t="s">
        <v>173</v>
      </c>
      <c r="C9" s="16">
        <v>0.22194026029555389</v>
      </c>
      <c r="D9" s="16">
        <v>0.26116547518100708</v>
      </c>
      <c r="E9" s="16">
        <v>0.18135762566807681</v>
      </c>
      <c r="G9" s="16">
        <v>0.3398493733758548</v>
      </c>
      <c r="H9" s="16">
        <v>0.36759151869573842</v>
      </c>
      <c r="I9" s="16">
        <v>0.23943602257405769</v>
      </c>
      <c r="J9" s="16">
        <v>0.17533138834927731</v>
      </c>
      <c r="K9" s="16">
        <v>9.4107334774381546E-2</v>
      </c>
      <c r="L9" s="16">
        <v>3.0439230777909571E-2</v>
      </c>
      <c r="N9" s="16">
        <v>0.22151456367960029</v>
      </c>
      <c r="O9" s="16">
        <v>0.20445548050557971</v>
      </c>
      <c r="P9" s="16">
        <v>0.24854649576609811</v>
      </c>
      <c r="Q9" s="16">
        <v>0.14566055555476931</v>
      </c>
      <c r="R9" s="16">
        <v>0.19452967551497541</v>
      </c>
      <c r="S9" s="16">
        <v>0.17443194974585111</v>
      </c>
      <c r="T9" s="16">
        <v>0.25795313084652682</v>
      </c>
      <c r="U9" s="16">
        <v>0.22621401391488791</v>
      </c>
      <c r="V9" s="16">
        <v>0.35417120584780237</v>
      </c>
      <c r="W9" s="16">
        <v>0.15099561743810849</v>
      </c>
      <c r="X9" s="16">
        <v>0.1843048313966745</v>
      </c>
      <c r="Y9" s="16">
        <v>0.18462236458527509</v>
      </c>
      <c r="AA9" s="16">
        <v>0.31674873008474358</v>
      </c>
      <c r="AB9" s="16">
        <v>0.1843631913023632</v>
      </c>
      <c r="AC9" s="16">
        <v>0.19239415464796619</v>
      </c>
      <c r="AD9" s="16">
        <v>0.1711125638767147</v>
      </c>
    </row>
    <row r="10" spans="2:32" ht="19" customHeight="1" x14ac:dyDescent="0.35">
      <c r="B10" s="15" t="s">
        <v>174</v>
      </c>
      <c r="C10" s="16">
        <v>0.49764600558881528</v>
      </c>
      <c r="D10" s="16">
        <v>0.50017147890459068</v>
      </c>
      <c r="E10" s="16">
        <v>0.495033136261398</v>
      </c>
      <c r="G10" s="16">
        <v>0.52804210102667148</v>
      </c>
      <c r="H10" s="16">
        <v>0.49075964841069591</v>
      </c>
      <c r="I10" s="16">
        <v>0.53494543448273046</v>
      </c>
      <c r="J10" s="16">
        <v>0.51965576390833434</v>
      </c>
      <c r="K10" s="16">
        <v>0.47830526386205419</v>
      </c>
      <c r="L10" s="16">
        <v>0.41302732820889909</v>
      </c>
      <c r="N10" s="16">
        <v>0.47353099744931082</v>
      </c>
      <c r="O10" s="16">
        <v>0.5056406644055621</v>
      </c>
      <c r="P10" s="16">
        <v>0.36534032662937399</v>
      </c>
      <c r="Q10" s="16">
        <v>0.57504825469568677</v>
      </c>
      <c r="R10" s="16">
        <v>0.50921611398992361</v>
      </c>
      <c r="S10" s="16">
        <v>0.46210100882032779</v>
      </c>
      <c r="T10" s="16">
        <v>0.41499976475302358</v>
      </c>
      <c r="U10" s="16">
        <v>0.48407450173176197</v>
      </c>
      <c r="V10" s="16">
        <v>0.50421113611953527</v>
      </c>
      <c r="W10" s="16">
        <v>0.54784903990063227</v>
      </c>
      <c r="X10" s="16">
        <v>0.53626282155566229</v>
      </c>
      <c r="Y10" s="16">
        <v>0.54172678835603327</v>
      </c>
      <c r="AA10" s="16">
        <v>0.48881681089195422</v>
      </c>
      <c r="AB10" s="16">
        <v>0.50952994893815462</v>
      </c>
      <c r="AC10" s="16">
        <v>0.52006977044036828</v>
      </c>
      <c r="AD10" s="16">
        <v>0.4721124472406254</v>
      </c>
    </row>
    <row r="11" spans="2:32" ht="19" customHeight="1" x14ac:dyDescent="0.35">
      <c r="B11" s="15" t="s">
        <v>175</v>
      </c>
      <c r="C11" s="16">
        <v>0.2018792558237737</v>
      </c>
      <c r="D11" s="16">
        <v>0.17730863485420881</v>
      </c>
      <c r="E11" s="16">
        <v>0.2273001626636714</v>
      </c>
      <c r="G11" s="16">
        <v>9.6979646954362647E-2</v>
      </c>
      <c r="H11" s="16">
        <v>0.1069568822566828</v>
      </c>
      <c r="I11" s="16">
        <v>0.17030523522451299</v>
      </c>
      <c r="J11" s="16">
        <v>0.2202275941444915</v>
      </c>
      <c r="K11" s="16">
        <v>0.31308709849803079</v>
      </c>
      <c r="L11" s="16">
        <v>0.3756054959001997</v>
      </c>
      <c r="N11" s="16">
        <v>0.18745419806339009</v>
      </c>
      <c r="O11" s="16">
        <v>0.18458916978995621</v>
      </c>
      <c r="P11" s="16">
        <v>0.28412583916499629</v>
      </c>
      <c r="Q11" s="16">
        <v>0.1580984254459937</v>
      </c>
      <c r="R11" s="16">
        <v>0.2410714541127553</v>
      </c>
      <c r="S11" s="16">
        <v>0.24823504452571191</v>
      </c>
      <c r="T11" s="16">
        <v>0.18555257395519989</v>
      </c>
      <c r="U11" s="16">
        <v>0.21136655000456331</v>
      </c>
      <c r="V11" s="16">
        <v>0.1327384140899113</v>
      </c>
      <c r="W11" s="16">
        <v>0.2396077627456101</v>
      </c>
      <c r="X11" s="16">
        <v>0.19188854841819619</v>
      </c>
      <c r="Y11" s="16">
        <v>0.18019054689585731</v>
      </c>
      <c r="AA11" s="16">
        <v>0.14115280136511299</v>
      </c>
      <c r="AB11" s="16">
        <v>0.21603338648779891</v>
      </c>
      <c r="AC11" s="16">
        <v>0.21893870333749599</v>
      </c>
      <c r="AD11" s="16">
        <v>0.24905870557979051</v>
      </c>
    </row>
    <row r="12" spans="2:32" ht="19" customHeight="1" x14ac:dyDescent="0.35">
      <c r="B12" s="15" t="s">
        <v>176</v>
      </c>
      <c r="C12" s="16">
        <v>6.8398312597487534E-2</v>
      </c>
      <c r="D12" s="16">
        <v>5.0593102371839789E-2</v>
      </c>
      <c r="E12" s="16">
        <v>8.6819686276713701E-2</v>
      </c>
      <c r="G12" s="16">
        <v>2.801646929428658E-2</v>
      </c>
      <c r="H12" s="16">
        <v>2.7681986238822301E-2</v>
      </c>
      <c r="I12" s="16">
        <v>4.5501753233455781E-2</v>
      </c>
      <c r="J12" s="16">
        <v>7.3815976678751519E-2</v>
      </c>
      <c r="K12" s="16">
        <v>0.1045276795201335</v>
      </c>
      <c r="L12" s="16">
        <v>0.16340461264500611</v>
      </c>
      <c r="N12" s="16">
        <v>0.1034098352002349</v>
      </c>
      <c r="O12" s="16">
        <v>8.3846672837922076E-2</v>
      </c>
      <c r="P12" s="16">
        <v>0.10198733843953139</v>
      </c>
      <c r="Q12" s="16">
        <v>0.10447660494300059</v>
      </c>
      <c r="R12" s="16">
        <v>4.9598213640379779E-2</v>
      </c>
      <c r="S12" s="16">
        <v>9.9167909867420634E-2</v>
      </c>
      <c r="T12" s="16">
        <v>0.1239108968860293</v>
      </c>
      <c r="U12" s="16">
        <v>5.8257926330534851E-2</v>
      </c>
      <c r="V12" s="16">
        <v>8.8792439427511118E-3</v>
      </c>
      <c r="W12" s="16">
        <v>5.1516500253750652E-2</v>
      </c>
      <c r="X12" s="16">
        <v>7.80947312017609E-2</v>
      </c>
      <c r="Y12" s="16">
        <v>8.5364247541948546E-2</v>
      </c>
      <c r="AA12" s="16">
        <v>5.1213148975208449E-2</v>
      </c>
      <c r="AB12" s="16">
        <v>8.0554341247788097E-2</v>
      </c>
      <c r="AC12" s="16">
        <v>5.7513245876503021E-2</v>
      </c>
      <c r="AD12" s="16">
        <v>8.7638204211052159E-2</v>
      </c>
    </row>
    <row r="13" spans="2:32" ht="19" customHeight="1" x14ac:dyDescent="0.35">
      <c r="B13" s="15" t="s">
        <v>125</v>
      </c>
      <c r="C13" s="16">
        <v>1.0136165694369689E-2</v>
      </c>
      <c r="D13" s="16">
        <v>1.0761308688353659E-2</v>
      </c>
      <c r="E13" s="16">
        <v>9.4893891301401669E-3</v>
      </c>
      <c r="G13" s="16">
        <v>7.1124093488245206E-3</v>
      </c>
      <c r="H13" s="16">
        <v>7.0099643980605902E-3</v>
      </c>
      <c r="I13" s="16">
        <v>9.8115544852432918E-3</v>
      </c>
      <c r="J13" s="16">
        <v>1.096927691914523E-2</v>
      </c>
      <c r="K13" s="16">
        <v>9.9726233453999273E-3</v>
      </c>
      <c r="L13" s="16">
        <v>1.7523332467985521E-2</v>
      </c>
      <c r="N13" s="16">
        <v>1.409040560746389E-2</v>
      </c>
      <c r="O13" s="16">
        <v>2.1468012460979981E-2</v>
      </c>
      <c r="P13" s="16">
        <v>0</v>
      </c>
      <c r="Q13" s="16">
        <v>1.671615936054965E-2</v>
      </c>
      <c r="R13" s="16">
        <v>5.5845427419659206E-3</v>
      </c>
      <c r="S13" s="16">
        <v>1.6064087040688509E-2</v>
      </c>
      <c r="T13" s="16">
        <v>1.7583633559220279E-2</v>
      </c>
      <c r="U13" s="16">
        <v>2.0087008018252001E-2</v>
      </c>
      <c r="V13" s="16">
        <v>0</v>
      </c>
      <c r="W13" s="16">
        <v>1.0031079661898481E-2</v>
      </c>
      <c r="X13" s="16">
        <v>9.4490674277060895E-3</v>
      </c>
      <c r="Y13" s="16">
        <v>8.0960526208857398E-3</v>
      </c>
      <c r="AA13" s="16">
        <v>2.068508682980775E-3</v>
      </c>
      <c r="AB13" s="16">
        <v>9.5191320238952395E-3</v>
      </c>
      <c r="AC13" s="16">
        <v>1.1084125697666579E-2</v>
      </c>
      <c r="AD13" s="16">
        <v>2.0078079091817309E-2</v>
      </c>
    </row>
    <row r="15" spans="2:32" x14ac:dyDescent="0.35">
      <c r="B15" s="19" t="s">
        <v>28</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177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46" customHeight="1" x14ac:dyDescent="0.35">
      <c r="B9" s="15" t="s">
        <v>178</v>
      </c>
      <c r="C9" s="16">
        <v>9.5837372380938354E-2</v>
      </c>
      <c r="D9" s="16">
        <v>9.4419151351527578E-2</v>
      </c>
      <c r="E9" s="16">
        <v>9.7223647960599235E-2</v>
      </c>
      <c r="G9" s="16">
        <v>4.6817447492154877E-2</v>
      </c>
      <c r="H9" s="16">
        <v>5.2231964001973802E-2</v>
      </c>
      <c r="I9" s="16">
        <v>7.9763058788648783E-2</v>
      </c>
      <c r="J9" s="16">
        <v>9.1825024401902142E-2</v>
      </c>
      <c r="K9" s="16">
        <v>0.11872460384029621</v>
      </c>
      <c r="L9" s="16">
        <v>0.16426860757337541</v>
      </c>
      <c r="N9" s="16">
        <v>0.1150643964292945</v>
      </c>
      <c r="O9" s="16">
        <v>0.1086029360091281</v>
      </c>
      <c r="P9" s="16">
        <v>8.5691414075103264E-2</v>
      </c>
      <c r="Q9" s="16">
        <v>0.14202417131802569</v>
      </c>
      <c r="R9" s="16">
        <v>9.0038118815085513E-2</v>
      </c>
      <c r="S9" s="16">
        <v>9.2256057004838576E-2</v>
      </c>
      <c r="T9" s="16">
        <v>0.1027648006735883</v>
      </c>
      <c r="U9" s="16">
        <v>0.1103977861775803</v>
      </c>
      <c r="V9" s="16">
        <v>6.4291555232153685E-2</v>
      </c>
      <c r="W9" s="16">
        <v>0.1007475970401622</v>
      </c>
      <c r="X9" s="16">
        <v>8.1480242773592809E-2</v>
      </c>
      <c r="Y9" s="16">
        <v>0.10233440629040461</v>
      </c>
      <c r="AA9" s="16">
        <v>7.204725878727225E-2</v>
      </c>
      <c r="AB9" s="16">
        <v>8.4068259534294087E-2</v>
      </c>
      <c r="AC9" s="16">
        <v>0.105199713287023</v>
      </c>
      <c r="AD9" s="16">
        <v>0.12629590120070791</v>
      </c>
    </row>
    <row r="10" spans="2:32" ht="19" customHeight="1" x14ac:dyDescent="0.35">
      <c r="B10" s="15" t="s">
        <v>179</v>
      </c>
      <c r="C10" s="16">
        <v>0.17444093930358409</v>
      </c>
      <c r="D10" s="16">
        <v>0.14650950632466039</v>
      </c>
      <c r="E10" s="16">
        <v>0.20174321633983869</v>
      </c>
      <c r="G10" s="16">
        <v>9.3334412873757544E-2</v>
      </c>
      <c r="H10" s="16">
        <v>5.1517964310354193E-2</v>
      </c>
      <c r="I10" s="16">
        <v>9.7799882038165017E-2</v>
      </c>
      <c r="J10" s="16">
        <v>0.1761661112755557</v>
      </c>
      <c r="K10" s="16">
        <v>0.23144008953162709</v>
      </c>
      <c r="L10" s="16">
        <v>0.34981742807407717</v>
      </c>
      <c r="N10" s="16">
        <v>0.17499474203437931</v>
      </c>
      <c r="O10" s="16">
        <v>0.1084836953432132</v>
      </c>
      <c r="P10" s="16">
        <v>0.17270824747651309</v>
      </c>
      <c r="Q10" s="16">
        <v>0.23456762832016961</v>
      </c>
      <c r="R10" s="16">
        <v>0.1537334693502686</v>
      </c>
      <c r="S10" s="16">
        <v>0.20045031407448141</v>
      </c>
      <c r="T10" s="16">
        <v>0.23610537607392679</v>
      </c>
      <c r="U10" s="16">
        <v>0.1787103762125567</v>
      </c>
      <c r="V10" s="16">
        <v>8.443560637725224E-2</v>
      </c>
      <c r="W10" s="16">
        <v>0.16581153714839489</v>
      </c>
      <c r="X10" s="16">
        <v>0.24675464836449901</v>
      </c>
      <c r="Y10" s="16">
        <v>0.20858253936823071</v>
      </c>
      <c r="AA10" s="16">
        <v>0.1146152233928778</v>
      </c>
      <c r="AB10" s="16">
        <v>0.16741791590769539</v>
      </c>
      <c r="AC10" s="16">
        <v>0.16011188835622009</v>
      </c>
      <c r="AD10" s="16">
        <v>0.25870619513070181</v>
      </c>
    </row>
    <row r="11" spans="2:32" ht="46" customHeight="1" x14ac:dyDescent="0.35">
      <c r="B11" s="15" t="s">
        <v>178</v>
      </c>
      <c r="C11" s="16">
        <v>9.5837372380938354E-2</v>
      </c>
      <c r="D11" s="16">
        <v>9.4419151351527578E-2</v>
      </c>
      <c r="E11" s="16">
        <v>9.7223647960599235E-2</v>
      </c>
      <c r="G11" s="16">
        <v>4.6817447492154877E-2</v>
      </c>
      <c r="H11" s="16">
        <v>5.2231964001973802E-2</v>
      </c>
      <c r="I11" s="16">
        <v>7.9763058788648783E-2</v>
      </c>
      <c r="J11" s="16">
        <v>9.1825024401902142E-2</v>
      </c>
      <c r="K11" s="16">
        <v>0.11872460384029621</v>
      </c>
      <c r="L11" s="16">
        <v>0.16426860757337541</v>
      </c>
      <c r="N11" s="16">
        <v>0.1150643964292945</v>
      </c>
      <c r="O11" s="16">
        <v>0.1086029360091281</v>
      </c>
      <c r="P11" s="16">
        <v>8.5691414075103264E-2</v>
      </c>
      <c r="Q11" s="16">
        <v>0.14202417131802569</v>
      </c>
      <c r="R11" s="16">
        <v>9.0038118815085513E-2</v>
      </c>
      <c r="S11" s="16">
        <v>9.2256057004838576E-2</v>
      </c>
      <c r="T11" s="16">
        <v>0.1027648006735883</v>
      </c>
      <c r="U11" s="16">
        <v>0.1103977861775803</v>
      </c>
      <c r="V11" s="16">
        <v>6.4291555232153685E-2</v>
      </c>
      <c r="W11" s="16">
        <v>0.1007475970401622</v>
      </c>
      <c r="X11" s="16">
        <v>8.1480242773592809E-2</v>
      </c>
      <c r="Y11" s="16">
        <v>0.10233440629040461</v>
      </c>
      <c r="AA11" s="16">
        <v>7.204725878727225E-2</v>
      </c>
      <c r="AB11" s="16">
        <v>8.4068259534294087E-2</v>
      </c>
      <c r="AC11" s="16">
        <v>0.105199713287023</v>
      </c>
      <c r="AD11" s="16">
        <v>0.12629590120070791</v>
      </c>
    </row>
    <row r="12" spans="2:32" ht="74" customHeight="1" x14ac:dyDescent="0.35">
      <c r="B12" s="15" t="s">
        <v>180</v>
      </c>
      <c r="C12" s="16">
        <v>0.43298585251712068</v>
      </c>
      <c r="D12" s="16">
        <v>0.41056843916443908</v>
      </c>
      <c r="E12" s="16">
        <v>0.45489831330110481</v>
      </c>
      <c r="G12" s="16">
        <v>0.3928034669336119</v>
      </c>
      <c r="H12" s="16">
        <v>0.35431349594868189</v>
      </c>
      <c r="I12" s="16">
        <v>0.41319896616007412</v>
      </c>
      <c r="J12" s="16">
        <v>0.53819223725847898</v>
      </c>
      <c r="K12" s="16">
        <v>0.48826945440977337</v>
      </c>
      <c r="L12" s="16">
        <v>0.41669769752201152</v>
      </c>
      <c r="N12" s="16">
        <v>0.42101139556321421</v>
      </c>
      <c r="O12" s="16">
        <v>0.4235434472750661</v>
      </c>
      <c r="P12" s="16">
        <v>0.48596377179680361</v>
      </c>
      <c r="Q12" s="16">
        <v>0.36395921912056223</v>
      </c>
      <c r="R12" s="16">
        <v>0.44260063343535427</v>
      </c>
      <c r="S12" s="16">
        <v>0.49782852692972801</v>
      </c>
      <c r="T12" s="16">
        <v>0.36991352219874962</v>
      </c>
      <c r="U12" s="16">
        <v>0.37593885198540777</v>
      </c>
      <c r="V12" s="16">
        <v>0.37357091604693909</v>
      </c>
      <c r="W12" s="16">
        <v>0.48366928233616913</v>
      </c>
      <c r="X12" s="16">
        <v>0.49372050349648278</v>
      </c>
      <c r="Y12" s="16">
        <v>0.45206391120211392</v>
      </c>
      <c r="AA12" s="16">
        <v>0.3356852546383951</v>
      </c>
      <c r="AB12" s="16">
        <v>0.49700830618609182</v>
      </c>
      <c r="AC12" s="16">
        <v>0.45482367579301503</v>
      </c>
      <c r="AD12" s="16">
        <v>0.45207716196650871</v>
      </c>
    </row>
    <row r="13" spans="2:32" ht="74" customHeight="1" x14ac:dyDescent="0.35">
      <c r="B13" s="15" t="s">
        <v>181</v>
      </c>
      <c r="C13" s="16">
        <v>0.2298269448852818</v>
      </c>
      <c r="D13" s="16">
        <v>0.26751833370386757</v>
      </c>
      <c r="E13" s="16">
        <v>0.1929845551596017</v>
      </c>
      <c r="G13" s="16">
        <v>0.35706268948348679</v>
      </c>
      <c r="H13" s="16">
        <v>0.38291701400797379</v>
      </c>
      <c r="I13" s="16">
        <v>0.33753638052515778</v>
      </c>
      <c r="J13" s="16">
        <v>0.1533680100713177</v>
      </c>
      <c r="K13" s="16">
        <v>0.13842346273170819</v>
      </c>
      <c r="L13" s="16">
        <v>5.8282451587028612E-2</v>
      </c>
      <c r="N13" s="16">
        <v>0.2258233809907875</v>
      </c>
      <c r="O13" s="16">
        <v>0.28307335739129508</v>
      </c>
      <c r="P13" s="16">
        <v>0.18099608082996449</v>
      </c>
      <c r="Q13" s="16">
        <v>0.2274183318102834</v>
      </c>
      <c r="R13" s="16">
        <v>0.2403209292101498</v>
      </c>
      <c r="S13" s="16">
        <v>0.1610682201248389</v>
      </c>
      <c r="T13" s="16">
        <v>0.21943170849500221</v>
      </c>
      <c r="U13" s="16">
        <v>0.25909183683163528</v>
      </c>
      <c r="V13" s="16">
        <v>0.35440015370732592</v>
      </c>
      <c r="W13" s="16">
        <v>0.21424419328096311</v>
      </c>
      <c r="X13" s="16">
        <v>0.1456765943956834</v>
      </c>
      <c r="Y13" s="16">
        <v>0.1742430697085145</v>
      </c>
      <c r="AA13" s="16">
        <v>0.33985616058148171</v>
      </c>
      <c r="AB13" s="16">
        <v>0.20413255659248369</v>
      </c>
      <c r="AC13" s="16">
        <v>0.23569314511459449</v>
      </c>
      <c r="AD13" s="16">
        <v>0.13202547913571139</v>
      </c>
    </row>
    <row r="14" spans="2:32" ht="74" customHeight="1" x14ac:dyDescent="0.35">
      <c r="B14" s="15" t="s">
        <v>182</v>
      </c>
      <c r="C14" s="16">
        <v>6.6908890913075017E-2</v>
      </c>
      <c r="D14" s="16">
        <v>8.0984569455505084E-2</v>
      </c>
      <c r="E14" s="16">
        <v>5.3150267238855617E-2</v>
      </c>
      <c r="G14" s="16">
        <v>0.10998198321698879</v>
      </c>
      <c r="H14" s="16">
        <v>0.1590195617310162</v>
      </c>
      <c r="I14" s="16">
        <v>7.1701712487954247E-2</v>
      </c>
      <c r="J14" s="16">
        <v>4.0448616992745538E-2</v>
      </c>
      <c r="K14" s="16">
        <v>2.3142389486594861E-2</v>
      </c>
      <c r="L14" s="16">
        <v>1.0933815243507309E-2</v>
      </c>
      <c r="N14" s="16">
        <v>6.3106084982324284E-2</v>
      </c>
      <c r="O14" s="16">
        <v>7.6296563981297694E-2</v>
      </c>
      <c r="P14" s="16">
        <v>7.4640485821615574E-2</v>
      </c>
      <c r="Q14" s="16">
        <v>3.2030649430959138E-2</v>
      </c>
      <c r="R14" s="16">
        <v>7.3306849189141932E-2</v>
      </c>
      <c r="S14" s="16">
        <v>4.8396881866113017E-2</v>
      </c>
      <c r="T14" s="16">
        <v>7.1784592558732888E-2</v>
      </c>
      <c r="U14" s="16">
        <v>7.5861148792819785E-2</v>
      </c>
      <c r="V14" s="16">
        <v>0.12330176863632911</v>
      </c>
      <c r="W14" s="16">
        <v>3.5527390194310698E-2</v>
      </c>
      <c r="X14" s="16">
        <v>3.2368010969741852E-2</v>
      </c>
      <c r="Y14" s="16">
        <v>6.277607343073606E-2</v>
      </c>
      <c r="AA14" s="16">
        <v>0.13779610259997321</v>
      </c>
      <c r="AB14" s="16">
        <v>4.7372961779435042E-2</v>
      </c>
      <c r="AC14" s="16">
        <v>4.4171577449147459E-2</v>
      </c>
      <c r="AD14" s="16">
        <v>3.089526256637027E-2</v>
      </c>
    </row>
    <row r="15" spans="2:32" ht="19" customHeight="1" x14ac:dyDescent="0.35">
      <c r="B15" s="15" t="s">
        <v>179</v>
      </c>
      <c r="C15" s="16">
        <v>0.17444093930358409</v>
      </c>
      <c r="D15" s="16">
        <v>0.14650950632466039</v>
      </c>
      <c r="E15" s="16">
        <v>0.20174321633983869</v>
      </c>
      <c r="G15" s="16">
        <v>9.3334412873757544E-2</v>
      </c>
      <c r="H15" s="16">
        <v>5.1517964310354193E-2</v>
      </c>
      <c r="I15" s="16">
        <v>9.7799882038165017E-2</v>
      </c>
      <c r="J15" s="16">
        <v>0.1761661112755557</v>
      </c>
      <c r="K15" s="16">
        <v>0.23144008953162709</v>
      </c>
      <c r="L15" s="16">
        <v>0.34981742807407717</v>
      </c>
      <c r="N15" s="16">
        <v>0.17499474203437931</v>
      </c>
      <c r="O15" s="16">
        <v>0.1084836953432132</v>
      </c>
      <c r="P15" s="16">
        <v>0.17270824747651309</v>
      </c>
      <c r="Q15" s="16">
        <v>0.23456762832016961</v>
      </c>
      <c r="R15" s="16">
        <v>0.1537334693502686</v>
      </c>
      <c r="S15" s="16">
        <v>0.20045031407448141</v>
      </c>
      <c r="T15" s="16">
        <v>0.23610537607392679</v>
      </c>
      <c r="U15" s="16">
        <v>0.1787103762125567</v>
      </c>
      <c r="V15" s="16">
        <v>8.443560637725224E-2</v>
      </c>
      <c r="W15" s="16">
        <v>0.16581153714839489</v>
      </c>
      <c r="X15" s="16">
        <v>0.24675464836449901</v>
      </c>
      <c r="Y15" s="16">
        <v>0.20858253936823071</v>
      </c>
      <c r="AA15" s="16">
        <v>0.1146152233928778</v>
      </c>
      <c r="AB15" s="16">
        <v>0.16741791590769539</v>
      </c>
      <c r="AC15" s="16">
        <v>0.16011188835622009</v>
      </c>
      <c r="AD15" s="16">
        <v>0.25870619513070181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183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184</v>
      </c>
      <c r="C9" s="16">
        <v>0.52735821305298436</v>
      </c>
      <c r="D9" s="16">
        <v>0.51791754010748547</v>
      </c>
      <c r="E9" s="16">
        <v>0.5365862347001793</v>
      </c>
      <c r="G9" s="16">
        <v>0.45261326729909968</v>
      </c>
      <c r="H9" s="16">
        <v>0.43742756311191788</v>
      </c>
      <c r="I9" s="16">
        <v>0.44576273630504892</v>
      </c>
      <c r="J9" s="16">
        <v>0.48458078105050029</v>
      </c>
      <c r="K9" s="16">
        <v>0.57085275797671509</v>
      </c>
      <c r="L9" s="16">
        <v>0.72099925113786445</v>
      </c>
      <c r="N9" s="16">
        <v>0.4674646757391358</v>
      </c>
      <c r="O9" s="16">
        <v>0.46724556968861702</v>
      </c>
      <c r="P9" s="16">
        <v>0.59025808496886101</v>
      </c>
      <c r="Q9" s="16">
        <v>0.50778781591420019</v>
      </c>
      <c r="R9" s="16">
        <v>0.55865820148417966</v>
      </c>
      <c r="S9" s="16">
        <v>0.53914194976132157</v>
      </c>
      <c r="T9" s="16">
        <v>0.54764615832449104</v>
      </c>
      <c r="U9" s="16">
        <v>0.48468966945567821</v>
      </c>
      <c r="V9" s="16">
        <v>0.50008740262814111</v>
      </c>
      <c r="W9" s="16">
        <v>0.49246359454056232</v>
      </c>
      <c r="X9" s="16">
        <v>0.59411093103879054</v>
      </c>
      <c r="Y9" s="16">
        <v>0.59302465469762766</v>
      </c>
      <c r="AA9" s="16">
        <v>0.54495893111140015</v>
      </c>
      <c r="AB9" s="16">
        <v>0.59245063390204977</v>
      </c>
      <c r="AC9" s="16">
        <v>0.45253153210356972</v>
      </c>
      <c r="AD9" s="16">
        <v>0.50439067380875224</v>
      </c>
    </row>
    <row r="10" spans="2:32" ht="19" customHeight="1" x14ac:dyDescent="0.35">
      <c r="B10" s="15" t="s">
        <v>185</v>
      </c>
      <c r="C10" s="16">
        <v>0.32239134769188088</v>
      </c>
      <c r="D10" s="16">
        <v>0.33364713325073669</v>
      </c>
      <c r="E10" s="16">
        <v>0.31138909886990129</v>
      </c>
      <c r="G10" s="16">
        <v>0.40928800198567578</v>
      </c>
      <c r="H10" s="16">
        <v>0.37366346777051052</v>
      </c>
      <c r="I10" s="16">
        <v>0.37959369894052047</v>
      </c>
      <c r="J10" s="16">
        <v>0.33985646601412139</v>
      </c>
      <c r="K10" s="16">
        <v>0.28032688239653591</v>
      </c>
      <c r="L10" s="16">
        <v>0.19151337191496881</v>
      </c>
      <c r="N10" s="16">
        <v>0.34421551643895831</v>
      </c>
      <c r="O10" s="16">
        <v>0.38407781276537611</v>
      </c>
      <c r="P10" s="16">
        <v>0.2275045871768652</v>
      </c>
      <c r="Q10" s="16">
        <v>0.29425858626780571</v>
      </c>
      <c r="R10" s="16">
        <v>0.28393439547743271</v>
      </c>
      <c r="S10" s="16">
        <v>0.28458936373239629</v>
      </c>
      <c r="T10" s="16">
        <v>0.35938216666558331</v>
      </c>
      <c r="U10" s="16">
        <v>0.30445872448885131</v>
      </c>
      <c r="V10" s="16">
        <v>0.37184095310043841</v>
      </c>
      <c r="W10" s="16">
        <v>0.35551864203983569</v>
      </c>
      <c r="X10" s="16">
        <v>0.28933994608028801</v>
      </c>
      <c r="Y10" s="16">
        <v>0.31952175648034392</v>
      </c>
      <c r="AA10" s="16">
        <v>0.34464514161321952</v>
      </c>
      <c r="AB10" s="16">
        <v>0.29635059700980071</v>
      </c>
      <c r="AC10" s="16">
        <v>0.35868258584719742</v>
      </c>
      <c r="AD10" s="16">
        <v>0.29442265013427538</v>
      </c>
    </row>
    <row r="11" spans="2:32" ht="32" customHeight="1" x14ac:dyDescent="0.35">
      <c r="B11" s="15" t="s">
        <v>186</v>
      </c>
      <c r="C11" s="16">
        <v>0.13313827012525309</v>
      </c>
      <c r="D11" s="16">
        <v>0.1248039488958585</v>
      </c>
      <c r="E11" s="16">
        <v>0.14128486064517981</v>
      </c>
      <c r="G11" s="16">
        <v>0.1241673039293222</v>
      </c>
      <c r="H11" s="16">
        <v>0.1564184411616773</v>
      </c>
      <c r="I11" s="16">
        <v>0.15272953861439881</v>
      </c>
      <c r="J11" s="16">
        <v>0.15549989424755961</v>
      </c>
      <c r="K11" s="16">
        <v>0.1424685394872573</v>
      </c>
      <c r="L11" s="16">
        <v>7.9823559581306755E-2</v>
      </c>
      <c r="N11" s="16">
        <v>0.1725554265478057</v>
      </c>
      <c r="O11" s="16">
        <v>8.9463094608802765E-2</v>
      </c>
      <c r="P11" s="16">
        <v>0.17268664363455699</v>
      </c>
      <c r="Q11" s="16">
        <v>0.18715941512434009</v>
      </c>
      <c r="R11" s="16">
        <v>0.14884545040643479</v>
      </c>
      <c r="S11" s="16">
        <v>0.14509134827826259</v>
      </c>
      <c r="T11" s="16">
        <v>7.9276398387300051E-2</v>
      </c>
      <c r="U11" s="16">
        <v>0.18432514632404859</v>
      </c>
      <c r="V11" s="16">
        <v>9.7296589637990427E-2</v>
      </c>
      <c r="W11" s="16">
        <v>0.13729264310434119</v>
      </c>
      <c r="X11" s="16">
        <v>0.1165491228809212</v>
      </c>
      <c r="Y11" s="16">
        <v>8.7453588822028416E-2</v>
      </c>
      <c r="AA11" s="16">
        <v>8.6900584436247402E-2</v>
      </c>
      <c r="AB11" s="16">
        <v>9.9669693173779619E-2</v>
      </c>
      <c r="AC11" s="16">
        <v>0.17094828086932251</v>
      </c>
      <c r="AD11" s="16">
        <v>0.1857039795993167</v>
      </c>
    </row>
    <row r="12" spans="2:32" ht="19" customHeight="1" x14ac:dyDescent="0.35">
      <c r="B12" s="15" t="s">
        <v>187</v>
      </c>
      <c r="C12" s="16">
        <v>1.1294199398077491E-2</v>
      </c>
      <c r="D12" s="16">
        <v>1.6777928640093351E-2</v>
      </c>
      <c r="E12" s="16">
        <v>5.9339912386786832E-3</v>
      </c>
      <c r="G12" s="16">
        <v>1.0565467090998841E-2</v>
      </c>
      <c r="H12" s="16">
        <v>2.6905985144332661E-2</v>
      </c>
      <c r="I12" s="16">
        <v>1.3674025651937529E-2</v>
      </c>
      <c r="J12" s="16">
        <v>1.448893565605208E-2</v>
      </c>
      <c r="K12" s="16">
        <v>3.235267181812738E-3</v>
      </c>
      <c r="L12" s="16">
        <v>0</v>
      </c>
      <c r="N12" s="16">
        <v>1.576438127409998E-2</v>
      </c>
      <c r="O12" s="16">
        <v>2.9471056943570141E-2</v>
      </c>
      <c r="P12" s="16">
        <v>9.5506842197166913E-3</v>
      </c>
      <c r="Q12" s="16">
        <v>1.0794182693653931E-2</v>
      </c>
      <c r="R12" s="16">
        <v>4.1575406235531279E-3</v>
      </c>
      <c r="S12" s="16">
        <v>1.7584656364786271E-2</v>
      </c>
      <c r="T12" s="16">
        <v>6.7172054496999114E-3</v>
      </c>
      <c r="U12" s="16">
        <v>0</v>
      </c>
      <c r="V12" s="16">
        <v>3.077505463343019E-2</v>
      </c>
      <c r="W12" s="16">
        <v>1.1034060567344021E-2</v>
      </c>
      <c r="X12" s="16">
        <v>0</v>
      </c>
      <c r="Y12" s="16">
        <v>0</v>
      </c>
      <c r="AA12" s="16">
        <v>1.9819776730016839E-2</v>
      </c>
      <c r="AB12" s="16">
        <v>3.917511647964167E-3</v>
      </c>
      <c r="AC12" s="16">
        <v>1.7837601179910369E-2</v>
      </c>
      <c r="AD12" s="16">
        <v>4.0432156875734376E-3</v>
      </c>
    </row>
    <row r="13" spans="2:32" ht="19" customHeight="1" x14ac:dyDescent="0.35">
      <c r="B13" s="15" t="s">
        <v>188</v>
      </c>
      <c r="C13" s="16">
        <v>5.8179697318042813E-3</v>
      </c>
      <c r="D13" s="16">
        <v>6.85344910582583E-3</v>
      </c>
      <c r="E13" s="16">
        <v>4.8058145460608053E-3</v>
      </c>
      <c r="G13" s="16">
        <v>3.3659596949033822E-3</v>
      </c>
      <c r="H13" s="16">
        <v>5.5845428115616352E-3</v>
      </c>
      <c r="I13" s="16">
        <v>8.2400004880944008E-3</v>
      </c>
      <c r="J13" s="16">
        <v>5.5739230317666854E-3</v>
      </c>
      <c r="K13" s="16">
        <v>3.116552957678838E-3</v>
      </c>
      <c r="L13" s="16">
        <v>7.6638173658599906E-3</v>
      </c>
      <c r="N13" s="16">
        <v>0</v>
      </c>
      <c r="O13" s="16">
        <v>2.974246599363408E-2</v>
      </c>
      <c r="P13" s="16">
        <v>0</v>
      </c>
      <c r="Q13" s="16">
        <v>0</v>
      </c>
      <c r="R13" s="16">
        <v>4.4044120083997921E-3</v>
      </c>
      <c r="S13" s="16">
        <v>1.3592681863233031E-2</v>
      </c>
      <c r="T13" s="16">
        <v>6.9780711729254151E-3</v>
      </c>
      <c r="U13" s="16">
        <v>2.652645973142187E-2</v>
      </c>
      <c r="V13" s="16">
        <v>0</v>
      </c>
      <c r="W13" s="16">
        <v>3.6910597479169189E-3</v>
      </c>
      <c r="X13" s="16">
        <v>0</v>
      </c>
      <c r="Y13" s="16">
        <v>0</v>
      </c>
      <c r="AA13" s="16">
        <v>3.6755661091159662E-3</v>
      </c>
      <c r="AB13" s="16">
        <v>7.6115642664057476E-3</v>
      </c>
      <c r="AC13" s="16">
        <v>0</v>
      </c>
      <c r="AD13" s="16">
        <v>1.143948077008225E-2</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I26"/>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407</v>
      </c>
    </row>
    <row r="6" spans="2:9" ht="74" customHeight="1" x14ac:dyDescent="0.35">
      <c r="C6" s="18" t="s">
        <v>408</v>
      </c>
      <c r="D6" s="18" t="s">
        <v>409</v>
      </c>
      <c r="E6" s="18" t="s">
        <v>410</v>
      </c>
      <c r="F6" s="18" t="s">
        <v>411</v>
      </c>
      <c r="G6" s="18" t="s">
        <v>412</v>
      </c>
      <c r="H6" s="18" t="s">
        <v>413</v>
      </c>
      <c r="I6" s="18" t="s">
        <v>414</v>
      </c>
    </row>
    <row r="7" spans="2:9" x14ac:dyDescent="0.35">
      <c r="B7" s="15" t="s">
        <v>190</v>
      </c>
      <c r="C7" s="16">
        <v>3.5650855953224272E-2</v>
      </c>
      <c r="D7" s="16">
        <v>6.1212849442983712E-2</v>
      </c>
      <c r="E7" s="16">
        <v>0.1094432793517406</v>
      </c>
      <c r="F7" s="16">
        <v>1.5275759910465911E-2</v>
      </c>
      <c r="G7" s="16">
        <v>0</v>
      </c>
      <c r="H7" s="16">
        <v>6.0614168231417926E-3</v>
      </c>
      <c r="I7" s="16">
        <v>1.1545736221393319E-2</v>
      </c>
    </row>
    <row r="8" spans="2:9" x14ac:dyDescent="0.35">
      <c r="B8" s="15" t="s">
        <v>191</v>
      </c>
      <c r="C8" s="16">
        <v>4.4562803776438557E-2</v>
      </c>
      <c r="D8" s="16">
        <v>5.2134389883073971E-2</v>
      </c>
      <c r="E8" s="16">
        <v>8.3713465617053451E-2</v>
      </c>
      <c r="F8" s="16">
        <v>1.417596800668728E-2</v>
      </c>
      <c r="G8" s="16">
        <v>0</v>
      </c>
      <c r="H8" s="16">
        <v>8.818871886958006E-3</v>
      </c>
      <c r="I8" s="16">
        <v>1.27674282207276E-2</v>
      </c>
    </row>
    <row r="9" spans="2:9" x14ac:dyDescent="0.35">
      <c r="B9" s="15" t="s">
        <v>192</v>
      </c>
      <c r="C9" s="16">
        <v>9.1571716556630059E-2</v>
      </c>
      <c r="D9" s="16">
        <v>9.7791284772264495E-2</v>
      </c>
      <c r="E9" s="16">
        <v>0.1630844996560675</v>
      </c>
      <c r="F9" s="16">
        <v>2.6964269147391789E-2</v>
      </c>
      <c r="G9" s="16">
        <v>0</v>
      </c>
      <c r="H9" s="16">
        <v>3.0190377915689081E-2</v>
      </c>
      <c r="I9" s="16">
        <v>2.7398060480465999E-2</v>
      </c>
    </row>
    <row r="10" spans="2:9" x14ac:dyDescent="0.35">
      <c r="B10" s="15" t="s">
        <v>193</v>
      </c>
      <c r="C10" s="16">
        <v>0.1447009348328421</v>
      </c>
      <c r="D10" s="16">
        <v>0.19385532577388481</v>
      </c>
      <c r="E10" s="16">
        <v>0.27359545688038989</v>
      </c>
      <c r="F10" s="16">
        <v>9.8116304082592004E-2</v>
      </c>
      <c r="G10" s="16">
        <v>0</v>
      </c>
      <c r="H10" s="16">
        <v>6.0862738393338688E-2</v>
      </c>
      <c r="I10" s="16">
        <v>7.1229688448446002E-2</v>
      </c>
    </row>
    <row r="11" spans="2:9" x14ac:dyDescent="0.35">
      <c r="B11" s="15" t="s">
        <v>194</v>
      </c>
      <c r="C11" s="16">
        <v>0.1141878045472091</v>
      </c>
      <c r="D11" s="16">
        <v>0.1431027201234808</v>
      </c>
      <c r="E11" s="16">
        <v>9.7116365272735788E-2</v>
      </c>
      <c r="F11" s="16">
        <v>8.350249459932528E-2</v>
      </c>
      <c r="G11" s="16">
        <v>1</v>
      </c>
      <c r="H11" s="16">
        <v>5.3208652764309673E-2</v>
      </c>
      <c r="I11" s="16">
        <v>5.889004702069086E-2</v>
      </c>
    </row>
    <row r="12" spans="2:9" x14ac:dyDescent="0.35">
      <c r="B12" s="15" t="s">
        <v>195</v>
      </c>
      <c r="C12" s="16">
        <v>0.1205329153206266</v>
      </c>
      <c r="D12" s="16">
        <v>0.16929643892056409</v>
      </c>
      <c r="E12" s="16">
        <v>0.16259364759186251</v>
      </c>
      <c r="F12" s="16">
        <v>0.2115813654191295</v>
      </c>
      <c r="G12" s="16">
        <v>0</v>
      </c>
      <c r="H12" s="16">
        <v>8.2478135722071036E-2</v>
      </c>
      <c r="I12" s="16">
        <v>0.1194561291445877</v>
      </c>
    </row>
    <row r="13" spans="2:9" x14ac:dyDescent="0.35">
      <c r="B13" s="15" t="s">
        <v>155</v>
      </c>
      <c r="C13" s="16">
        <v>4.0994286904873223E-2</v>
      </c>
      <c r="D13" s="16">
        <v>6.6474935537638433E-2</v>
      </c>
      <c r="E13" s="16">
        <v>3.3569186009917901E-2</v>
      </c>
      <c r="F13" s="16">
        <v>8.9794553905713684E-2</v>
      </c>
      <c r="G13" s="16">
        <v>0</v>
      </c>
      <c r="H13" s="16">
        <v>4.6208982715079408E-2</v>
      </c>
      <c r="I13" s="16">
        <v>7.7597521291765059E-2</v>
      </c>
    </row>
    <row r="14" spans="2:9" x14ac:dyDescent="0.35">
      <c r="B14" s="15" t="s">
        <v>196</v>
      </c>
      <c r="C14" s="16">
        <v>5.3670325460693599E-2</v>
      </c>
      <c r="D14" s="16">
        <v>5.3968059600343621E-2</v>
      </c>
      <c r="E14" s="16">
        <v>3.2168581983088751E-2</v>
      </c>
      <c r="F14" s="16">
        <v>0.1586461790606673</v>
      </c>
      <c r="G14" s="16">
        <v>0</v>
      </c>
      <c r="H14" s="16">
        <v>9.992418551562457E-2</v>
      </c>
      <c r="I14" s="16">
        <v>0.1127711602429386</v>
      </c>
    </row>
    <row r="15" spans="2:9" x14ac:dyDescent="0.35">
      <c r="B15" s="15" t="s">
        <v>157</v>
      </c>
      <c r="C15" s="16">
        <v>3.0032209458747201E-2</v>
      </c>
      <c r="D15" s="16">
        <v>3.7585200281579981E-2</v>
      </c>
      <c r="E15" s="16">
        <v>1.2264773122805481E-2</v>
      </c>
      <c r="F15" s="16">
        <v>7.9539214112799239E-2</v>
      </c>
      <c r="G15" s="16">
        <v>0</v>
      </c>
      <c r="H15" s="16">
        <v>5.1688492481823597E-2</v>
      </c>
      <c r="I15" s="16">
        <v>6.4010748660844621E-2</v>
      </c>
    </row>
    <row r="16" spans="2:9" x14ac:dyDescent="0.35">
      <c r="B16" s="15" t="s">
        <v>197</v>
      </c>
      <c r="C16" s="16">
        <v>2.4188201536977521E-2</v>
      </c>
      <c r="D16" s="16">
        <v>2.916477389920738E-2</v>
      </c>
      <c r="E16" s="16">
        <v>8.3616501386235692E-3</v>
      </c>
      <c r="F16" s="16">
        <v>0.1001440538095445</v>
      </c>
      <c r="G16" s="16">
        <v>0</v>
      </c>
      <c r="H16" s="16">
        <v>0.1232070440636157</v>
      </c>
      <c r="I16" s="16">
        <v>8.6990733486406749E-2</v>
      </c>
    </row>
    <row r="17" spans="2:9" x14ac:dyDescent="0.35">
      <c r="B17" s="15" t="s">
        <v>159</v>
      </c>
      <c r="C17" s="16">
        <v>9.4490863802276052E-3</v>
      </c>
      <c r="D17" s="16">
        <v>3.5679226547692222E-3</v>
      </c>
      <c r="E17" s="16">
        <v>1.170711757681371E-3</v>
      </c>
      <c r="F17" s="16">
        <v>1.9562943930483259E-2</v>
      </c>
      <c r="G17" s="16">
        <v>0</v>
      </c>
      <c r="H17" s="16">
        <v>4.147642374253159E-2</v>
      </c>
      <c r="I17" s="16">
        <v>1.607511381105528E-2</v>
      </c>
    </row>
    <row r="18" spans="2:9" x14ac:dyDescent="0.35">
      <c r="B18" s="15" t="s">
        <v>160</v>
      </c>
      <c r="C18" s="16">
        <v>7.4027134698046698E-2</v>
      </c>
      <c r="D18" s="16">
        <v>2.7876352911599869E-2</v>
      </c>
      <c r="E18" s="16">
        <v>7.3064740260625656E-3</v>
      </c>
      <c r="F18" s="16">
        <v>6.0108035363428777E-2</v>
      </c>
      <c r="G18" s="16">
        <v>0</v>
      </c>
      <c r="H18" s="16">
        <v>0.1372164317079155</v>
      </c>
      <c r="I18" s="16">
        <v>0.11786085725452521</v>
      </c>
    </row>
    <row r="19" spans="2:9" x14ac:dyDescent="0.35">
      <c r="B19" s="15" t="s">
        <v>198</v>
      </c>
      <c r="C19" s="16">
        <v>0.21643172457346341</v>
      </c>
      <c r="D19" s="16">
        <v>6.3969746198609456E-2</v>
      </c>
      <c r="E19" s="16">
        <v>1.561190859197052E-2</v>
      </c>
      <c r="F19" s="16">
        <v>4.2588858651771429E-2</v>
      </c>
      <c r="G19" s="16">
        <v>0</v>
      </c>
      <c r="H19" s="16">
        <v>0.25865824626790129</v>
      </c>
      <c r="I19" s="16">
        <v>0.223406775716153</v>
      </c>
    </row>
    <row r="22" spans="2:9" x14ac:dyDescent="0.35">
      <c r="B22" t="s">
        <v>393</v>
      </c>
    </row>
    <row r="23" spans="2:9" x14ac:dyDescent="0.35">
      <c r="B23" t="s">
        <v>394</v>
      </c>
    </row>
    <row r="26" spans="2:9" x14ac:dyDescent="0.35">
      <c r="B26" t="str">
        <f>HYPERLINK("#Contents!A1", "Return to Contents")</f>
        <v>Return to Contents</v>
      </c>
    </row>
  </sheetData>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189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3.5650855953224272E-2</v>
      </c>
      <c r="D9" s="16">
        <v>3.9514958194786773E-2</v>
      </c>
      <c r="E9" s="16">
        <v>3.1873792672039991E-2</v>
      </c>
      <c r="G9" s="16">
        <v>8.3565112459068627E-2</v>
      </c>
      <c r="H9" s="16">
        <v>4.721314902104868E-2</v>
      </c>
      <c r="I9" s="16">
        <v>4.196591000744157E-2</v>
      </c>
      <c r="J9" s="16">
        <v>2.3349002700252371E-2</v>
      </c>
      <c r="K9" s="16">
        <v>5.8842776369882549E-3</v>
      </c>
      <c r="L9" s="16">
        <v>1.9720013836909418E-2</v>
      </c>
      <c r="N9" s="16">
        <v>2.1632749756415801E-2</v>
      </c>
      <c r="O9" s="16">
        <v>4.1200915250722822E-2</v>
      </c>
      <c r="P9" s="16">
        <v>3.7545556489943663E-2</v>
      </c>
      <c r="Q9" s="16">
        <v>2.114451251346804E-2</v>
      </c>
      <c r="R9" s="16">
        <v>2.9685428332028412E-2</v>
      </c>
      <c r="S9" s="16">
        <v>3.5982030380909663E-2</v>
      </c>
      <c r="T9" s="16">
        <v>3.4766071543261917E-2</v>
      </c>
      <c r="U9" s="16">
        <v>4.2556501158661462E-2</v>
      </c>
      <c r="V9" s="16">
        <v>4.2690023292336329E-2</v>
      </c>
      <c r="W9" s="16">
        <v>3.2603145900159732E-2</v>
      </c>
      <c r="X9" s="16">
        <v>4.0639735398506967E-2</v>
      </c>
      <c r="Y9" s="16">
        <v>4.3119735143504791E-2</v>
      </c>
      <c r="AA9" s="16">
        <v>3.5555325110101732E-2</v>
      </c>
      <c r="AB9" s="16">
        <v>4.1200419604519638E-2</v>
      </c>
      <c r="AC9" s="16">
        <v>3.3278800495382017E-2</v>
      </c>
      <c r="AD9" s="16">
        <v>3.0995582839793111E-2</v>
      </c>
    </row>
    <row r="10" spans="2:32" ht="19" customHeight="1" x14ac:dyDescent="0.35">
      <c r="B10" s="15" t="s">
        <v>191</v>
      </c>
      <c r="C10" s="16">
        <v>4.4562803776438557E-2</v>
      </c>
      <c r="D10" s="16">
        <v>5.1815074884524373E-2</v>
      </c>
      <c r="E10" s="16">
        <v>3.7473890182768213E-2</v>
      </c>
      <c r="G10" s="16">
        <v>5.9292761122412267E-2</v>
      </c>
      <c r="H10" s="16">
        <v>6.9997905999092516E-2</v>
      </c>
      <c r="I10" s="16">
        <v>8.4194395742289638E-2</v>
      </c>
      <c r="J10" s="16">
        <v>4.0881022269044248E-2</v>
      </c>
      <c r="K10" s="16">
        <v>1.0154584311049359E-2</v>
      </c>
      <c r="L10" s="16">
        <v>8.2302141704775275E-3</v>
      </c>
      <c r="N10" s="16">
        <v>2.5918258428491901E-2</v>
      </c>
      <c r="O10" s="16">
        <v>0.1187185340330045</v>
      </c>
      <c r="P10" s="16">
        <v>6.1491583304424148E-2</v>
      </c>
      <c r="Q10" s="16">
        <v>3.2862064311877832E-2</v>
      </c>
      <c r="R10" s="16">
        <v>4.4066229095926078E-2</v>
      </c>
      <c r="S10" s="16">
        <v>2.922102148992101E-2</v>
      </c>
      <c r="T10" s="16">
        <v>1.3277453747097731E-2</v>
      </c>
      <c r="U10" s="16">
        <v>3.5643797569906793E-2</v>
      </c>
      <c r="V10" s="16">
        <v>8.8496224570313489E-2</v>
      </c>
      <c r="W10" s="16">
        <v>3.6106764515446532E-2</v>
      </c>
      <c r="X10" s="16">
        <v>3.4095906456567161E-2</v>
      </c>
      <c r="Y10" s="16">
        <v>3.4647748783637008E-2</v>
      </c>
      <c r="AA10" s="16">
        <v>6.9605014019012715E-2</v>
      </c>
      <c r="AB10" s="16">
        <v>4.4603970509378081E-2</v>
      </c>
      <c r="AC10" s="16">
        <v>4.3415323914815382E-2</v>
      </c>
      <c r="AD10" s="16">
        <v>1.8706577379008719E-2</v>
      </c>
    </row>
    <row r="11" spans="2:32" ht="19" customHeight="1" x14ac:dyDescent="0.35">
      <c r="B11" s="15" t="s">
        <v>192</v>
      </c>
      <c r="C11" s="16">
        <v>9.1571716556630059E-2</v>
      </c>
      <c r="D11" s="16">
        <v>9.0699802979181315E-2</v>
      </c>
      <c r="E11" s="16">
        <v>9.2423990267797684E-2</v>
      </c>
      <c r="G11" s="16">
        <v>0.1234840375880045</v>
      </c>
      <c r="H11" s="16">
        <v>0.1295817404256954</v>
      </c>
      <c r="I11" s="16">
        <v>0.1127282003118369</v>
      </c>
      <c r="J11" s="16">
        <v>7.5113978292687331E-2</v>
      </c>
      <c r="K11" s="16">
        <v>7.7683920365373513E-2</v>
      </c>
      <c r="L11" s="16">
        <v>4.5332399356988157E-2</v>
      </c>
      <c r="N11" s="16">
        <v>5.6038449247589467E-2</v>
      </c>
      <c r="O11" s="16">
        <v>0.1384256905744834</v>
      </c>
      <c r="P11" s="16">
        <v>4.5094621103229857E-2</v>
      </c>
      <c r="Q11" s="16">
        <v>7.4653725189642695E-2</v>
      </c>
      <c r="R11" s="16">
        <v>0.1177440660727414</v>
      </c>
      <c r="S11" s="16">
        <v>7.1296589191577844E-2</v>
      </c>
      <c r="T11" s="16">
        <v>7.3170947405098455E-2</v>
      </c>
      <c r="U11" s="16">
        <v>8.3068355182365994E-2</v>
      </c>
      <c r="V11" s="16">
        <v>0.13255027428321531</v>
      </c>
      <c r="W11" s="16">
        <v>7.6168106031490296E-2</v>
      </c>
      <c r="X11" s="16">
        <v>0.11369219900594719</v>
      </c>
      <c r="Y11" s="16">
        <v>9.2394205295853904E-2</v>
      </c>
      <c r="AA11" s="16">
        <v>0.12420285300146409</v>
      </c>
      <c r="AB11" s="16">
        <v>0.1001139233611873</v>
      </c>
      <c r="AC11" s="16">
        <v>8.446334669184026E-2</v>
      </c>
      <c r="AD11" s="16">
        <v>5.423382476324249E-2</v>
      </c>
    </row>
    <row r="12" spans="2:32" ht="19" customHeight="1" x14ac:dyDescent="0.35">
      <c r="B12" s="15" t="s">
        <v>193</v>
      </c>
      <c r="C12" s="16">
        <v>0.1447009348328421</v>
      </c>
      <c r="D12" s="16">
        <v>0.14969672792083319</v>
      </c>
      <c r="E12" s="16">
        <v>0.13981767205835199</v>
      </c>
      <c r="G12" s="16">
        <v>0.15505769914964279</v>
      </c>
      <c r="H12" s="16">
        <v>0.21938431464100441</v>
      </c>
      <c r="I12" s="16">
        <v>0.14318783024401999</v>
      </c>
      <c r="J12" s="16">
        <v>0.1402684772927644</v>
      </c>
      <c r="K12" s="16">
        <v>0.14425512551106279</v>
      </c>
      <c r="L12" s="16">
        <v>8.2441402432010313E-2</v>
      </c>
      <c r="N12" s="16">
        <v>0.1281580604020057</v>
      </c>
      <c r="O12" s="16">
        <v>0.1993952019847009</v>
      </c>
      <c r="P12" s="16">
        <v>0.18041623483790559</v>
      </c>
      <c r="Q12" s="16">
        <v>0.1191080968367666</v>
      </c>
      <c r="R12" s="16">
        <v>0.14031012139945739</v>
      </c>
      <c r="S12" s="16">
        <v>0.1031772504382909</v>
      </c>
      <c r="T12" s="16">
        <v>0.18675985385924809</v>
      </c>
      <c r="U12" s="16">
        <v>0.18131601640524461</v>
      </c>
      <c r="V12" s="16">
        <v>0.15869930911518779</v>
      </c>
      <c r="W12" s="16">
        <v>0.1199655481847807</v>
      </c>
      <c r="X12" s="16">
        <v>0.13574642201579909</v>
      </c>
      <c r="Y12" s="16">
        <v>0.128942000271901</v>
      </c>
      <c r="AA12" s="16">
        <v>0.17308207410080989</v>
      </c>
      <c r="AB12" s="16">
        <v>0.14404241546334301</v>
      </c>
      <c r="AC12" s="16">
        <v>0.13382710369943851</v>
      </c>
      <c r="AD12" s="16">
        <v>0.1234858920510799</v>
      </c>
    </row>
    <row r="13" spans="2:32" ht="19" customHeight="1" x14ac:dyDescent="0.35">
      <c r="B13" s="15" t="s">
        <v>194</v>
      </c>
      <c r="C13" s="16">
        <v>0.1141878045472091</v>
      </c>
      <c r="D13" s="16">
        <v>0.124946011085962</v>
      </c>
      <c r="E13" s="16">
        <v>0.1036719267705152</v>
      </c>
      <c r="G13" s="16">
        <v>0.12949627560219121</v>
      </c>
      <c r="H13" s="16">
        <v>0.15153782630972371</v>
      </c>
      <c r="I13" s="16">
        <v>0.1198895806560825</v>
      </c>
      <c r="J13" s="16">
        <v>9.5134040728391628E-2</v>
      </c>
      <c r="K13" s="16">
        <v>9.9039454829026013E-2</v>
      </c>
      <c r="L13" s="16">
        <v>9.4862738449367393E-2</v>
      </c>
      <c r="N13" s="16">
        <v>0.10187589811000899</v>
      </c>
      <c r="O13" s="16">
        <v>0.1213656737083282</v>
      </c>
      <c r="P13" s="16">
        <v>9.386214527782627E-2</v>
      </c>
      <c r="Q13" s="16">
        <v>0.11650917367729011</v>
      </c>
      <c r="R13" s="16">
        <v>8.9314588604894579E-2</v>
      </c>
      <c r="S13" s="16">
        <v>0.12610096687979319</v>
      </c>
      <c r="T13" s="16">
        <v>0.1069982421888607</v>
      </c>
      <c r="U13" s="16">
        <v>9.3851928975269255E-2</v>
      </c>
      <c r="V13" s="16">
        <v>0.16123678920516571</v>
      </c>
      <c r="W13" s="16">
        <v>0.10443511127143749</v>
      </c>
      <c r="X13" s="16">
        <v>0.14347169639147311</v>
      </c>
      <c r="Y13" s="16">
        <v>9.509980482341851E-2</v>
      </c>
      <c r="AA13" s="16">
        <v>0.1181137248510086</v>
      </c>
      <c r="AB13" s="16">
        <v>0.1194599166232705</v>
      </c>
      <c r="AC13" s="16">
        <v>0.1035641896339681</v>
      </c>
      <c r="AD13" s="16">
        <v>0.1146172357569905</v>
      </c>
    </row>
    <row r="14" spans="2:32" ht="19" customHeight="1" x14ac:dyDescent="0.35">
      <c r="B14" s="15" t="s">
        <v>195</v>
      </c>
      <c r="C14" s="16">
        <v>0.1205329153206266</v>
      </c>
      <c r="D14" s="16">
        <v>0.1249864377226903</v>
      </c>
      <c r="E14" s="16">
        <v>0.11617970857681011</v>
      </c>
      <c r="G14" s="16">
        <v>0.17930813335930559</v>
      </c>
      <c r="H14" s="16">
        <v>0.14389719354328009</v>
      </c>
      <c r="I14" s="16">
        <v>0.12962322378143501</v>
      </c>
      <c r="J14" s="16">
        <v>0.14070021992508239</v>
      </c>
      <c r="K14" s="16">
        <v>8.4685393538103074E-2</v>
      </c>
      <c r="L14" s="16">
        <v>6.3398523354265227E-2</v>
      </c>
      <c r="N14" s="16">
        <v>0.17765923202708531</v>
      </c>
      <c r="O14" s="16">
        <v>8.7168520202882516E-2</v>
      </c>
      <c r="P14" s="16">
        <v>0.14737994439234561</v>
      </c>
      <c r="Q14" s="16">
        <v>0.1334268478513021</v>
      </c>
      <c r="R14" s="16">
        <v>0.1006847862986603</v>
      </c>
      <c r="S14" s="16">
        <v>0.1264835424258679</v>
      </c>
      <c r="T14" s="16">
        <v>0.1051936007718849</v>
      </c>
      <c r="U14" s="16">
        <v>0.12524949528673629</v>
      </c>
      <c r="V14" s="16">
        <v>0.13096354742650099</v>
      </c>
      <c r="W14" s="16">
        <v>0.1252240836337323</v>
      </c>
      <c r="X14" s="16">
        <v>7.9005104221348502E-2</v>
      </c>
      <c r="Y14" s="16">
        <v>9.3809778587692016E-2</v>
      </c>
      <c r="AA14" s="16">
        <v>0.12261525874601741</v>
      </c>
      <c r="AB14" s="16">
        <v>0.1150720118933682</v>
      </c>
      <c r="AC14" s="16">
        <v>0.14879146665443249</v>
      </c>
      <c r="AD14" s="16">
        <v>9.992645378089067E-2</v>
      </c>
    </row>
    <row r="15" spans="2:32" ht="19" customHeight="1" x14ac:dyDescent="0.35">
      <c r="B15" s="15" t="s">
        <v>155</v>
      </c>
      <c r="C15" s="16">
        <v>4.0994286904873223E-2</v>
      </c>
      <c r="D15" s="16">
        <v>3.1441690800997762E-2</v>
      </c>
      <c r="E15" s="16">
        <v>5.0331710639640197E-2</v>
      </c>
      <c r="G15" s="16">
        <v>5.4069486941028443E-2</v>
      </c>
      <c r="H15" s="16">
        <v>2.0188752509954659E-2</v>
      </c>
      <c r="I15" s="16">
        <v>5.3903762684732022E-2</v>
      </c>
      <c r="J15" s="16">
        <v>4.4511222312296678E-2</v>
      </c>
      <c r="K15" s="16">
        <v>6.0730494109441889E-2</v>
      </c>
      <c r="L15" s="16">
        <v>2.2708180068320771E-2</v>
      </c>
      <c r="N15" s="16">
        <v>4.1765180373256973E-2</v>
      </c>
      <c r="O15" s="16">
        <v>4.4300537998132251E-2</v>
      </c>
      <c r="P15" s="16">
        <v>8.7595356743083615E-3</v>
      </c>
      <c r="Q15" s="16">
        <v>5.4327243541322137E-2</v>
      </c>
      <c r="R15" s="16">
        <v>4.3906506548434539E-2</v>
      </c>
      <c r="S15" s="16">
        <v>4.2828581883067957E-2</v>
      </c>
      <c r="T15" s="16">
        <v>4.8622728939382971E-2</v>
      </c>
      <c r="U15" s="16">
        <v>4.2710208832444321E-2</v>
      </c>
      <c r="V15" s="16">
        <v>2.424924548831027E-2</v>
      </c>
      <c r="W15" s="16">
        <v>5.8428954398004843E-2</v>
      </c>
      <c r="X15" s="16">
        <v>2.6141803850722171E-2</v>
      </c>
      <c r="Y15" s="16">
        <v>5.243427005909132E-2</v>
      </c>
      <c r="AA15" s="16">
        <v>4.3549404793581097E-2</v>
      </c>
      <c r="AB15" s="16">
        <v>3.1689686212827507E-2</v>
      </c>
      <c r="AC15" s="16">
        <v>4.2407338471588632E-2</v>
      </c>
      <c r="AD15" s="16">
        <v>4.6326253196140123E-2</v>
      </c>
    </row>
    <row r="16" spans="2:32" ht="19" customHeight="1" x14ac:dyDescent="0.35">
      <c r="B16" s="15" t="s">
        <v>196</v>
      </c>
      <c r="C16" s="16">
        <v>5.3670325460693599E-2</v>
      </c>
      <c r="D16" s="16">
        <v>5.5088098525232783E-2</v>
      </c>
      <c r="E16" s="16">
        <v>5.2284487755488961E-2</v>
      </c>
      <c r="G16" s="16">
        <v>5.0776216717828733E-2</v>
      </c>
      <c r="H16" s="16">
        <v>5.6028006575442747E-2</v>
      </c>
      <c r="I16" s="16">
        <v>6.4233054214490021E-2</v>
      </c>
      <c r="J16" s="16">
        <v>6.0918908881985201E-2</v>
      </c>
      <c r="K16" s="16">
        <v>5.6416116930697993E-2</v>
      </c>
      <c r="L16" s="16">
        <v>3.7358683547954269E-2</v>
      </c>
      <c r="N16" s="16">
        <v>3.2269778473990561E-2</v>
      </c>
      <c r="O16" s="16">
        <v>2.9722886375693189E-2</v>
      </c>
      <c r="P16" s="16">
        <v>8.2239077301229924E-2</v>
      </c>
      <c r="Q16" s="16">
        <v>5.632714971341729E-2</v>
      </c>
      <c r="R16" s="16">
        <v>6.6746693656800055E-2</v>
      </c>
      <c r="S16" s="16">
        <v>6.2806018618740508E-2</v>
      </c>
      <c r="T16" s="16">
        <v>6.6954256426075637E-2</v>
      </c>
      <c r="U16" s="16">
        <v>4.6245420207656852E-2</v>
      </c>
      <c r="V16" s="16">
        <v>4.6761307316272809E-2</v>
      </c>
      <c r="W16" s="16">
        <v>5.6239635731794337E-2</v>
      </c>
      <c r="X16" s="16">
        <v>5.9521281322619919E-2</v>
      </c>
      <c r="Y16" s="16">
        <v>4.0931882400230261E-2</v>
      </c>
      <c r="AA16" s="16">
        <v>5.8043495420350769E-2</v>
      </c>
      <c r="AB16" s="16">
        <v>5.2932897357984787E-2</v>
      </c>
      <c r="AC16" s="16">
        <v>6.1908510503434877E-2</v>
      </c>
      <c r="AD16" s="16">
        <v>4.2824280813548832E-2</v>
      </c>
    </row>
    <row r="17" spans="2:30" ht="19" customHeight="1" x14ac:dyDescent="0.35">
      <c r="B17" s="15" t="s">
        <v>157</v>
      </c>
      <c r="C17" s="16">
        <v>3.0032209458747201E-2</v>
      </c>
      <c r="D17" s="16">
        <v>3.7666979750425683E-2</v>
      </c>
      <c r="E17" s="16">
        <v>2.2569412481275229E-2</v>
      </c>
      <c r="G17" s="16">
        <v>2.6877605629683991E-2</v>
      </c>
      <c r="H17" s="16">
        <v>2.6844723170133509E-2</v>
      </c>
      <c r="I17" s="16">
        <v>2.556680682098153E-2</v>
      </c>
      <c r="J17" s="16">
        <v>3.5164312253410129E-2</v>
      </c>
      <c r="K17" s="16">
        <v>4.2913520171985492E-2</v>
      </c>
      <c r="L17" s="16">
        <v>2.5487274973022899E-2</v>
      </c>
      <c r="N17" s="16">
        <v>2.6638242189462941E-2</v>
      </c>
      <c r="O17" s="16">
        <v>4.375519374982717E-2</v>
      </c>
      <c r="P17" s="16">
        <v>3.6717705631548907E-2</v>
      </c>
      <c r="Q17" s="16">
        <v>1.1372159521951841E-2</v>
      </c>
      <c r="R17" s="16">
        <v>3.058195229232679E-2</v>
      </c>
      <c r="S17" s="16">
        <v>3.5412985222821859E-2</v>
      </c>
      <c r="T17" s="16">
        <v>3.9558933168202963E-2</v>
      </c>
      <c r="U17" s="16">
        <v>3.3584311626937501E-2</v>
      </c>
      <c r="V17" s="16">
        <v>2.73994681936892E-2</v>
      </c>
      <c r="W17" s="16">
        <v>3.8277967421402721E-2</v>
      </c>
      <c r="X17" s="16">
        <v>1.3519287629426689E-2</v>
      </c>
      <c r="Y17" s="16">
        <v>2.3930527120726599E-2</v>
      </c>
      <c r="AA17" s="16">
        <v>1.7876295970310329E-2</v>
      </c>
      <c r="AB17" s="16">
        <v>2.078512904737263E-2</v>
      </c>
      <c r="AC17" s="16">
        <v>3.9279340897222487E-2</v>
      </c>
      <c r="AD17" s="16">
        <v>4.4892887129105101E-2</v>
      </c>
    </row>
    <row r="18" spans="2:30" ht="19" customHeight="1" x14ac:dyDescent="0.35">
      <c r="B18" s="15" t="s">
        <v>197</v>
      </c>
      <c r="C18" s="16">
        <v>2.4188201536977521E-2</v>
      </c>
      <c r="D18" s="16">
        <v>2.439637874728677E-2</v>
      </c>
      <c r="E18" s="16">
        <v>2.3984713521422181E-2</v>
      </c>
      <c r="G18" s="16">
        <v>9.7250255270101109E-3</v>
      </c>
      <c r="H18" s="16">
        <v>2.2910287366605789E-2</v>
      </c>
      <c r="I18" s="16">
        <v>1.23149309549304E-2</v>
      </c>
      <c r="J18" s="16">
        <v>3.5698156121583363E-2</v>
      </c>
      <c r="K18" s="16">
        <v>4.4012617025702271E-2</v>
      </c>
      <c r="L18" s="16">
        <v>2.1677287966913671E-2</v>
      </c>
      <c r="N18" s="16">
        <v>1.6706118959348839E-2</v>
      </c>
      <c r="O18" s="16">
        <v>0</v>
      </c>
      <c r="P18" s="16">
        <v>3.665873621936145E-2</v>
      </c>
      <c r="Q18" s="16">
        <v>0</v>
      </c>
      <c r="R18" s="16">
        <v>4.7916167825676599E-2</v>
      </c>
      <c r="S18" s="16">
        <v>3.6921519373872308E-2</v>
      </c>
      <c r="T18" s="16">
        <v>1.314671661839701E-2</v>
      </c>
      <c r="U18" s="16">
        <v>3.604910916203883E-2</v>
      </c>
      <c r="V18" s="16">
        <v>2.9265347124832329E-2</v>
      </c>
      <c r="W18" s="16">
        <v>7.6060625891897016E-3</v>
      </c>
      <c r="X18" s="16">
        <v>1.484059221522363E-2</v>
      </c>
      <c r="Y18" s="16">
        <v>2.4429113422002321E-2</v>
      </c>
      <c r="AA18" s="16">
        <v>1.8997797933049579E-2</v>
      </c>
      <c r="AB18" s="16">
        <v>3.003994166721044E-2</v>
      </c>
      <c r="AC18" s="16">
        <v>2.8394880215274091E-2</v>
      </c>
      <c r="AD18" s="16">
        <v>1.95965094743276E-2</v>
      </c>
    </row>
    <row r="19" spans="2:30" ht="19" customHeight="1" x14ac:dyDescent="0.35">
      <c r="B19" s="15" t="s">
        <v>159</v>
      </c>
      <c r="C19" s="16">
        <v>9.4490863802276052E-3</v>
      </c>
      <c r="D19" s="16">
        <v>1.097568234676888E-2</v>
      </c>
      <c r="E19" s="16">
        <v>7.9568770105046451E-3</v>
      </c>
      <c r="G19" s="16">
        <v>7.0308938570518452E-3</v>
      </c>
      <c r="H19" s="16">
        <v>0</v>
      </c>
      <c r="I19" s="16">
        <v>1.968917835062535E-2</v>
      </c>
      <c r="J19" s="16">
        <v>6.059307806173273E-3</v>
      </c>
      <c r="K19" s="16">
        <v>6.2095014936671888E-3</v>
      </c>
      <c r="L19" s="16">
        <v>1.532063899283735E-2</v>
      </c>
      <c r="N19" s="16">
        <v>0</v>
      </c>
      <c r="O19" s="16">
        <v>1.6085621297005609E-2</v>
      </c>
      <c r="P19" s="16">
        <v>0</v>
      </c>
      <c r="Q19" s="16">
        <v>1.0414298095780591E-2</v>
      </c>
      <c r="R19" s="16">
        <v>2.220368942039468E-2</v>
      </c>
      <c r="S19" s="16">
        <v>0</v>
      </c>
      <c r="T19" s="16">
        <v>6.5529361333699944E-3</v>
      </c>
      <c r="U19" s="16">
        <v>1.078204697708344E-2</v>
      </c>
      <c r="V19" s="16">
        <v>7.544031534441881E-3</v>
      </c>
      <c r="W19" s="16">
        <v>2.3164067625458751E-2</v>
      </c>
      <c r="X19" s="16">
        <v>0</v>
      </c>
      <c r="Y19" s="16">
        <v>6.7797529857479364E-3</v>
      </c>
      <c r="AA19" s="16">
        <v>7.5476140229721921E-3</v>
      </c>
      <c r="AB19" s="16">
        <v>7.6393605865344473E-3</v>
      </c>
      <c r="AC19" s="16">
        <v>1.100006378738716E-2</v>
      </c>
      <c r="AD19" s="16">
        <v>1.2093133853511941E-2</v>
      </c>
    </row>
    <row r="20" spans="2:30" ht="19" customHeight="1" x14ac:dyDescent="0.35">
      <c r="B20" s="15" t="s">
        <v>160</v>
      </c>
      <c r="C20" s="16">
        <v>7.4027134698046698E-2</v>
      </c>
      <c r="D20" s="16">
        <v>6.8091949821279169E-2</v>
      </c>
      <c r="E20" s="16">
        <v>7.9828629447319652E-2</v>
      </c>
      <c r="G20" s="16">
        <v>4.954368797501895E-2</v>
      </c>
      <c r="H20" s="16">
        <v>5.1896878675821247E-2</v>
      </c>
      <c r="I20" s="16">
        <v>7.1475770248807816E-2</v>
      </c>
      <c r="J20" s="16">
        <v>9.4378077045341874E-2</v>
      </c>
      <c r="K20" s="16">
        <v>8.2775802809898089E-2</v>
      </c>
      <c r="L20" s="16">
        <v>8.7712981537806989E-2</v>
      </c>
      <c r="N20" s="16">
        <v>0.12846346999227751</v>
      </c>
      <c r="O20" s="16">
        <v>3.7950816502704258E-2</v>
      </c>
      <c r="P20" s="16">
        <v>4.6298527080137292E-2</v>
      </c>
      <c r="Q20" s="16">
        <v>6.5339595251277541E-2</v>
      </c>
      <c r="R20" s="16">
        <v>6.2177254375533737E-2</v>
      </c>
      <c r="S20" s="16">
        <v>8.8784417965520307E-2</v>
      </c>
      <c r="T20" s="16">
        <v>9.4949631702438822E-2</v>
      </c>
      <c r="U20" s="16">
        <v>7.5057467528951163E-2</v>
      </c>
      <c r="V20" s="16">
        <v>3.3472911406290579E-2</v>
      </c>
      <c r="W20" s="16">
        <v>6.8985495283198583E-2</v>
      </c>
      <c r="X20" s="16">
        <v>6.5811510108950269E-2</v>
      </c>
      <c r="Y20" s="16">
        <v>0.11273545806711301</v>
      </c>
      <c r="AA20" s="16">
        <v>3.9177460778701059E-2</v>
      </c>
      <c r="AB20" s="16">
        <v>5.6007847652341167E-2</v>
      </c>
      <c r="AC20" s="16">
        <v>7.2859169521193881E-2</v>
      </c>
      <c r="AD20" s="16">
        <v>0.13049156003159409</v>
      </c>
    </row>
    <row r="21" spans="2:30" ht="19" customHeight="1" x14ac:dyDescent="0.35">
      <c r="B21" s="15" t="s">
        <v>198</v>
      </c>
      <c r="C21" s="16">
        <v>0.21643172457346341</v>
      </c>
      <c r="D21" s="16">
        <v>0.19068020722003079</v>
      </c>
      <c r="E21" s="16">
        <v>0.24160318861606589</v>
      </c>
      <c r="G21" s="16">
        <v>7.1773064071752837E-2</v>
      </c>
      <c r="H21" s="16">
        <v>6.0519221762197047E-2</v>
      </c>
      <c r="I21" s="16">
        <v>0.12122735598232701</v>
      </c>
      <c r="J21" s="16">
        <v>0.2078232743709873</v>
      </c>
      <c r="K21" s="16">
        <v>0.28523919126700381</v>
      </c>
      <c r="L21" s="16">
        <v>0.4757496613131259</v>
      </c>
      <c r="N21" s="16">
        <v>0.24287456204006569</v>
      </c>
      <c r="O21" s="16">
        <v>0.12191040832251521</v>
      </c>
      <c r="P21" s="16">
        <v>0.22353633268773901</v>
      </c>
      <c r="Q21" s="16">
        <v>0.30451513349590331</v>
      </c>
      <c r="R21" s="16">
        <v>0.2046625160771256</v>
      </c>
      <c r="S21" s="16">
        <v>0.24098507612961639</v>
      </c>
      <c r="T21" s="16">
        <v>0.21004862749668071</v>
      </c>
      <c r="U21" s="16">
        <v>0.19388534108670341</v>
      </c>
      <c r="V21" s="16">
        <v>0.11667152104344319</v>
      </c>
      <c r="W21" s="16">
        <v>0.25279505741390401</v>
      </c>
      <c r="X21" s="16">
        <v>0.27351446138341501</v>
      </c>
      <c r="Y21" s="16">
        <v>0.25074572303908133</v>
      </c>
      <c r="AA21" s="16">
        <v>0.17163368125262049</v>
      </c>
      <c r="AB21" s="16">
        <v>0.23641248002066231</v>
      </c>
      <c r="AC21" s="16">
        <v>0.19681046551402209</v>
      </c>
      <c r="AD21" s="16">
        <v>0.26180980893076689</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199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0.1094432793517406</v>
      </c>
      <c r="D9" s="16">
        <v>0.12105240217445461</v>
      </c>
      <c r="E9" s="16">
        <v>9.8095652193019078E-2</v>
      </c>
      <c r="G9" s="16">
        <v>0.13172960433142339</v>
      </c>
      <c r="H9" s="16">
        <v>0.14611444120438541</v>
      </c>
      <c r="I9" s="16">
        <v>0.1214910896774231</v>
      </c>
      <c r="J9" s="16">
        <v>0.12813232817200099</v>
      </c>
      <c r="K9" s="16">
        <v>7.2411297469185509E-2</v>
      </c>
      <c r="L9" s="16">
        <v>6.5033108117374117E-2</v>
      </c>
      <c r="N9" s="16">
        <v>8.1423119474290123E-2</v>
      </c>
      <c r="O9" s="16">
        <v>0.15105455507816129</v>
      </c>
      <c r="P9" s="16">
        <v>0.12057757607504439</v>
      </c>
      <c r="Q9" s="16">
        <v>7.827564217820146E-2</v>
      </c>
      <c r="R9" s="16">
        <v>0.1014766195241729</v>
      </c>
      <c r="S9" s="16">
        <v>0.10244596519608</v>
      </c>
      <c r="T9" s="16">
        <v>0.1340486834091818</v>
      </c>
      <c r="U9" s="16">
        <v>0.14175497690755959</v>
      </c>
      <c r="V9" s="16">
        <v>0.1476939894506735</v>
      </c>
      <c r="W9" s="16">
        <v>9.3164701290462074E-2</v>
      </c>
      <c r="X9" s="16">
        <v>0.1130791773088116</v>
      </c>
      <c r="Y9" s="16">
        <v>5.6425377233673572E-2</v>
      </c>
      <c r="AA9" s="16">
        <v>0.13137208595412631</v>
      </c>
      <c r="AB9" s="16">
        <v>0.11075266406214</v>
      </c>
      <c r="AC9" s="16">
        <v>0.111643223058203</v>
      </c>
      <c r="AD9" s="16">
        <v>8.2557781013966894E-2</v>
      </c>
    </row>
    <row r="10" spans="2:32" ht="19" customHeight="1" x14ac:dyDescent="0.35">
      <c r="B10" s="15" t="s">
        <v>191</v>
      </c>
      <c r="C10" s="16">
        <v>8.3713465617053451E-2</v>
      </c>
      <c r="D10" s="16">
        <v>9.400879634638365E-2</v>
      </c>
      <c r="E10" s="16">
        <v>7.365003736530075E-2</v>
      </c>
      <c r="G10" s="16">
        <v>0.13410857519403871</v>
      </c>
      <c r="H10" s="16">
        <v>8.4904090646516162E-2</v>
      </c>
      <c r="I10" s="16">
        <v>8.3256240565600909E-2</v>
      </c>
      <c r="J10" s="16">
        <v>7.3091894631315824E-2</v>
      </c>
      <c r="K10" s="16">
        <v>9.6204659067247913E-2</v>
      </c>
      <c r="L10" s="16">
        <v>5.0297571354471209E-2</v>
      </c>
      <c r="N10" s="16">
        <v>5.1887915909344579E-2</v>
      </c>
      <c r="O10" s="16">
        <v>0.1020276930271353</v>
      </c>
      <c r="P10" s="16">
        <v>5.6798529114846917E-2</v>
      </c>
      <c r="Q10" s="16">
        <v>9.6720436592768924E-2</v>
      </c>
      <c r="R10" s="16">
        <v>0.1176661354827739</v>
      </c>
      <c r="S10" s="16">
        <v>9.2343500796825073E-2</v>
      </c>
      <c r="T10" s="16">
        <v>7.3283677209589976E-2</v>
      </c>
      <c r="U10" s="16">
        <v>7.2437710698183402E-2</v>
      </c>
      <c r="V10" s="16">
        <v>8.5944144341187606E-2</v>
      </c>
      <c r="W10" s="16">
        <v>8.5582903350723188E-2</v>
      </c>
      <c r="X10" s="16">
        <v>9.9954147743225821E-2</v>
      </c>
      <c r="Y10" s="16">
        <v>6.8241977359248626E-2</v>
      </c>
      <c r="AA10" s="16">
        <v>8.5716416903297329E-2</v>
      </c>
      <c r="AB10" s="16">
        <v>9.7937487147215757E-2</v>
      </c>
      <c r="AC10" s="16">
        <v>7.257002556466173E-2</v>
      </c>
      <c r="AD10" s="16">
        <v>7.5237860155655659E-2</v>
      </c>
    </row>
    <row r="11" spans="2:32" ht="19" customHeight="1" x14ac:dyDescent="0.35">
      <c r="B11" s="15" t="s">
        <v>192</v>
      </c>
      <c r="C11" s="16">
        <v>0.1630844996560675</v>
      </c>
      <c r="D11" s="16">
        <v>0.16953477804346859</v>
      </c>
      <c r="E11" s="16">
        <v>0.15677951388513781</v>
      </c>
      <c r="G11" s="16">
        <v>0.16624556944893029</v>
      </c>
      <c r="H11" s="16">
        <v>0.20845755395535959</v>
      </c>
      <c r="I11" s="16">
        <v>0.1919978257120869</v>
      </c>
      <c r="J11" s="16">
        <v>0.16863961034079919</v>
      </c>
      <c r="K11" s="16">
        <v>0.12698087825031579</v>
      </c>
      <c r="L11" s="16">
        <v>0.12050249740159499</v>
      </c>
      <c r="N11" s="16">
        <v>0.18700972837550581</v>
      </c>
      <c r="O11" s="16">
        <v>0.2122577162767455</v>
      </c>
      <c r="P11" s="16">
        <v>0.1750275015829256</v>
      </c>
      <c r="Q11" s="16">
        <v>0.18002071929856889</v>
      </c>
      <c r="R11" s="16">
        <v>0.19006258607343859</v>
      </c>
      <c r="S11" s="16">
        <v>0.1307314997670441</v>
      </c>
      <c r="T11" s="16">
        <v>0.16683851254394591</v>
      </c>
      <c r="U11" s="16">
        <v>0.1653141877166687</v>
      </c>
      <c r="V11" s="16">
        <v>0.189119545680104</v>
      </c>
      <c r="W11" s="16">
        <v>0.15478398229829529</v>
      </c>
      <c r="X11" s="16">
        <v>8.1688283381701227E-2</v>
      </c>
      <c r="Y11" s="16">
        <v>0.14236969178976669</v>
      </c>
      <c r="AA11" s="16">
        <v>0.20504730630089921</v>
      </c>
      <c r="AB11" s="16">
        <v>0.17467563472235001</v>
      </c>
      <c r="AC11" s="16">
        <v>0.1638764554997546</v>
      </c>
      <c r="AD11" s="16">
        <v>0.1054812926662476</v>
      </c>
    </row>
    <row r="12" spans="2:32" ht="19" customHeight="1" x14ac:dyDescent="0.35">
      <c r="B12" s="15" t="s">
        <v>193</v>
      </c>
      <c r="C12" s="16">
        <v>0.27359545688038989</v>
      </c>
      <c r="D12" s="16">
        <v>0.2488882999301533</v>
      </c>
      <c r="E12" s="16">
        <v>0.2977460847533886</v>
      </c>
      <c r="G12" s="16">
        <v>0.25138496153400902</v>
      </c>
      <c r="H12" s="16">
        <v>0.24344740166351531</v>
      </c>
      <c r="I12" s="16">
        <v>0.29597081808912368</v>
      </c>
      <c r="J12" s="16">
        <v>0.26863226813411972</v>
      </c>
      <c r="K12" s="16">
        <v>0.31637083091393009</v>
      </c>
      <c r="L12" s="16">
        <v>0.26973864800282987</v>
      </c>
      <c r="N12" s="16">
        <v>0.23249313069065211</v>
      </c>
      <c r="O12" s="16">
        <v>0.13734611849333661</v>
      </c>
      <c r="P12" s="16">
        <v>0.29571002276968872</v>
      </c>
      <c r="Q12" s="16">
        <v>0.28042713414451231</v>
      </c>
      <c r="R12" s="16">
        <v>0.29004895389151869</v>
      </c>
      <c r="S12" s="16">
        <v>0.25891830408839672</v>
      </c>
      <c r="T12" s="16">
        <v>0.27222679586312909</v>
      </c>
      <c r="U12" s="16">
        <v>0.24755005029837851</v>
      </c>
      <c r="V12" s="16">
        <v>0.25861437842808832</v>
      </c>
      <c r="W12" s="16">
        <v>0.29478318976288659</v>
      </c>
      <c r="X12" s="16">
        <v>0.34836883975548022</v>
      </c>
      <c r="Y12" s="16">
        <v>0.29163563921556168</v>
      </c>
      <c r="AA12" s="16">
        <v>0.26489215468180211</v>
      </c>
      <c r="AB12" s="16">
        <v>0.29965597505194802</v>
      </c>
      <c r="AC12" s="16">
        <v>0.25091338268438951</v>
      </c>
      <c r="AD12" s="16">
        <v>0.2756616003063399</v>
      </c>
    </row>
    <row r="13" spans="2:32" ht="19" customHeight="1" x14ac:dyDescent="0.35">
      <c r="B13" s="15" t="s">
        <v>194</v>
      </c>
      <c r="C13" s="16">
        <v>9.7116365272735788E-2</v>
      </c>
      <c r="D13" s="16">
        <v>9.1374218004144303E-2</v>
      </c>
      <c r="E13" s="16">
        <v>0.1027291705888238</v>
      </c>
      <c r="G13" s="16">
        <v>0.1023076308174148</v>
      </c>
      <c r="H13" s="16">
        <v>0.1035683391148195</v>
      </c>
      <c r="I13" s="16">
        <v>8.3965686531804057E-2</v>
      </c>
      <c r="J13" s="16">
        <v>0.10275503817521089</v>
      </c>
      <c r="K13" s="16">
        <v>0.1011512305709312</v>
      </c>
      <c r="L13" s="16">
        <v>9.1860516098913658E-2</v>
      </c>
      <c r="N13" s="16">
        <v>8.9025356728362953E-2</v>
      </c>
      <c r="O13" s="16">
        <v>0.1185610030644552</v>
      </c>
      <c r="P13" s="16">
        <v>8.6367246434369743E-2</v>
      </c>
      <c r="Q13" s="16">
        <v>5.5555409802107492E-2</v>
      </c>
      <c r="R13" s="16">
        <v>6.995463904241149E-2</v>
      </c>
      <c r="S13" s="16">
        <v>9.9027469326561979E-2</v>
      </c>
      <c r="T13" s="16">
        <v>0.10597596139969991</v>
      </c>
      <c r="U13" s="16">
        <v>0.1067711638028902</v>
      </c>
      <c r="V13" s="16">
        <v>0.1052116492469188</v>
      </c>
      <c r="W13" s="16">
        <v>9.9552750399949902E-2</v>
      </c>
      <c r="X13" s="16">
        <v>0.1030406642139729</v>
      </c>
      <c r="Y13" s="16">
        <v>0.11632008048035319</v>
      </c>
      <c r="AA13" s="16">
        <v>8.6159171715295857E-2</v>
      </c>
      <c r="AB13" s="16">
        <v>8.8358570094612537E-2</v>
      </c>
      <c r="AC13" s="16">
        <v>0.11271270838770669</v>
      </c>
      <c r="AD13" s="16">
        <v>0.1050545748316291</v>
      </c>
    </row>
    <row r="14" spans="2:32" ht="19" customHeight="1" x14ac:dyDescent="0.35">
      <c r="B14" s="15" t="s">
        <v>195</v>
      </c>
      <c r="C14" s="16">
        <v>0.16259364759186251</v>
      </c>
      <c r="D14" s="16">
        <v>0.16287691551594211</v>
      </c>
      <c r="E14" s="16">
        <v>0.16231676028197969</v>
      </c>
      <c r="G14" s="16">
        <v>0.1568123518766962</v>
      </c>
      <c r="H14" s="16">
        <v>0.13677373114922931</v>
      </c>
      <c r="I14" s="16">
        <v>0.17042253207141209</v>
      </c>
      <c r="J14" s="16">
        <v>0.15220586695044011</v>
      </c>
      <c r="K14" s="16">
        <v>0.18051604121724399</v>
      </c>
      <c r="L14" s="16">
        <v>0.1773617387430047</v>
      </c>
      <c r="N14" s="16">
        <v>0.22561559522683719</v>
      </c>
      <c r="O14" s="16">
        <v>0.15645260712424081</v>
      </c>
      <c r="P14" s="16">
        <v>0.19814263828439471</v>
      </c>
      <c r="Q14" s="16">
        <v>0.20994196318026581</v>
      </c>
      <c r="R14" s="16">
        <v>0.1448361554206021</v>
      </c>
      <c r="S14" s="16">
        <v>0.21482323243229789</v>
      </c>
      <c r="T14" s="16">
        <v>0.1234951496324434</v>
      </c>
      <c r="U14" s="16">
        <v>0.16355081353361181</v>
      </c>
      <c r="V14" s="16">
        <v>0.1127168287048133</v>
      </c>
      <c r="W14" s="16">
        <v>0.14223063371144459</v>
      </c>
      <c r="X14" s="16">
        <v>0.1391026215260171</v>
      </c>
      <c r="Y14" s="16">
        <v>0.1933398680066529</v>
      </c>
      <c r="AA14" s="16">
        <v>0.13884395539214231</v>
      </c>
      <c r="AB14" s="16">
        <v>0.13013821294312591</v>
      </c>
      <c r="AC14" s="16">
        <v>0.19217899158169049</v>
      </c>
      <c r="AD14" s="16">
        <v>0.19656403056052019</v>
      </c>
    </row>
    <row r="15" spans="2:32" ht="19" customHeight="1" x14ac:dyDescent="0.35">
      <c r="B15" s="15" t="s">
        <v>155</v>
      </c>
      <c r="C15" s="16">
        <v>3.3569186009917901E-2</v>
      </c>
      <c r="D15" s="16">
        <v>4.2037817754156659E-2</v>
      </c>
      <c r="E15" s="16">
        <v>2.529131032148851E-2</v>
      </c>
      <c r="G15" s="16">
        <v>1.7014975984286761E-2</v>
      </c>
      <c r="H15" s="16">
        <v>2.3909229822499722E-2</v>
      </c>
      <c r="I15" s="16">
        <v>2.1557916860585051E-2</v>
      </c>
      <c r="J15" s="16">
        <v>2.4874553288535769E-2</v>
      </c>
      <c r="K15" s="16">
        <v>2.3193042361735649E-2</v>
      </c>
      <c r="L15" s="16">
        <v>7.603422230495252E-2</v>
      </c>
      <c r="N15" s="16">
        <v>4.2657664946323892E-2</v>
      </c>
      <c r="O15" s="16">
        <v>3.1691649858745112E-2</v>
      </c>
      <c r="P15" s="16">
        <v>8.8459554785225072E-3</v>
      </c>
      <c r="Q15" s="16">
        <v>3.2489146009820703E-2</v>
      </c>
      <c r="R15" s="16">
        <v>1.6849216832898039E-2</v>
      </c>
      <c r="S15" s="16">
        <v>2.1777903825676691E-2</v>
      </c>
      <c r="T15" s="16">
        <v>2.8270375787498081E-2</v>
      </c>
      <c r="U15" s="16">
        <v>4.880994112152625E-2</v>
      </c>
      <c r="V15" s="16">
        <v>3.6628064504250657E-2</v>
      </c>
      <c r="W15" s="16">
        <v>3.5315510217239172E-2</v>
      </c>
      <c r="X15" s="16">
        <v>2.8188292855038041E-2</v>
      </c>
      <c r="Y15" s="16">
        <v>5.6683345757763112E-2</v>
      </c>
      <c r="AA15" s="16">
        <v>3.2966508707181798E-2</v>
      </c>
      <c r="AB15" s="16">
        <v>3.6318263225631038E-2</v>
      </c>
      <c r="AC15" s="16">
        <v>3.3182711049351887E-2</v>
      </c>
      <c r="AD15" s="16">
        <v>3.1942509294676243E-2</v>
      </c>
    </row>
    <row r="16" spans="2:32" ht="19" customHeight="1" x14ac:dyDescent="0.35">
      <c r="B16" s="15" t="s">
        <v>196</v>
      </c>
      <c r="C16" s="16">
        <v>3.2168581983088751E-2</v>
      </c>
      <c r="D16" s="16">
        <v>3.2332630339409807E-2</v>
      </c>
      <c r="E16" s="16">
        <v>3.2008228818430157E-2</v>
      </c>
      <c r="G16" s="16">
        <v>2.029683306322538E-2</v>
      </c>
      <c r="H16" s="16">
        <v>2.9826839868438391E-2</v>
      </c>
      <c r="I16" s="16">
        <v>1.121633447854248E-2</v>
      </c>
      <c r="J16" s="16">
        <v>4.4309117527753947E-2</v>
      </c>
      <c r="K16" s="16">
        <v>3.98485048487177E-2</v>
      </c>
      <c r="L16" s="16">
        <v>4.3839218861552127E-2</v>
      </c>
      <c r="N16" s="16">
        <v>5.3788386669305417E-2</v>
      </c>
      <c r="O16" s="16">
        <v>4.6656320030157898E-2</v>
      </c>
      <c r="P16" s="16">
        <v>3.8206159648053621E-2</v>
      </c>
      <c r="Q16" s="16">
        <v>3.3520640153650659E-2</v>
      </c>
      <c r="R16" s="16">
        <v>4.5841719185042408E-2</v>
      </c>
      <c r="S16" s="16">
        <v>4.1668420570013479E-2</v>
      </c>
      <c r="T16" s="16">
        <v>1.3530159780330861E-2</v>
      </c>
      <c r="U16" s="16">
        <v>2.1638382083219429E-2</v>
      </c>
      <c r="V16" s="16">
        <v>2.7247463457309901E-2</v>
      </c>
      <c r="W16" s="16">
        <v>3.397950973786306E-2</v>
      </c>
      <c r="X16" s="16">
        <v>2.6689534166193411E-2</v>
      </c>
      <c r="Y16" s="16">
        <v>1.136345488096783E-2</v>
      </c>
      <c r="AA16" s="16">
        <v>1.8866303764943991E-2</v>
      </c>
      <c r="AB16" s="16">
        <v>2.699286891338333E-2</v>
      </c>
      <c r="AC16" s="16">
        <v>3.9331886425199997E-2</v>
      </c>
      <c r="AD16" s="16">
        <v>4.5224137641752267E-2</v>
      </c>
    </row>
    <row r="17" spans="2:30" ht="19" customHeight="1" x14ac:dyDescent="0.35">
      <c r="B17" s="15" t="s">
        <v>157</v>
      </c>
      <c r="C17" s="16">
        <v>1.2264773122805481E-2</v>
      </c>
      <c r="D17" s="16">
        <v>8.151197952005737E-3</v>
      </c>
      <c r="E17" s="16">
        <v>1.6285689951790909E-2</v>
      </c>
      <c r="G17" s="16">
        <v>6.5752376019503986E-3</v>
      </c>
      <c r="H17" s="16">
        <v>0</v>
      </c>
      <c r="I17" s="16">
        <v>2.8800416658099569E-3</v>
      </c>
      <c r="J17" s="16">
        <v>8.5060115136597163E-3</v>
      </c>
      <c r="K17" s="16">
        <v>1.0576182653505E-2</v>
      </c>
      <c r="L17" s="16">
        <v>3.7744519458394667E-2</v>
      </c>
      <c r="N17" s="16">
        <v>1.0870959547263749E-2</v>
      </c>
      <c r="O17" s="16">
        <v>0</v>
      </c>
      <c r="P17" s="16">
        <v>0</v>
      </c>
      <c r="Q17" s="16">
        <v>1.222031244854265E-2</v>
      </c>
      <c r="R17" s="16">
        <v>4.3950294593976206E-3</v>
      </c>
      <c r="S17" s="16">
        <v>6.3497901600141149E-3</v>
      </c>
      <c r="T17" s="16">
        <v>4.1327426795440367E-2</v>
      </c>
      <c r="U17" s="16">
        <v>0</v>
      </c>
      <c r="V17" s="16">
        <v>7.8385129798706123E-3</v>
      </c>
      <c r="W17" s="16">
        <v>2.09860537274629E-2</v>
      </c>
      <c r="X17" s="16">
        <v>1.6663389723198051E-2</v>
      </c>
      <c r="Y17" s="16">
        <v>1.9581770945594081E-2</v>
      </c>
      <c r="AA17" s="16">
        <v>9.5931127443174384E-3</v>
      </c>
      <c r="AB17" s="16">
        <v>1.29288931553977E-2</v>
      </c>
      <c r="AC17" s="16">
        <v>5.3278373192442588E-3</v>
      </c>
      <c r="AD17" s="16">
        <v>2.0665603746257651E-2</v>
      </c>
    </row>
    <row r="18" spans="2:30" ht="19" customHeight="1" x14ac:dyDescent="0.35">
      <c r="B18" s="15" t="s">
        <v>197</v>
      </c>
      <c r="C18" s="16">
        <v>8.3616501386235692E-3</v>
      </c>
      <c r="D18" s="16">
        <v>6.2756834431291642E-3</v>
      </c>
      <c r="E18" s="16">
        <v>1.04006304033226E-2</v>
      </c>
      <c r="G18" s="16">
        <v>0</v>
      </c>
      <c r="H18" s="16">
        <v>5.6122260505294883E-3</v>
      </c>
      <c r="I18" s="16">
        <v>0</v>
      </c>
      <c r="J18" s="16">
        <v>1.1532532713795529E-2</v>
      </c>
      <c r="K18" s="16">
        <v>7.1804769127116561E-3</v>
      </c>
      <c r="L18" s="16">
        <v>2.108006435611991E-2</v>
      </c>
      <c r="N18" s="16">
        <v>0</v>
      </c>
      <c r="O18" s="16">
        <v>0</v>
      </c>
      <c r="P18" s="16">
        <v>0</v>
      </c>
      <c r="Q18" s="16">
        <v>0</v>
      </c>
      <c r="R18" s="16">
        <v>1.026900464455674E-2</v>
      </c>
      <c r="S18" s="16">
        <v>2.5810302149556791E-2</v>
      </c>
      <c r="T18" s="16">
        <v>6.9583913162620491E-3</v>
      </c>
      <c r="U18" s="16">
        <v>2.174784215283259E-2</v>
      </c>
      <c r="V18" s="16">
        <v>0</v>
      </c>
      <c r="W18" s="16">
        <v>1.267091277243378E-2</v>
      </c>
      <c r="X18" s="16">
        <v>6.3228901616498032E-3</v>
      </c>
      <c r="Y18" s="16">
        <v>6.5606173066002828E-3</v>
      </c>
      <c r="AA18" s="16">
        <v>5.7411052926392E-3</v>
      </c>
      <c r="AB18" s="16">
        <v>3.849795438015413E-3</v>
      </c>
      <c r="AC18" s="16">
        <v>4.347440243875041E-3</v>
      </c>
      <c r="AD18" s="16">
        <v>1.948798764243001E-2</v>
      </c>
    </row>
    <row r="19" spans="2:30" ht="19" customHeight="1" x14ac:dyDescent="0.35">
      <c r="B19" s="15" t="s">
        <v>159</v>
      </c>
      <c r="C19" s="16">
        <v>1.170711757681371E-3</v>
      </c>
      <c r="D19" s="16">
        <v>9.8288241774860635E-4</v>
      </c>
      <c r="E19" s="16">
        <v>1.3543102389426359E-3</v>
      </c>
      <c r="G19" s="16">
        <v>0</v>
      </c>
      <c r="H19" s="16">
        <v>0</v>
      </c>
      <c r="I19" s="16">
        <v>0</v>
      </c>
      <c r="J19" s="16">
        <v>0</v>
      </c>
      <c r="K19" s="16">
        <v>0</v>
      </c>
      <c r="L19" s="16">
        <v>5.5746988490165657E-3</v>
      </c>
      <c r="N19" s="16">
        <v>0</v>
      </c>
      <c r="O19" s="16">
        <v>0</v>
      </c>
      <c r="P19" s="16">
        <v>0</v>
      </c>
      <c r="Q19" s="16">
        <v>0</v>
      </c>
      <c r="R19" s="16">
        <v>0</v>
      </c>
      <c r="S19" s="16">
        <v>0</v>
      </c>
      <c r="T19" s="16">
        <v>0</v>
      </c>
      <c r="U19" s="16">
        <v>0</v>
      </c>
      <c r="V19" s="16">
        <v>0</v>
      </c>
      <c r="W19" s="16">
        <v>3.7488499248207311E-3</v>
      </c>
      <c r="X19" s="16">
        <v>8.5656057885495386E-3</v>
      </c>
      <c r="Y19" s="16">
        <v>0</v>
      </c>
      <c r="AA19" s="16">
        <v>0</v>
      </c>
      <c r="AB19" s="16">
        <v>0</v>
      </c>
      <c r="AC19" s="16">
        <v>0</v>
      </c>
      <c r="AD19" s="16">
        <v>4.6961937901803981E-3</v>
      </c>
    </row>
    <row r="20" spans="2:30" ht="19" customHeight="1" x14ac:dyDescent="0.35">
      <c r="B20" s="15" t="s">
        <v>160</v>
      </c>
      <c r="C20" s="16">
        <v>7.3064740260625656E-3</v>
      </c>
      <c r="D20" s="16">
        <v>6.8136294743940317E-3</v>
      </c>
      <c r="E20" s="16">
        <v>7.7882172468853698E-3</v>
      </c>
      <c r="G20" s="16">
        <v>6.3916249209064356E-3</v>
      </c>
      <c r="H20" s="16">
        <v>5.8161109882836166E-3</v>
      </c>
      <c r="I20" s="16">
        <v>8.718895027581006E-3</v>
      </c>
      <c r="J20" s="16">
        <v>8.5003016899832164E-3</v>
      </c>
      <c r="K20" s="16">
        <v>6.1884883439903733E-3</v>
      </c>
      <c r="L20" s="16">
        <v>7.7524439125317736E-3</v>
      </c>
      <c r="N20" s="16">
        <v>1.5288981587064911E-2</v>
      </c>
      <c r="O20" s="16">
        <v>1.4429074987886309E-2</v>
      </c>
      <c r="P20" s="16">
        <v>1.0621908522391791E-2</v>
      </c>
      <c r="Q20" s="16">
        <v>0</v>
      </c>
      <c r="R20" s="16">
        <v>8.5999404431874749E-3</v>
      </c>
      <c r="S20" s="16">
        <v>0</v>
      </c>
      <c r="T20" s="16">
        <v>1.9967055796040412E-2</v>
      </c>
      <c r="U20" s="16">
        <v>0</v>
      </c>
      <c r="V20" s="16">
        <v>3.775056983641196E-3</v>
      </c>
      <c r="W20" s="16">
        <v>7.2629252952150624E-3</v>
      </c>
      <c r="X20" s="16">
        <v>0</v>
      </c>
      <c r="Y20" s="16">
        <v>1.268043478669083E-2</v>
      </c>
      <c r="AA20" s="16">
        <v>2.2711276544339271E-3</v>
      </c>
      <c r="AB20" s="16">
        <v>7.295624103802521E-3</v>
      </c>
      <c r="AC20" s="16">
        <v>4.1539877323266581E-3</v>
      </c>
      <c r="AD20" s="16">
        <v>1.560307171276564E-2</v>
      </c>
    </row>
    <row r="21" spans="2:30" ht="19" customHeight="1" x14ac:dyDescent="0.35">
      <c r="B21" s="15" t="s">
        <v>198</v>
      </c>
      <c r="C21" s="16">
        <v>1.561190859197052E-2</v>
      </c>
      <c r="D21" s="16">
        <v>1.567074860460943E-2</v>
      </c>
      <c r="E21" s="16">
        <v>1.555439395149015E-2</v>
      </c>
      <c r="G21" s="16">
        <v>7.1326352271183988E-3</v>
      </c>
      <c r="H21" s="16">
        <v>1.1570035536423469E-2</v>
      </c>
      <c r="I21" s="16">
        <v>8.5226193200309292E-3</v>
      </c>
      <c r="J21" s="16">
        <v>8.8204768623852542E-3</v>
      </c>
      <c r="K21" s="16">
        <v>1.937836739048493E-2</v>
      </c>
      <c r="L21" s="16">
        <v>3.318075253924388E-2</v>
      </c>
      <c r="N21" s="16">
        <v>9.9391608450491286E-3</v>
      </c>
      <c r="O21" s="16">
        <v>2.952326205913609E-2</v>
      </c>
      <c r="P21" s="16">
        <v>9.7024620897620435E-3</v>
      </c>
      <c r="Q21" s="16">
        <v>2.0828596191561171E-2</v>
      </c>
      <c r="R21" s="16">
        <v>0</v>
      </c>
      <c r="S21" s="16">
        <v>6.1036116875330159E-3</v>
      </c>
      <c r="T21" s="16">
        <v>1.407781046643789E-2</v>
      </c>
      <c r="U21" s="16">
        <v>1.042493168512959E-2</v>
      </c>
      <c r="V21" s="16">
        <v>2.5210366223142329E-2</v>
      </c>
      <c r="W21" s="16">
        <v>1.59380775112038E-2</v>
      </c>
      <c r="X21" s="16">
        <v>2.8336553376162189E-2</v>
      </c>
      <c r="Y21" s="16">
        <v>2.4797742237126979E-2</v>
      </c>
      <c r="AA21" s="16">
        <v>1.8530750888920589E-2</v>
      </c>
      <c r="AB21" s="16">
        <v>1.1096011142377781E-2</v>
      </c>
      <c r="AC21" s="16">
        <v>9.7613504535962927E-3</v>
      </c>
      <c r="AD21" s="16">
        <v>2.182335663757852E-2</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1.5275759910465911E-2</v>
      </c>
      <c r="D9" s="16">
        <v>1.568594881083309E-2</v>
      </c>
      <c r="E9" s="16">
        <v>1.4874810521171339E-2</v>
      </c>
      <c r="G9" s="16">
        <v>3.1203910921196721E-2</v>
      </c>
      <c r="H9" s="16">
        <v>2.0678072491811701E-2</v>
      </c>
      <c r="I9" s="16">
        <v>1.6114861866409001E-2</v>
      </c>
      <c r="J9" s="16">
        <v>1.8029067287919521E-2</v>
      </c>
      <c r="K9" s="16">
        <v>3.162458427911958E-3</v>
      </c>
      <c r="L9" s="16">
        <v>5.6768558419531493E-3</v>
      </c>
      <c r="N9" s="16">
        <v>5.2349196410061234E-3</v>
      </c>
      <c r="O9" s="16">
        <v>4.3587647246702409E-2</v>
      </c>
      <c r="P9" s="16">
        <v>1.6943111001784909E-2</v>
      </c>
      <c r="Q9" s="16">
        <v>0</v>
      </c>
      <c r="R9" s="16">
        <v>8.6062589357239674E-3</v>
      </c>
      <c r="S9" s="16">
        <v>1.8779914664465991E-2</v>
      </c>
      <c r="T9" s="16">
        <v>1.352675833478025E-2</v>
      </c>
      <c r="U9" s="16">
        <v>2.6516404335438271E-2</v>
      </c>
      <c r="V9" s="16">
        <v>2.7578171544078989E-2</v>
      </c>
      <c r="W9" s="16">
        <v>1.095485584645404E-2</v>
      </c>
      <c r="X9" s="16">
        <v>1.2518026173133721E-2</v>
      </c>
      <c r="Y9" s="16">
        <v>6.4579880448968072E-3</v>
      </c>
      <c r="AA9" s="16">
        <v>1.464843008573613E-2</v>
      </c>
      <c r="AB9" s="16">
        <v>7.3401497210266401E-3</v>
      </c>
      <c r="AC9" s="16">
        <v>1.595565397601275E-2</v>
      </c>
      <c r="AD9" s="16">
        <v>2.3717626626453239E-2</v>
      </c>
    </row>
    <row r="10" spans="2:32" ht="19" customHeight="1" x14ac:dyDescent="0.35">
      <c r="B10" s="15" t="s">
        <v>191</v>
      </c>
      <c r="C10" s="16">
        <v>1.417596800668728E-2</v>
      </c>
      <c r="D10" s="16">
        <v>1.5605118644727221E-2</v>
      </c>
      <c r="E10" s="16">
        <v>1.2779009007993969E-2</v>
      </c>
      <c r="G10" s="16">
        <v>2.3474188279664191E-2</v>
      </c>
      <c r="H10" s="16">
        <v>3.3054208287547952E-2</v>
      </c>
      <c r="I10" s="16">
        <v>2.2481456717057341E-2</v>
      </c>
      <c r="J10" s="16">
        <v>2.9785522343537181E-3</v>
      </c>
      <c r="K10" s="16">
        <v>6.900173730813015E-3</v>
      </c>
      <c r="L10" s="16">
        <v>0</v>
      </c>
      <c r="N10" s="16">
        <v>1.02541817995808E-2</v>
      </c>
      <c r="O10" s="16">
        <v>0</v>
      </c>
      <c r="P10" s="16">
        <v>2.80956683765839E-2</v>
      </c>
      <c r="Q10" s="16">
        <v>2.1176078959516589E-2</v>
      </c>
      <c r="R10" s="16">
        <v>8.3459183727974187E-3</v>
      </c>
      <c r="S10" s="16">
        <v>6.0004024275572112E-3</v>
      </c>
      <c r="T10" s="16">
        <v>1.287688273014881E-2</v>
      </c>
      <c r="U10" s="16">
        <v>0</v>
      </c>
      <c r="V10" s="16">
        <v>3.4428017693114078E-2</v>
      </c>
      <c r="W10" s="16">
        <v>1.7657113597775609E-2</v>
      </c>
      <c r="X10" s="16">
        <v>6.708641295534507E-3</v>
      </c>
      <c r="Y10" s="16">
        <v>1.164654855535717E-2</v>
      </c>
      <c r="AA10" s="16">
        <v>2.3776114563923059E-2</v>
      </c>
      <c r="AB10" s="16">
        <v>7.1743952409680407E-3</v>
      </c>
      <c r="AC10" s="16">
        <v>1.528047042457265E-2</v>
      </c>
      <c r="AD10" s="16">
        <v>1.018034375527415E-2</v>
      </c>
    </row>
    <row r="11" spans="2:32" ht="19" customHeight="1" x14ac:dyDescent="0.35">
      <c r="B11" s="15" t="s">
        <v>192</v>
      </c>
      <c r="C11" s="16">
        <v>2.6964269147391789E-2</v>
      </c>
      <c r="D11" s="16">
        <v>3.3875163859000128E-2</v>
      </c>
      <c r="E11" s="16">
        <v>2.0209042441798351E-2</v>
      </c>
      <c r="G11" s="16">
        <v>4.106380290529181E-2</v>
      </c>
      <c r="H11" s="16">
        <v>6.1145210956457301E-2</v>
      </c>
      <c r="I11" s="16">
        <v>3.170687671279547E-2</v>
      </c>
      <c r="J11" s="16">
        <v>1.7326437019212351E-2</v>
      </c>
      <c r="K11" s="16">
        <v>1.433471530154848E-2</v>
      </c>
      <c r="L11" s="16">
        <v>2.4487681279389221E-3</v>
      </c>
      <c r="N11" s="16">
        <v>3.0474755496181789E-2</v>
      </c>
      <c r="O11" s="16">
        <v>4.4541892022089601E-2</v>
      </c>
      <c r="P11" s="16">
        <v>2.655492175650875E-2</v>
      </c>
      <c r="Q11" s="16">
        <v>1.1372159521951841E-2</v>
      </c>
      <c r="R11" s="16">
        <v>2.6443802520022291E-2</v>
      </c>
      <c r="S11" s="16">
        <v>1.194993468512291E-2</v>
      </c>
      <c r="T11" s="16">
        <v>3.3290352244728219E-2</v>
      </c>
      <c r="U11" s="16">
        <v>3.5406492063162438E-2</v>
      </c>
      <c r="V11" s="16">
        <v>4.6544283489338513E-2</v>
      </c>
      <c r="W11" s="16">
        <v>1.1103791455107131E-2</v>
      </c>
      <c r="X11" s="16">
        <v>3.3906297132383127E-2</v>
      </c>
      <c r="Y11" s="16">
        <v>1.144118038362462E-2</v>
      </c>
      <c r="AA11" s="16">
        <v>3.5480627527524303E-2</v>
      </c>
      <c r="AB11" s="16">
        <v>1.856864089067805E-2</v>
      </c>
      <c r="AC11" s="16">
        <v>3.5907966969319423E-2</v>
      </c>
      <c r="AD11" s="16">
        <v>1.878047885631523E-2</v>
      </c>
    </row>
    <row r="12" spans="2:32" ht="19" customHeight="1" x14ac:dyDescent="0.35">
      <c r="B12" s="15" t="s">
        <v>193</v>
      </c>
      <c r="C12" s="16">
        <v>9.8116304082592004E-2</v>
      </c>
      <c r="D12" s="16">
        <v>0.11095866309271921</v>
      </c>
      <c r="E12" s="16">
        <v>8.5563219399893961E-2</v>
      </c>
      <c r="G12" s="16">
        <v>0.13153864929942999</v>
      </c>
      <c r="H12" s="16">
        <v>0.14792147205326051</v>
      </c>
      <c r="I12" s="16">
        <v>0.1271255454183646</v>
      </c>
      <c r="J12" s="16">
        <v>9.3880722000594552E-2</v>
      </c>
      <c r="K12" s="16">
        <v>5.051773912856599E-2</v>
      </c>
      <c r="L12" s="16">
        <v>4.768942139885933E-2</v>
      </c>
      <c r="N12" s="16">
        <v>0.10701051734946999</v>
      </c>
      <c r="O12" s="16">
        <v>4.3827652794527668E-2</v>
      </c>
      <c r="P12" s="16">
        <v>9.0741432818527298E-2</v>
      </c>
      <c r="Q12" s="16">
        <v>9.928226543506527E-2</v>
      </c>
      <c r="R12" s="16">
        <v>0.1006189581582758</v>
      </c>
      <c r="S12" s="16">
        <v>8.4291871747436978E-2</v>
      </c>
      <c r="T12" s="16">
        <v>9.2960149384608268E-2</v>
      </c>
      <c r="U12" s="16">
        <v>0.10728315608277381</v>
      </c>
      <c r="V12" s="16">
        <v>0.12772299976166959</v>
      </c>
      <c r="W12" s="16">
        <v>6.6433367617440564E-2</v>
      </c>
      <c r="X12" s="16">
        <v>8.8344722964776773E-2</v>
      </c>
      <c r="Y12" s="16">
        <v>0.1233513890574563</v>
      </c>
      <c r="AA12" s="16">
        <v>0.12555539070593119</v>
      </c>
      <c r="AB12" s="16">
        <v>9.7265527775629385E-2</v>
      </c>
      <c r="AC12" s="16">
        <v>0.10401423816017651</v>
      </c>
      <c r="AD12" s="16">
        <v>6.4766144549895682E-2</v>
      </c>
    </row>
    <row r="13" spans="2:32" ht="19" customHeight="1" x14ac:dyDescent="0.35">
      <c r="B13" s="15" t="s">
        <v>194</v>
      </c>
      <c r="C13" s="16">
        <v>8.350249459932528E-2</v>
      </c>
      <c r="D13" s="16">
        <v>9.0791142046224391E-2</v>
      </c>
      <c r="E13" s="16">
        <v>7.6378024044413614E-2</v>
      </c>
      <c r="G13" s="16">
        <v>0.1087566186916411</v>
      </c>
      <c r="H13" s="16">
        <v>0.1323552002645669</v>
      </c>
      <c r="I13" s="16">
        <v>0.1014590891525758</v>
      </c>
      <c r="J13" s="16">
        <v>0.10040141632197511</v>
      </c>
      <c r="K13" s="16">
        <v>5.7699815785359883E-2</v>
      </c>
      <c r="L13" s="16">
        <v>1.637370283124254E-2</v>
      </c>
      <c r="N13" s="16">
        <v>0.10556021066300619</v>
      </c>
      <c r="O13" s="16">
        <v>7.9813899049015161E-2</v>
      </c>
      <c r="P13" s="16">
        <v>0.1025357593569628</v>
      </c>
      <c r="Q13" s="16">
        <v>4.7821346504509123E-2</v>
      </c>
      <c r="R13" s="16">
        <v>7.8048390041376203E-2</v>
      </c>
      <c r="S13" s="16">
        <v>5.9679083327565413E-2</v>
      </c>
      <c r="T13" s="16">
        <v>7.199221901129399E-2</v>
      </c>
      <c r="U13" s="16">
        <v>0.1047723429598198</v>
      </c>
      <c r="V13" s="16">
        <v>0.1168442649944534</v>
      </c>
      <c r="W13" s="16">
        <v>7.2635919812973682E-2</v>
      </c>
      <c r="X13" s="16">
        <v>5.9587260193687187E-2</v>
      </c>
      <c r="Y13" s="16">
        <v>6.8358363920898349E-2</v>
      </c>
      <c r="AA13" s="16">
        <v>9.1785029302693513E-2</v>
      </c>
      <c r="AB13" s="16">
        <v>8.6331394296301989E-2</v>
      </c>
      <c r="AC13" s="16">
        <v>8.6044287650238319E-2</v>
      </c>
      <c r="AD13" s="16">
        <v>6.8144904382416716E-2</v>
      </c>
    </row>
    <row r="14" spans="2:32" ht="19" customHeight="1" x14ac:dyDescent="0.35">
      <c r="B14" s="15" t="s">
        <v>195</v>
      </c>
      <c r="C14" s="16">
        <v>0.2115813654191295</v>
      </c>
      <c r="D14" s="16">
        <v>0.22161492482397849</v>
      </c>
      <c r="E14" s="16">
        <v>0.20177381208888651</v>
      </c>
      <c r="G14" s="16">
        <v>0.27251789981761182</v>
      </c>
      <c r="H14" s="16">
        <v>0.22153612437829259</v>
      </c>
      <c r="I14" s="16">
        <v>0.25920530769182792</v>
      </c>
      <c r="J14" s="16">
        <v>0.21250902360812141</v>
      </c>
      <c r="K14" s="16">
        <v>0.19704400879016351</v>
      </c>
      <c r="L14" s="16">
        <v>0.13393169629516341</v>
      </c>
      <c r="N14" s="16">
        <v>0.1654797671824105</v>
      </c>
      <c r="O14" s="16">
        <v>0.25238835272328852</v>
      </c>
      <c r="P14" s="16">
        <v>0.21564555874946481</v>
      </c>
      <c r="Q14" s="16">
        <v>0.18793977894356209</v>
      </c>
      <c r="R14" s="16">
        <v>0.23687480258830859</v>
      </c>
      <c r="S14" s="16">
        <v>0.21394968778805601</v>
      </c>
      <c r="T14" s="16">
        <v>0.24483649969730939</v>
      </c>
      <c r="U14" s="16">
        <v>0.21744274204016451</v>
      </c>
      <c r="V14" s="16">
        <v>0.23498986440205069</v>
      </c>
      <c r="W14" s="16">
        <v>0.17955643449654221</v>
      </c>
      <c r="X14" s="16">
        <v>0.24038861420037189</v>
      </c>
      <c r="Y14" s="16">
        <v>0.17167305577430461</v>
      </c>
      <c r="AA14" s="16">
        <v>0.2420729505491403</v>
      </c>
      <c r="AB14" s="16">
        <v>0.20922791019893761</v>
      </c>
      <c r="AC14" s="16">
        <v>0.23367305609705261</v>
      </c>
      <c r="AD14" s="16">
        <v>0.16132827002689129</v>
      </c>
    </row>
    <row r="15" spans="2:32" ht="19" customHeight="1" x14ac:dyDescent="0.35">
      <c r="B15" s="15" t="s">
        <v>155</v>
      </c>
      <c r="C15" s="16">
        <v>8.9794553905713684E-2</v>
      </c>
      <c r="D15" s="16">
        <v>9.1700267820218159E-2</v>
      </c>
      <c r="E15" s="16">
        <v>8.7931766225435762E-2</v>
      </c>
      <c r="G15" s="16">
        <v>0.10011516086890621</v>
      </c>
      <c r="H15" s="16">
        <v>8.6792203226763814E-2</v>
      </c>
      <c r="I15" s="16">
        <v>9.9572458605707875E-2</v>
      </c>
      <c r="J15" s="16">
        <v>9.9259545046227193E-2</v>
      </c>
      <c r="K15" s="16">
        <v>7.431934148678726E-2</v>
      </c>
      <c r="L15" s="16">
        <v>8.025340349648688E-2</v>
      </c>
      <c r="N15" s="16">
        <v>9.2326167052958596E-2</v>
      </c>
      <c r="O15" s="16">
        <v>0.1033674653531447</v>
      </c>
      <c r="P15" s="16">
        <v>7.6741570170639706E-2</v>
      </c>
      <c r="Q15" s="16">
        <v>7.4292167962309516E-2</v>
      </c>
      <c r="R15" s="16">
        <v>9.0391805806311593E-2</v>
      </c>
      <c r="S15" s="16">
        <v>0.1052951563401716</v>
      </c>
      <c r="T15" s="16">
        <v>7.2525707387722252E-2</v>
      </c>
      <c r="U15" s="16">
        <v>0.1094198626541245</v>
      </c>
      <c r="V15" s="16">
        <v>8.2976414495884693E-2</v>
      </c>
      <c r="W15" s="16">
        <v>0.1112985641747372</v>
      </c>
      <c r="X15" s="16">
        <v>5.102317950430358E-2</v>
      </c>
      <c r="Y15" s="16">
        <v>9.0391141644055623E-2</v>
      </c>
      <c r="AA15" s="16">
        <v>8.564217298337945E-2</v>
      </c>
      <c r="AB15" s="16">
        <v>0.1092329889935221</v>
      </c>
      <c r="AC15" s="16">
        <v>7.8544519193225665E-2</v>
      </c>
      <c r="AD15" s="16">
        <v>8.4082139430832176E-2</v>
      </c>
    </row>
    <row r="16" spans="2:32" ht="19" customHeight="1" x14ac:dyDescent="0.35">
      <c r="B16" s="15" t="s">
        <v>196</v>
      </c>
      <c r="C16" s="16">
        <v>0.1586461790606673</v>
      </c>
      <c r="D16" s="16">
        <v>0.14757258121440109</v>
      </c>
      <c r="E16" s="16">
        <v>0.16947034395098859</v>
      </c>
      <c r="G16" s="16">
        <v>0.13492838192170159</v>
      </c>
      <c r="H16" s="16">
        <v>0.1550610348158358</v>
      </c>
      <c r="I16" s="16">
        <v>0.15492208353038669</v>
      </c>
      <c r="J16" s="16">
        <v>0.1670874145119636</v>
      </c>
      <c r="K16" s="16">
        <v>0.17230188380177339</v>
      </c>
      <c r="L16" s="16">
        <v>0.1640996440213735</v>
      </c>
      <c r="N16" s="16">
        <v>0.18059413318773071</v>
      </c>
      <c r="O16" s="16">
        <v>0.1981770047901622</v>
      </c>
      <c r="P16" s="16">
        <v>0.14802264227112069</v>
      </c>
      <c r="Q16" s="16">
        <v>0.1800546297889766</v>
      </c>
      <c r="R16" s="16">
        <v>0.1487844006062711</v>
      </c>
      <c r="S16" s="16">
        <v>0.18025485944313119</v>
      </c>
      <c r="T16" s="16">
        <v>0.13513446049878261</v>
      </c>
      <c r="U16" s="16">
        <v>0.14831070430456231</v>
      </c>
      <c r="V16" s="16">
        <v>0.13871138894390181</v>
      </c>
      <c r="W16" s="16">
        <v>0.17935225480968489</v>
      </c>
      <c r="X16" s="16">
        <v>0.1225777890915795</v>
      </c>
      <c r="Y16" s="16">
        <v>0.1745393637069185</v>
      </c>
      <c r="AA16" s="16">
        <v>0.14486513077973931</v>
      </c>
      <c r="AB16" s="16">
        <v>0.1525335740083604</v>
      </c>
      <c r="AC16" s="16">
        <v>0.16492181246764409</v>
      </c>
      <c r="AD16" s="16">
        <v>0.1748753317190031</v>
      </c>
    </row>
    <row r="17" spans="2:30" ht="19" customHeight="1" x14ac:dyDescent="0.35">
      <c r="B17" s="15" t="s">
        <v>157</v>
      </c>
      <c r="C17" s="16">
        <v>7.9539214112799239E-2</v>
      </c>
      <c r="D17" s="16">
        <v>7.2280278763899225E-2</v>
      </c>
      <c r="E17" s="16">
        <v>8.6634641835160453E-2</v>
      </c>
      <c r="G17" s="16">
        <v>4.5365259437430749E-2</v>
      </c>
      <c r="H17" s="16">
        <v>4.9625845977900568E-2</v>
      </c>
      <c r="I17" s="16">
        <v>5.8825039198955958E-2</v>
      </c>
      <c r="J17" s="16">
        <v>6.8959752740597138E-2</v>
      </c>
      <c r="K17" s="16">
        <v>7.8327886066554608E-2</v>
      </c>
      <c r="L17" s="16">
        <v>0.15241866373265689</v>
      </c>
      <c r="N17" s="16">
        <v>6.0727298367954187E-2</v>
      </c>
      <c r="O17" s="16">
        <v>0.116297356658845</v>
      </c>
      <c r="P17" s="16">
        <v>6.5593769736893903E-2</v>
      </c>
      <c r="Q17" s="16">
        <v>9.6209734758297388E-2</v>
      </c>
      <c r="R17" s="16">
        <v>9.7126969604912239E-2</v>
      </c>
      <c r="S17" s="16">
        <v>6.3384200085498651E-2</v>
      </c>
      <c r="T17" s="16">
        <v>6.8366022703110804E-2</v>
      </c>
      <c r="U17" s="16">
        <v>5.9856936882982471E-2</v>
      </c>
      <c r="V17" s="16">
        <v>6.1022400816621303E-2</v>
      </c>
      <c r="W17" s="16">
        <v>0.1066727199950948</v>
      </c>
      <c r="X17" s="16">
        <v>0.1002088992885833</v>
      </c>
      <c r="Y17" s="16">
        <v>7.8809353824281544E-2</v>
      </c>
      <c r="AA17" s="16">
        <v>6.9085763476187736E-2</v>
      </c>
      <c r="AB17" s="16">
        <v>7.5209460205153941E-2</v>
      </c>
      <c r="AC17" s="16">
        <v>7.7646759756309205E-2</v>
      </c>
      <c r="AD17" s="16">
        <v>9.6348859169992945E-2</v>
      </c>
    </row>
    <row r="18" spans="2:30" ht="19" customHeight="1" x14ac:dyDescent="0.35">
      <c r="B18" s="15" t="s">
        <v>197</v>
      </c>
      <c r="C18" s="16">
        <v>0.1001440538095445</v>
      </c>
      <c r="D18" s="16">
        <v>9.3041734467480097E-2</v>
      </c>
      <c r="E18" s="16">
        <v>0.1070863933029501</v>
      </c>
      <c r="G18" s="16">
        <v>5.3216851482118882E-2</v>
      </c>
      <c r="H18" s="16">
        <v>3.7452274386572969E-2</v>
      </c>
      <c r="I18" s="16">
        <v>6.4593897955420268E-2</v>
      </c>
      <c r="J18" s="16">
        <v>9.3067164422910242E-2</v>
      </c>
      <c r="K18" s="16">
        <v>0.17702727428873741</v>
      </c>
      <c r="L18" s="16">
        <v>0.16468132912695979</v>
      </c>
      <c r="N18" s="16">
        <v>0.14683326168163319</v>
      </c>
      <c r="O18" s="16">
        <v>5.8729438334554913E-2</v>
      </c>
      <c r="P18" s="16">
        <v>0.14313622203403101</v>
      </c>
      <c r="Q18" s="16">
        <v>8.8965272604686396E-2</v>
      </c>
      <c r="R18" s="16">
        <v>8.8366505170426671E-2</v>
      </c>
      <c r="S18" s="16">
        <v>0.13117155663457669</v>
      </c>
      <c r="T18" s="16">
        <v>9.6023903740931005E-2</v>
      </c>
      <c r="U18" s="16">
        <v>7.5148791192104492E-2</v>
      </c>
      <c r="V18" s="16">
        <v>6.2313002464255619E-2</v>
      </c>
      <c r="W18" s="16">
        <v>0.12495190823175201</v>
      </c>
      <c r="X18" s="16">
        <v>0.10145983094887651</v>
      </c>
      <c r="Y18" s="16">
        <v>8.5356497367053141E-2</v>
      </c>
      <c r="AA18" s="16">
        <v>8.6680213848653806E-2</v>
      </c>
      <c r="AB18" s="16">
        <v>0.130772458252673</v>
      </c>
      <c r="AC18" s="16">
        <v>7.8977646891143977E-2</v>
      </c>
      <c r="AD18" s="16">
        <v>0.1016883337381019</v>
      </c>
    </row>
    <row r="19" spans="2:30" ht="19" customHeight="1" x14ac:dyDescent="0.35">
      <c r="B19" s="15" t="s">
        <v>159</v>
      </c>
      <c r="C19" s="16">
        <v>1.9562943930483259E-2</v>
      </c>
      <c r="D19" s="16">
        <v>1.883039536144893E-2</v>
      </c>
      <c r="E19" s="16">
        <v>2.0278991832120761E-2</v>
      </c>
      <c r="G19" s="16">
        <v>0</v>
      </c>
      <c r="H19" s="16">
        <v>0</v>
      </c>
      <c r="I19" s="16">
        <v>0</v>
      </c>
      <c r="J19" s="16">
        <v>1.4062902892928031E-2</v>
      </c>
      <c r="K19" s="16">
        <v>1.8007377415894619E-2</v>
      </c>
      <c r="L19" s="16">
        <v>6.9641268872819254E-2</v>
      </c>
      <c r="N19" s="16">
        <v>1.2205355449229269E-2</v>
      </c>
      <c r="O19" s="16">
        <v>0</v>
      </c>
      <c r="P19" s="16">
        <v>1.9028764143306759E-2</v>
      </c>
      <c r="Q19" s="16">
        <v>2.2060380442632289E-2</v>
      </c>
      <c r="R19" s="16">
        <v>2.320662943004306E-2</v>
      </c>
      <c r="S19" s="16">
        <v>1.464509100358872E-2</v>
      </c>
      <c r="T19" s="16">
        <v>2.194141165315467E-2</v>
      </c>
      <c r="U19" s="16">
        <v>1.7359013649690509E-2</v>
      </c>
      <c r="V19" s="16">
        <v>0</v>
      </c>
      <c r="W19" s="16">
        <v>1.1574886592774111E-2</v>
      </c>
      <c r="X19" s="16">
        <v>3.6956108120184322E-2</v>
      </c>
      <c r="Y19" s="16">
        <v>5.9509411709843682E-2</v>
      </c>
      <c r="AA19" s="16">
        <v>1.39177045658731E-2</v>
      </c>
      <c r="AB19" s="16">
        <v>1.6741034611149421E-2</v>
      </c>
      <c r="AC19" s="16">
        <v>1.7588246785492121E-2</v>
      </c>
      <c r="AD19" s="16">
        <v>3.0493643399965822E-2</v>
      </c>
    </row>
    <row r="20" spans="2:30" ht="19" customHeight="1" x14ac:dyDescent="0.35">
      <c r="B20" s="15" t="s">
        <v>160</v>
      </c>
      <c r="C20" s="16">
        <v>6.0108035363428777E-2</v>
      </c>
      <c r="D20" s="16">
        <v>5.3168826174883922E-2</v>
      </c>
      <c r="E20" s="16">
        <v>6.6890938761945226E-2</v>
      </c>
      <c r="G20" s="16">
        <v>4.7464895491319138E-2</v>
      </c>
      <c r="H20" s="16">
        <v>3.496489908708781E-2</v>
      </c>
      <c r="I20" s="16">
        <v>3.671226347101899E-2</v>
      </c>
      <c r="J20" s="16">
        <v>7.306524914485156E-2</v>
      </c>
      <c r="K20" s="16">
        <v>8.1411505023896144E-2</v>
      </c>
      <c r="L20" s="16">
        <v>8.2946295564957459E-2</v>
      </c>
      <c r="N20" s="16">
        <v>5.577109872566989E-2</v>
      </c>
      <c r="O20" s="16">
        <v>2.9527027600925081E-2</v>
      </c>
      <c r="P20" s="16">
        <v>4.850759169122696E-2</v>
      </c>
      <c r="Q20" s="16">
        <v>0.1244570747214271</v>
      </c>
      <c r="R20" s="16">
        <v>4.4765555913072269E-2</v>
      </c>
      <c r="S20" s="16">
        <v>6.5273151090241829E-2</v>
      </c>
      <c r="T20" s="16">
        <v>7.2616401204599321E-2</v>
      </c>
      <c r="U20" s="16">
        <v>5.9583266872909497E-2</v>
      </c>
      <c r="V20" s="16">
        <v>5.1167913505621478E-2</v>
      </c>
      <c r="W20" s="16">
        <v>6.3141046825474181E-2</v>
      </c>
      <c r="X20" s="16">
        <v>8.0987244218455656E-2</v>
      </c>
      <c r="Y20" s="16">
        <v>4.8450374970545641E-2</v>
      </c>
      <c r="AA20" s="16">
        <v>3.1546043234350708E-2</v>
      </c>
      <c r="AB20" s="16">
        <v>4.4030797953886383E-2</v>
      </c>
      <c r="AC20" s="16">
        <v>6.5848735704978123E-2</v>
      </c>
      <c r="AD20" s="16">
        <v>0.1025556259638962</v>
      </c>
    </row>
    <row r="21" spans="2:30" ht="19" customHeight="1" x14ac:dyDescent="0.35">
      <c r="B21" s="15" t="s">
        <v>198</v>
      </c>
      <c r="C21" s="16">
        <v>4.2588858651771429E-2</v>
      </c>
      <c r="D21" s="16">
        <v>3.4874954920185851E-2</v>
      </c>
      <c r="E21" s="16">
        <v>5.012900658724137E-2</v>
      </c>
      <c r="G21" s="16">
        <v>1.035438088368756E-2</v>
      </c>
      <c r="H21" s="16">
        <v>1.941345407390201E-2</v>
      </c>
      <c r="I21" s="16">
        <v>2.728111967948009E-2</v>
      </c>
      <c r="J21" s="16">
        <v>3.9372752768345648E-2</v>
      </c>
      <c r="K21" s="16">
        <v>6.8945820751993556E-2</v>
      </c>
      <c r="L21" s="16">
        <v>7.9838950689588878E-2</v>
      </c>
      <c r="N21" s="16">
        <v>2.7528333403168691E-2</v>
      </c>
      <c r="O21" s="16">
        <v>2.9742263426744849E-2</v>
      </c>
      <c r="P21" s="16">
        <v>1.8452987892948601E-2</v>
      </c>
      <c r="Q21" s="16">
        <v>4.636911035706584E-2</v>
      </c>
      <c r="R21" s="16">
        <v>4.842000285245892E-2</v>
      </c>
      <c r="S21" s="16">
        <v>4.5325090762586687E-2</v>
      </c>
      <c r="T21" s="16">
        <v>6.3909231408830161E-2</v>
      </c>
      <c r="U21" s="16">
        <v>3.8900286962267397E-2</v>
      </c>
      <c r="V21" s="16">
        <v>1.5701277889009879E-2</v>
      </c>
      <c r="W21" s="16">
        <v>4.4667136544189738E-2</v>
      </c>
      <c r="X21" s="16">
        <v>6.5333386868129867E-2</v>
      </c>
      <c r="Y21" s="16">
        <v>7.0015331040764003E-2</v>
      </c>
      <c r="AA21" s="16">
        <v>3.4944428376867308E-2</v>
      </c>
      <c r="AB21" s="16">
        <v>4.5571667851712981E-2</v>
      </c>
      <c r="AC21" s="16">
        <v>2.5596605923834601E-2</v>
      </c>
      <c r="AD21" s="16">
        <v>6.303829838096163E-2</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0</v>
      </c>
      <c r="D9" s="16">
        <v>0</v>
      </c>
      <c r="E9" s="16">
        <v>0</v>
      </c>
      <c r="G9" s="16">
        <v>0</v>
      </c>
      <c r="H9" s="16">
        <v>0</v>
      </c>
      <c r="I9" s="16">
        <v>0</v>
      </c>
      <c r="J9" s="16">
        <v>0</v>
      </c>
      <c r="K9" s="16">
        <v>0</v>
      </c>
      <c r="L9" s="16">
        <v>0</v>
      </c>
      <c r="N9" s="16">
        <v>0</v>
      </c>
      <c r="O9" s="16">
        <v>0</v>
      </c>
      <c r="P9" s="16">
        <v>0</v>
      </c>
      <c r="Q9" s="16">
        <v>0</v>
      </c>
      <c r="R9" s="16">
        <v>0</v>
      </c>
      <c r="S9" s="16">
        <v>0</v>
      </c>
      <c r="T9" s="16">
        <v>0</v>
      </c>
      <c r="U9" s="16">
        <v>0</v>
      </c>
      <c r="V9" s="16">
        <v>0</v>
      </c>
      <c r="W9" s="16">
        <v>0</v>
      </c>
      <c r="X9" s="16">
        <v>0</v>
      </c>
      <c r="Y9" s="16">
        <v>0</v>
      </c>
      <c r="AA9" s="16">
        <v>0</v>
      </c>
      <c r="AB9" s="16">
        <v>0</v>
      </c>
      <c r="AC9" s="16">
        <v>0</v>
      </c>
      <c r="AD9" s="16">
        <v>0</v>
      </c>
    </row>
    <row r="10" spans="2:32" ht="19" customHeight="1" x14ac:dyDescent="0.35">
      <c r="B10" s="15" t="s">
        <v>191</v>
      </c>
      <c r="C10" s="16">
        <v>0</v>
      </c>
      <c r="D10" s="16">
        <v>0</v>
      </c>
      <c r="E10" s="16">
        <v>0</v>
      </c>
      <c r="G10" s="16">
        <v>0</v>
      </c>
      <c r="H10" s="16">
        <v>0</v>
      </c>
      <c r="I10" s="16">
        <v>0</v>
      </c>
      <c r="J10" s="16">
        <v>0</v>
      </c>
      <c r="K10" s="16">
        <v>0</v>
      </c>
      <c r="L10" s="16">
        <v>0</v>
      </c>
      <c r="N10" s="16">
        <v>0</v>
      </c>
      <c r="O10" s="16">
        <v>0</v>
      </c>
      <c r="P10" s="16">
        <v>0</v>
      </c>
      <c r="Q10" s="16">
        <v>0</v>
      </c>
      <c r="R10" s="16">
        <v>0</v>
      </c>
      <c r="S10" s="16">
        <v>0</v>
      </c>
      <c r="T10" s="16">
        <v>0</v>
      </c>
      <c r="U10" s="16">
        <v>0</v>
      </c>
      <c r="V10" s="16">
        <v>0</v>
      </c>
      <c r="W10" s="16">
        <v>0</v>
      </c>
      <c r="X10" s="16">
        <v>0</v>
      </c>
      <c r="Y10" s="16">
        <v>0</v>
      </c>
      <c r="AA10" s="16">
        <v>0</v>
      </c>
      <c r="AB10" s="16">
        <v>0</v>
      </c>
      <c r="AC10" s="16">
        <v>0</v>
      </c>
      <c r="AD10" s="16">
        <v>0</v>
      </c>
    </row>
    <row r="11" spans="2:32" ht="19" customHeight="1" x14ac:dyDescent="0.35">
      <c r="B11" s="15" t="s">
        <v>192</v>
      </c>
      <c r="C11" s="16">
        <v>0</v>
      </c>
      <c r="D11" s="16">
        <v>0</v>
      </c>
      <c r="E11" s="16">
        <v>0</v>
      </c>
      <c r="G11" s="16">
        <v>0</v>
      </c>
      <c r="H11" s="16">
        <v>0</v>
      </c>
      <c r="I11" s="16">
        <v>0</v>
      </c>
      <c r="J11" s="16">
        <v>0</v>
      </c>
      <c r="K11" s="16">
        <v>0</v>
      </c>
      <c r="L11" s="16">
        <v>0</v>
      </c>
      <c r="N11" s="16">
        <v>0</v>
      </c>
      <c r="O11" s="16">
        <v>0</v>
      </c>
      <c r="P11" s="16">
        <v>0</v>
      </c>
      <c r="Q11" s="16">
        <v>0</v>
      </c>
      <c r="R11" s="16">
        <v>0</v>
      </c>
      <c r="S11" s="16">
        <v>0</v>
      </c>
      <c r="T11" s="16">
        <v>0</v>
      </c>
      <c r="U11" s="16">
        <v>0</v>
      </c>
      <c r="V11" s="16">
        <v>0</v>
      </c>
      <c r="W11" s="16">
        <v>0</v>
      </c>
      <c r="X11" s="16">
        <v>0</v>
      </c>
      <c r="Y11" s="16">
        <v>0</v>
      </c>
      <c r="AA11" s="16">
        <v>0</v>
      </c>
      <c r="AB11" s="16">
        <v>0</v>
      </c>
      <c r="AC11" s="16">
        <v>0</v>
      </c>
      <c r="AD11" s="16">
        <v>0</v>
      </c>
    </row>
    <row r="12" spans="2:32" ht="19" customHeight="1" x14ac:dyDescent="0.35">
      <c r="B12" s="15" t="s">
        <v>193</v>
      </c>
      <c r="C12" s="16">
        <v>0</v>
      </c>
      <c r="D12" s="16">
        <v>0</v>
      </c>
      <c r="E12" s="16">
        <v>0</v>
      </c>
      <c r="G12" s="16">
        <v>0</v>
      </c>
      <c r="H12" s="16">
        <v>0</v>
      </c>
      <c r="I12" s="16">
        <v>0</v>
      </c>
      <c r="J12" s="16">
        <v>0</v>
      </c>
      <c r="K12" s="16">
        <v>0</v>
      </c>
      <c r="L12" s="16">
        <v>0</v>
      </c>
      <c r="N12" s="16">
        <v>0</v>
      </c>
      <c r="O12" s="16">
        <v>0</v>
      </c>
      <c r="P12" s="16">
        <v>0</v>
      </c>
      <c r="Q12" s="16">
        <v>0</v>
      </c>
      <c r="R12" s="16">
        <v>0</v>
      </c>
      <c r="S12" s="16">
        <v>0</v>
      </c>
      <c r="T12" s="16">
        <v>0</v>
      </c>
      <c r="U12" s="16">
        <v>0</v>
      </c>
      <c r="V12" s="16">
        <v>0</v>
      </c>
      <c r="W12" s="16">
        <v>0</v>
      </c>
      <c r="X12" s="16">
        <v>0</v>
      </c>
      <c r="Y12" s="16">
        <v>0</v>
      </c>
      <c r="AA12" s="16">
        <v>0</v>
      </c>
      <c r="AB12" s="16">
        <v>0</v>
      </c>
      <c r="AC12" s="16">
        <v>0</v>
      </c>
      <c r="AD12" s="16">
        <v>0</v>
      </c>
    </row>
    <row r="13" spans="2:32" ht="19" customHeight="1" x14ac:dyDescent="0.35">
      <c r="B13" s="15" t="s">
        <v>194</v>
      </c>
      <c r="C13" s="16">
        <v>1</v>
      </c>
      <c r="D13" s="16">
        <v>1</v>
      </c>
      <c r="E13" s="16">
        <v>1</v>
      </c>
      <c r="G13" s="16">
        <v>1</v>
      </c>
      <c r="H13" s="16">
        <v>1</v>
      </c>
      <c r="I13" s="16">
        <v>1</v>
      </c>
      <c r="J13" s="16">
        <v>1</v>
      </c>
      <c r="K13" s="16">
        <v>1</v>
      </c>
      <c r="L13" s="16">
        <v>1</v>
      </c>
      <c r="N13" s="16">
        <v>1</v>
      </c>
      <c r="O13" s="16">
        <v>1</v>
      </c>
      <c r="P13" s="16">
        <v>1</v>
      </c>
      <c r="Q13" s="16">
        <v>1</v>
      </c>
      <c r="R13" s="16">
        <v>1</v>
      </c>
      <c r="S13" s="16">
        <v>1</v>
      </c>
      <c r="T13" s="16">
        <v>1</v>
      </c>
      <c r="U13" s="16">
        <v>1</v>
      </c>
      <c r="V13" s="16">
        <v>1</v>
      </c>
      <c r="W13" s="16">
        <v>1</v>
      </c>
      <c r="X13" s="16">
        <v>1</v>
      </c>
      <c r="Y13" s="16">
        <v>1</v>
      </c>
      <c r="AA13" s="16">
        <v>1</v>
      </c>
      <c r="AB13" s="16">
        <v>1</v>
      </c>
      <c r="AC13" s="16">
        <v>1</v>
      </c>
      <c r="AD13" s="16">
        <v>1</v>
      </c>
    </row>
    <row r="14" spans="2:32" ht="19" customHeight="1" x14ac:dyDescent="0.35">
      <c r="B14" s="15" t="s">
        <v>195</v>
      </c>
      <c r="C14" s="16">
        <v>0</v>
      </c>
      <c r="D14" s="16">
        <v>0</v>
      </c>
      <c r="E14" s="16">
        <v>0</v>
      </c>
      <c r="G14" s="16">
        <v>0</v>
      </c>
      <c r="H14" s="16">
        <v>0</v>
      </c>
      <c r="I14" s="16">
        <v>0</v>
      </c>
      <c r="J14" s="16">
        <v>0</v>
      </c>
      <c r="K14" s="16">
        <v>0</v>
      </c>
      <c r="L14" s="16">
        <v>0</v>
      </c>
      <c r="N14" s="16">
        <v>0</v>
      </c>
      <c r="O14" s="16">
        <v>0</v>
      </c>
      <c r="P14" s="16">
        <v>0</v>
      </c>
      <c r="Q14" s="16">
        <v>0</v>
      </c>
      <c r="R14" s="16">
        <v>0</v>
      </c>
      <c r="S14" s="16">
        <v>0</v>
      </c>
      <c r="T14" s="16">
        <v>0</v>
      </c>
      <c r="U14" s="16">
        <v>0</v>
      </c>
      <c r="V14" s="16">
        <v>0</v>
      </c>
      <c r="W14" s="16">
        <v>0</v>
      </c>
      <c r="X14" s="16">
        <v>0</v>
      </c>
      <c r="Y14" s="16">
        <v>0</v>
      </c>
      <c r="AA14" s="16">
        <v>0</v>
      </c>
      <c r="AB14" s="16">
        <v>0</v>
      </c>
      <c r="AC14" s="16">
        <v>0</v>
      </c>
      <c r="AD14" s="16">
        <v>0</v>
      </c>
    </row>
    <row r="15" spans="2:32" ht="19" customHeight="1" x14ac:dyDescent="0.35">
      <c r="B15" s="15" t="s">
        <v>155</v>
      </c>
      <c r="C15" s="16">
        <v>0</v>
      </c>
      <c r="D15" s="16">
        <v>0</v>
      </c>
      <c r="E15" s="16">
        <v>0</v>
      </c>
      <c r="G15" s="16">
        <v>0</v>
      </c>
      <c r="H15" s="16">
        <v>0</v>
      </c>
      <c r="I15" s="16">
        <v>0</v>
      </c>
      <c r="J15" s="16">
        <v>0</v>
      </c>
      <c r="K15" s="16">
        <v>0</v>
      </c>
      <c r="L15" s="16">
        <v>0</v>
      </c>
      <c r="N15" s="16">
        <v>0</v>
      </c>
      <c r="O15" s="16">
        <v>0</v>
      </c>
      <c r="P15" s="16">
        <v>0</v>
      </c>
      <c r="Q15" s="16">
        <v>0</v>
      </c>
      <c r="R15" s="16">
        <v>0</v>
      </c>
      <c r="S15" s="16">
        <v>0</v>
      </c>
      <c r="T15" s="16">
        <v>0</v>
      </c>
      <c r="U15" s="16">
        <v>0</v>
      </c>
      <c r="V15" s="16">
        <v>0</v>
      </c>
      <c r="W15" s="16">
        <v>0</v>
      </c>
      <c r="X15" s="16">
        <v>0</v>
      </c>
      <c r="Y15" s="16">
        <v>0</v>
      </c>
      <c r="AA15" s="16">
        <v>0</v>
      </c>
      <c r="AB15" s="16">
        <v>0</v>
      </c>
      <c r="AC15" s="16">
        <v>0</v>
      </c>
      <c r="AD15" s="16">
        <v>0</v>
      </c>
    </row>
    <row r="16" spans="2:32" ht="19" customHeight="1" x14ac:dyDescent="0.35">
      <c r="B16" s="15" t="s">
        <v>196</v>
      </c>
      <c r="C16" s="16">
        <v>0</v>
      </c>
      <c r="D16" s="16">
        <v>0</v>
      </c>
      <c r="E16" s="16">
        <v>0</v>
      </c>
      <c r="G16" s="16">
        <v>0</v>
      </c>
      <c r="H16" s="16">
        <v>0</v>
      </c>
      <c r="I16" s="16">
        <v>0</v>
      </c>
      <c r="J16" s="16">
        <v>0</v>
      </c>
      <c r="K16" s="16">
        <v>0</v>
      </c>
      <c r="L16" s="16">
        <v>0</v>
      </c>
      <c r="N16" s="16">
        <v>0</v>
      </c>
      <c r="O16" s="16">
        <v>0</v>
      </c>
      <c r="P16" s="16">
        <v>0</v>
      </c>
      <c r="Q16" s="16">
        <v>0</v>
      </c>
      <c r="R16" s="16">
        <v>0</v>
      </c>
      <c r="S16" s="16">
        <v>0</v>
      </c>
      <c r="T16" s="16">
        <v>0</v>
      </c>
      <c r="U16" s="16">
        <v>0</v>
      </c>
      <c r="V16" s="16">
        <v>0</v>
      </c>
      <c r="W16" s="16">
        <v>0</v>
      </c>
      <c r="X16" s="16">
        <v>0</v>
      </c>
      <c r="Y16" s="16">
        <v>0</v>
      </c>
      <c r="AA16" s="16">
        <v>0</v>
      </c>
      <c r="AB16" s="16">
        <v>0</v>
      </c>
      <c r="AC16" s="16">
        <v>0</v>
      </c>
      <c r="AD16" s="16">
        <v>0</v>
      </c>
    </row>
    <row r="17" spans="2:30" ht="19" customHeight="1" x14ac:dyDescent="0.35">
      <c r="B17" s="15" t="s">
        <v>157</v>
      </c>
      <c r="C17" s="16">
        <v>0</v>
      </c>
      <c r="D17" s="16">
        <v>0</v>
      </c>
      <c r="E17" s="16">
        <v>0</v>
      </c>
      <c r="G17" s="16">
        <v>0</v>
      </c>
      <c r="H17" s="16">
        <v>0</v>
      </c>
      <c r="I17" s="16">
        <v>0</v>
      </c>
      <c r="J17" s="16">
        <v>0</v>
      </c>
      <c r="K17" s="16">
        <v>0</v>
      </c>
      <c r="L17" s="16">
        <v>0</v>
      </c>
      <c r="N17" s="16">
        <v>0</v>
      </c>
      <c r="O17" s="16">
        <v>0</v>
      </c>
      <c r="P17" s="16">
        <v>0</v>
      </c>
      <c r="Q17" s="16">
        <v>0</v>
      </c>
      <c r="R17" s="16">
        <v>0</v>
      </c>
      <c r="S17" s="16">
        <v>0</v>
      </c>
      <c r="T17" s="16">
        <v>0</v>
      </c>
      <c r="U17" s="16">
        <v>0</v>
      </c>
      <c r="V17" s="16">
        <v>0</v>
      </c>
      <c r="W17" s="16">
        <v>0</v>
      </c>
      <c r="X17" s="16">
        <v>0</v>
      </c>
      <c r="Y17" s="16">
        <v>0</v>
      </c>
      <c r="AA17" s="16">
        <v>0</v>
      </c>
      <c r="AB17" s="16">
        <v>0</v>
      </c>
      <c r="AC17" s="16">
        <v>0</v>
      </c>
      <c r="AD17" s="16">
        <v>0</v>
      </c>
    </row>
    <row r="18" spans="2:30" ht="19" customHeight="1" x14ac:dyDescent="0.35">
      <c r="B18" s="15" t="s">
        <v>197</v>
      </c>
      <c r="C18" s="16">
        <v>0</v>
      </c>
      <c r="D18" s="16">
        <v>0</v>
      </c>
      <c r="E18" s="16">
        <v>0</v>
      </c>
      <c r="G18" s="16">
        <v>0</v>
      </c>
      <c r="H18" s="16">
        <v>0</v>
      </c>
      <c r="I18" s="16">
        <v>0</v>
      </c>
      <c r="J18" s="16">
        <v>0</v>
      </c>
      <c r="K18" s="16">
        <v>0</v>
      </c>
      <c r="L18" s="16">
        <v>0</v>
      </c>
      <c r="N18" s="16">
        <v>0</v>
      </c>
      <c r="O18" s="16">
        <v>0</v>
      </c>
      <c r="P18" s="16">
        <v>0</v>
      </c>
      <c r="Q18" s="16">
        <v>0</v>
      </c>
      <c r="R18" s="16">
        <v>0</v>
      </c>
      <c r="S18" s="16">
        <v>0</v>
      </c>
      <c r="T18" s="16">
        <v>0</v>
      </c>
      <c r="U18" s="16">
        <v>0</v>
      </c>
      <c r="V18" s="16">
        <v>0</v>
      </c>
      <c r="W18" s="16">
        <v>0</v>
      </c>
      <c r="X18" s="16">
        <v>0</v>
      </c>
      <c r="Y18" s="16">
        <v>0</v>
      </c>
      <c r="AA18" s="16">
        <v>0</v>
      </c>
      <c r="AB18" s="16">
        <v>0</v>
      </c>
      <c r="AC18" s="16">
        <v>0</v>
      </c>
      <c r="AD18" s="16">
        <v>0</v>
      </c>
    </row>
    <row r="19" spans="2:30" ht="19" customHeight="1" x14ac:dyDescent="0.35">
      <c r="B19" s="15" t="s">
        <v>159</v>
      </c>
      <c r="C19" s="16">
        <v>0</v>
      </c>
      <c r="D19" s="16">
        <v>0</v>
      </c>
      <c r="E19" s="16">
        <v>0</v>
      </c>
      <c r="G19" s="16">
        <v>0</v>
      </c>
      <c r="H19" s="16">
        <v>0</v>
      </c>
      <c r="I19" s="16">
        <v>0</v>
      </c>
      <c r="J19" s="16">
        <v>0</v>
      </c>
      <c r="K19" s="16">
        <v>0</v>
      </c>
      <c r="L19" s="16">
        <v>0</v>
      </c>
      <c r="N19" s="16">
        <v>0</v>
      </c>
      <c r="O19" s="16">
        <v>0</v>
      </c>
      <c r="P19" s="16">
        <v>0</v>
      </c>
      <c r="Q19" s="16">
        <v>0</v>
      </c>
      <c r="R19" s="16">
        <v>0</v>
      </c>
      <c r="S19" s="16">
        <v>0</v>
      </c>
      <c r="T19" s="16">
        <v>0</v>
      </c>
      <c r="U19" s="16">
        <v>0</v>
      </c>
      <c r="V19" s="16">
        <v>0</v>
      </c>
      <c r="W19" s="16">
        <v>0</v>
      </c>
      <c r="X19" s="16">
        <v>0</v>
      </c>
      <c r="Y19" s="16">
        <v>0</v>
      </c>
      <c r="AA19" s="16">
        <v>0</v>
      </c>
      <c r="AB19" s="16">
        <v>0</v>
      </c>
      <c r="AC19" s="16">
        <v>0</v>
      </c>
      <c r="AD19" s="16">
        <v>0</v>
      </c>
    </row>
    <row r="20" spans="2:30" ht="19" customHeight="1" x14ac:dyDescent="0.35">
      <c r="B20" s="15" t="s">
        <v>160</v>
      </c>
      <c r="C20" s="16">
        <v>0</v>
      </c>
      <c r="D20" s="16">
        <v>0</v>
      </c>
      <c r="E20" s="16">
        <v>0</v>
      </c>
      <c r="G20" s="16">
        <v>0</v>
      </c>
      <c r="H20" s="16">
        <v>0</v>
      </c>
      <c r="I20" s="16">
        <v>0</v>
      </c>
      <c r="J20" s="16">
        <v>0</v>
      </c>
      <c r="K20" s="16">
        <v>0</v>
      </c>
      <c r="L20" s="16">
        <v>0</v>
      </c>
      <c r="N20" s="16">
        <v>0</v>
      </c>
      <c r="O20" s="16">
        <v>0</v>
      </c>
      <c r="P20" s="16">
        <v>0</v>
      </c>
      <c r="Q20" s="16">
        <v>0</v>
      </c>
      <c r="R20" s="16">
        <v>0</v>
      </c>
      <c r="S20" s="16">
        <v>0</v>
      </c>
      <c r="T20" s="16">
        <v>0</v>
      </c>
      <c r="U20" s="16">
        <v>0</v>
      </c>
      <c r="V20" s="16">
        <v>0</v>
      </c>
      <c r="W20" s="16">
        <v>0</v>
      </c>
      <c r="X20" s="16">
        <v>0</v>
      </c>
      <c r="Y20" s="16">
        <v>0</v>
      </c>
      <c r="AA20" s="16">
        <v>0</v>
      </c>
      <c r="AB20" s="16">
        <v>0</v>
      </c>
      <c r="AC20" s="16">
        <v>0</v>
      </c>
      <c r="AD20" s="16">
        <v>0</v>
      </c>
    </row>
    <row r="21" spans="2:30" ht="19" customHeight="1" x14ac:dyDescent="0.35">
      <c r="B21" s="15" t="s">
        <v>198</v>
      </c>
      <c r="C21" s="16">
        <v>0</v>
      </c>
      <c r="D21" s="16">
        <v>0</v>
      </c>
      <c r="E21" s="16">
        <v>0</v>
      </c>
      <c r="G21" s="16">
        <v>0</v>
      </c>
      <c r="H21" s="16">
        <v>0</v>
      </c>
      <c r="I21" s="16">
        <v>0</v>
      </c>
      <c r="J21" s="16">
        <v>0</v>
      </c>
      <c r="K21" s="16">
        <v>0</v>
      </c>
      <c r="L21" s="16">
        <v>0</v>
      </c>
      <c r="N21" s="16">
        <v>0</v>
      </c>
      <c r="O21" s="16">
        <v>0</v>
      </c>
      <c r="P21" s="16">
        <v>0</v>
      </c>
      <c r="Q21" s="16">
        <v>0</v>
      </c>
      <c r="R21" s="16">
        <v>0</v>
      </c>
      <c r="S21" s="16">
        <v>0</v>
      </c>
      <c r="T21" s="16">
        <v>0</v>
      </c>
      <c r="U21" s="16">
        <v>0</v>
      </c>
      <c r="V21" s="16">
        <v>0</v>
      </c>
      <c r="W21" s="16">
        <v>0</v>
      </c>
      <c r="X21" s="16">
        <v>0</v>
      </c>
      <c r="Y21" s="16">
        <v>0</v>
      </c>
      <c r="AA21" s="16">
        <v>0</v>
      </c>
      <c r="AB21" s="16">
        <v>0</v>
      </c>
      <c r="AC21" s="16">
        <v>0</v>
      </c>
      <c r="AD21" s="16">
        <v>0</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6.0614168231417926E-3</v>
      </c>
      <c r="D9" s="16">
        <v>6.2174447634405503E-3</v>
      </c>
      <c r="E9" s="16">
        <v>5.908903414515488E-3</v>
      </c>
      <c r="G9" s="16">
        <v>1.4182812226322601E-2</v>
      </c>
      <c r="H9" s="16">
        <v>5.8359031879824576E-3</v>
      </c>
      <c r="I9" s="16">
        <v>5.6627184770386349E-3</v>
      </c>
      <c r="J9" s="16">
        <v>5.9593752795744819E-3</v>
      </c>
      <c r="K9" s="16">
        <v>3.7205616357634868E-3</v>
      </c>
      <c r="L9" s="16">
        <v>2.8992054471475288E-3</v>
      </c>
      <c r="N9" s="16">
        <v>0</v>
      </c>
      <c r="O9" s="16">
        <v>0</v>
      </c>
      <c r="P9" s="16">
        <v>0</v>
      </c>
      <c r="Q9" s="16">
        <v>0</v>
      </c>
      <c r="R9" s="16">
        <v>8.3435290452165863E-3</v>
      </c>
      <c r="S9" s="16">
        <v>0</v>
      </c>
      <c r="T9" s="16">
        <v>1.3004538780987319E-2</v>
      </c>
      <c r="U9" s="16">
        <v>4.9886488614668562E-3</v>
      </c>
      <c r="V9" s="16">
        <v>1.539331468724797E-2</v>
      </c>
      <c r="W9" s="16">
        <v>3.8192232110454121E-3</v>
      </c>
      <c r="X9" s="16">
        <v>0</v>
      </c>
      <c r="Y9" s="16">
        <v>1.26149403237674E-2</v>
      </c>
      <c r="AA9" s="16">
        <v>7.3990957417467461E-3</v>
      </c>
      <c r="AB9" s="16">
        <v>1.776923318217539E-3</v>
      </c>
      <c r="AC9" s="16">
        <v>6.5990924551527922E-3</v>
      </c>
      <c r="AD9" s="16">
        <v>8.6366311443705785E-3</v>
      </c>
    </row>
    <row r="10" spans="2:32" ht="19" customHeight="1" x14ac:dyDescent="0.35">
      <c r="B10" s="15" t="s">
        <v>191</v>
      </c>
      <c r="C10" s="16">
        <v>8.818871886958006E-3</v>
      </c>
      <c r="D10" s="16">
        <v>9.6537050004565587E-3</v>
      </c>
      <c r="E10" s="16">
        <v>8.0028434017393856E-3</v>
      </c>
      <c r="G10" s="16">
        <v>1.403188879246331E-2</v>
      </c>
      <c r="H10" s="16">
        <v>5.7515750122175621E-3</v>
      </c>
      <c r="I10" s="16">
        <v>1.649470904304258E-2</v>
      </c>
      <c r="J10" s="16">
        <v>5.3459831083750671E-3</v>
      </c>
      <c r="K10" s="16">
        <v>7.3780766338880348E-3</v>
      </c>
      <c r="L10" s="16">
        <v>5.4479959353979481E-3</v>
      </c>
      <c r="N10" s="16">
        <v>0</v>
      </c>
      <c r="O10" s="16">
        <v>1.388947525315804E-2</v>
      </c>
      <c r="P10" s="16">
        <v>2.663257361313422E-2</v>
      </c>
      <c r="Q10" s="16">
        <v>0</v>
      </c>
      <c r="R10" s="16">
        <v>8.5184265771691067E-3</v>
      </c>
      <c r="S10" s="16">
        <v>0</v>
      </c>
      <c r="T10" s="16">
        <v>1.3057932521196599E-2</v>
      </c>
      <c r="U10" s="16">
        <v>1.029971777817036E-2</v>
      </c>
      <c r="V10" s="16">
        <v>2.354403880574716E-2</v>
      </c>
      <c r="W10" s="16">
        <v>3.5633581478120399E-3</v>
      </c>
      <c r="X10" s="16">
        <v>0</v>
      </c>
      <c r="Y10" s="16">
        <v>5.8521341528513914E-3</v>
      </c>
      <c r="AA10" s="16">
        <v>1.7661211822472201E-2</v>
      </c>
      <c r="AB10" s="16">
        <v>6.2764743429838676E-3</v>
      </c>
      <c r="AC10" s="16">
        <v>6.7800868571891394E-3</v>
      </c>
      <c r="AD10" s="16">
        <v>3.7374649600537941E-3</v>
      </c>
    </row>
    <row r="11" spans="2:32" ht="19" customHeight="1" x14ac:dyDescent="0.35">
      <c r="B11" s="15" t="s">
        <v>192</v>
      </c>
      <c r="C11" s="16">
        <v>3.0190377915689081E-2</v>
      </c>
      <c r="D11" s="16">
        <v>3.6036845570644363E-2</v>
      </c>
      <c r="E11" s="16">
        <v>2.4475602031489459E-2</v>
      </c>
      <c r="G11" s="16">
        <v>4.2056450552184647E-2</v>
      </c>
      <c r="H11" s="16">
        <v>6.5794129651729163E-2</v>
      </c>
      <c r="I11" s="16">
        <v>5.1204135464767833E-2</v>
      </c>
      <c r="J11" s="16">
        <v>1.3540751497212331E-2</v>
      </c>
      <c r="K11" s="16">
        <v>1.113935901001252E-2</v>
      </c>
      <c r="L11" s="16">
        <v>2.7889501002843591E-3</v>
      </c>
      <c r="N11" s="16">
        <v>1.018043652827051E-2</v>
      </c>
      <c r="O11" s="16">
        <v>4.4257459387644749E-2</v>
      </c>
      <c r="P11" s="16">
        <v>1.7977872286402869E-2</v>
      </c>
      <c r="Q11" s="16">
        <v>2.1647601468746482E-2</v>
      </c>
      <c r="R11" s="16">
        <v>4.834457727713385E-2</v>
      </c>
      <c r="S11" s="16">
        <v>1.1797405997238509E-2</v>
      </c>
      <c r="T11" s="16">
        <v>1.90897253946695E-2</v>
      </c>
      <c r="U11" s="16">
        <v>2.0370788563095259E-2</v>
      </c>
      <c r="V11" s="16">
        <v>7.7082305098275211E-2</v>
      </c>
      <c r="W11" s="16">
        <v>2.1609496810940512E-2</v>
      </c>
      <c r="X11" s="16">
        <v>2.5695918148381479E-2</v>
      </c>
      <c r="Y11" s="16">
        <v>1.199711100430346E-2</v>
      </c>
      <c r="AA11" s="16">
        <v>4.7277674133929942E-2</v>
      </c>
      <c r="AB11" s="16">
        <v>2.3419626754932241E-2</v>
      </c>
      <c r="AC11" s="16">
        <v>2.3319880724742729E-2</v>
      </c>
      <c r="AD11" s="16">
        <v>2.4976898808026629E-2</v>
      </c>
    </row>
    <row r="12" spans="2:32" ht="19" customHeight="1" x14ac:dyDescent="0.35">
      <c r="B12" s="15" t="s">
        <v>193</v>
      </c>
      <c r="C12" s="16">
        <v>6.0862738393338688E-2</v>
      </c>
      <c r="D12" s="16">
        <v>6.9825548996571146E-2</v>
      </c>
      <c r="E12" s="16">
        <v>5.2101815232053678E-2</v>
      </c>
      <c r="G12" s="16">
        <v>8.8851415018349422E-2</v>
      </c>
      <c r="H12" s="16">
        <v>0.12826754755929501</v>
      </c>
      <c r="I12" s="16">
        <v>7.0787606668539976E-2</v>
      </c>
      <c r="J12" s="16">
        <v>4.075928756716355E-2</v>
      </c>
      <c r="K12" s="16">
        <v>3.1007332871055279E-2</v>
      </c>
      <c r="L12" s="16">
        <v>1.6150583342184839E-2</v>
      </c>
      <c r="N12" s="16">
        <v>7.667170572317808E-2</v>
      </c>
      <c r="O12" s="16">
        <v>4.7445586302422807E-2</v>
      </c>
      <c r="P12" s="16">
        <v>6.3296748682513823E-2</v>
      </c>
      <c r="Q12" s="16">
        <v>5.5981389200596157E-2</v>
      </c>
      <c r="R12" s="16">
        <v>5.6245514954438539E-2</v>
      </c>
      <c r="S12" s="16">
        <v>6.4892329870653173E-2</v>
      </c>
      <c r="T12" s="16">
        <v>1.9244916825541799E-2</v>
      </c>
      <c r="U12" s="16">
        <v>6.7610462221664502E-2</v>
      </c>
      <c r="V12" s="16">
        <v>9.577614685092227E-2</v>
      </c>
      <c r="W12" s="16">
        <v>4.9916626691758788E-2</v>
      </c>
      <c r="X12" s="16">
        <v>3.3801853023020571E-2</v>
      </c>
      <c r="Y12" s="16">
        <v>6.3576904610479587E-2</v>
      </c>
      <c r="AA12" s="16">
        <v>8.9068454053489163E-2</v>
      </c>
      <c r="AB12" s="16">
        <v>4.1606641519021777E-2</v>
      </c>
      <c r="AC12" s="16">
        <v>7.6647118161021779E-2</v>
      </c>
      <c r="AD12" s="16">
        <v>3.6850318684276191E-2</v>
      </c>
    </row>
    <row r="13" spans="2:32" ht="19" customHeight="1" x14ac:dyDescent="0.35">
      <c r="B13" s="15" t="s">
        <v>194</v>
      </c>
      <c r="C13" s="16">
        <v>5.3208652764309673E-2</v>
      </c>
      <c r="D13" s="16">
        <v>6.2403576708614038E-2</v>
      </c>
      <c r="E13" s="16">
        <v>4.4220844618407543E-2</v>
      </c>
      <c r="G13" s="16">
        <v>6.1867794677827437E-2</v>
      </c>
      <c r="H13" s="16">
        <v>0.1101349628345981</v>
      </c>
      <c r="I13" s="16">
        <v>6.7859164291027702E-2</v>
      </c>
      <c r="J13" s="16">
        <v>3.5383445029569617E-2</v>
      </c>
      <c r="K13" s="16">
        <v>4.4937677750582147E-2</v>
      </c>
      <c r="L13" s="16">
        <v>9.4807572412682947E-3</v>
      </c>
      <c r="N13" s="16">
        <v>6.1934118315748743E-2</v>
      </c>
      <c r="O13" s="16">
        <v>3.0144733701980939E-2</v>
      </c>
      <c r="P13" s="16">
        <v>8.037452745176249E-2</v>
      </c>
      <c r="Q13" s="16">
        <v>2.198876922979565E-2</v>
      </c>
      <c r="R13" s="16">
        <v>3.5874412379813467E-2</v>
      </c>
      <c r="S13" s="16">
        <v>3.008668527003773E-2</v>
      </c>
      <c r="T13" s="16">
        <v>6.0553785416589817E-2</v>
      </c>
      <c r="U13" s="16">
        <v>6.780851395212209E-2</v>
      </c>
      <c r="V13" s="16">
        <v>0.1038738954280613</v>
      </c>
      <c r="W13" s="16">
        <v>2.9392898194741109E-2</v>
      </c>
      <c r="X13" s="16">
        <v>3.2206476029229963E-2</v>
      </c>
      <c r="Y13" s="16">
        <v>4.6509489844788483E-2</v>
      </c>
      <c r="AA13" s="16">
        <v>4.9611866737481997E-2</v>
      </c>
      <c r="AB13" s="16">
        <v>4.3116307919615349E-2</v>
      </c>
      <c r="AC13" s="16">
        <v>6.6935984686204597E-2</v>
      </c>
      <c r="AD13" s="16">
        <v>5.5891355695281267E-2</v>
      </c>
    </row>
    <row r="14" spans="2:32" ht="19" customHeight="1" x14ac:dyDescent="0.35">
      <c r="B14" s="15" t="s">
        <v>195</v>
      </c>
      <c r="C14" s="16">
        <v>8.2478135722071036E-2</v>
      </c>
      <c r="D14" s="16">
        <v>9.1305974049162103E-2</v>
      </c>
      <c r="E14" s="16">
        <v>7.3849144584402768E-2</v>
      </c>
      <c r="G14" s="16">
        <v>0.10014318085564609</v>
      </c>
      <c r="H14" s="16">
        <v>0.12961596182936291</v>
      </c>
      <c r="I14" s="16">
        <v>0.1148708081564825</v>
      </c>
      <c r="J14" s="16">
        <v>7.6806329105264998E-2</v>
      </c>
      <c r="K14" s="16">
        <v>6.3404105832791963E-2</v>
      </c>
      <c r="L14" s="16">
        <v>2.3793613239861591E-2</v>
      </c>
      <c r="N14" s="16">
        <v>0.10017055853864699</v>
      </c>
      <c r="O14" s="16">
        <v>0.1056585377898572</v>
      </c>
      <c r="P14" s="16">
        <v>0.1078798613634727</v>
      </c>
      <c r="Q14" s="16">
        <v>6.6111542634839177E-2</v>
      </c>
      <c r="R14" s="16">
        <v>6.0987224352166018E-2</v>
      </c>
      <c r="S14" s="16">
        <v>4.4425150616504941E-2</v>
      </c>
      <c r="T14" s="16">
        <v>8.4905788956986139E-2</v>
      </c>
      <c r="U14" s="16">
        <v>7.7886280729341117E-2</v>
      </c>
      <c r="V14" s="16">
        <v>0.1039043370653598</v>
      </c>
      <c r="W14" s="16">
        <v>0.10580155605221291</v>
      </c>
      <c r="X14" s="16">
        <v>5.4606741303722117E-2</v>
      </c>
      <c r="Y14" s="16">
        <v>7.0504856790419748E-2</v>
      </c>
      <c r="AA14" s="16">
        <v>0.112769309483135</v>
      </c>
      <c r="AB14" s="16">
        <v>9.0570916292991605E-2</v>
      </c>
      <c r="AC14" s="16">
        <v>7.4250111371123084E-2</v>
      </c>
      <c r="AD14" s="16">
        <v>4.8545340747024157E-2</v>
      </c>
    </row>
    <row r="15" spans="2:32" ht="19" customHeight="1" x14ac:dyDescent="0.35">
      <c r="B15" s="15" t="s">
        <v>155</v>
      </c>
      <c r="C15" s="16">
        <v>4.6208982715079408E-2</v>
      </c>
      <c r="D15" s="16">
        <v>5.7681236458390232E-2</v>
      </c>
      <c r="E15" s="16">
        <v>3.4995141657714807E-2</v>
      </c>
      <c r="G15" s="16">
        <v>4.6084430626228273E-2</v>
      </c>
      <c r="H15" s="16">
        <v>6.7540681343798079E-2</v>
      </c>
      <c r="I15" s="16">
        <v>5.5087644808022473E-2</v>
      </c>
      <c r="J15" s="16">
        <v>5.0565698345479637E-2</v>
      </c>
      <c r="K15" s="16">
        <v>3.1268181386204977E-2</v>
      </c>
      <c r="L15" s="16">
        <v>2.8288354848865448E-2</v>
      </c>
      <c r="N15" s="16">
        <v>2.7356473942178439E-2</v>
      </c>
      <c r="O15" s="16">
        <v>6.3670884971167199E-2</v>
      </c>
      <c r="P15" s="16">
        <v>4.6070881214438378E-2</v>
      </c>
      <c r="Q15" s="16">
        <v>8.576144177891229E-2</v>
      </c>
      <c r="R15" s="16">
        <v>4.3274367989989758E-2</v>
      </c>
      <c r="S15" s="16">
        <v>4.1124006523585263E-2</v>
      </c>
      <c r="T15" s="16">
        <v>5.2558485722812742E-2</v>
      </c>
      <c r="U15" s="16">
        <v>4.8241783879157958E-2</v>
      </c>
      <c r="V15" s="16">
        <v>4.428044251703761E-2</v>
      </c>
      <c r="W15" s="16">
        <v>3.6775612458757059E-2</v>
      </c>
      <c r="X15" s="16">
        <v>2.7376802042454049E-2</v>
      </c>
      <c r="Y15" s="16">
        <v>7.6154839764434656E-2</v>
      </c>
      <c r="AA15" s="16">
        <v>3.614771902298889E-2</v>
      </c>
      <c r="AB15" s="16">
        <v>4.1269633099839297E-2</v>
      </c>
      <c r="AC15" s="16">
        <v>5.5887296602146072E-2</v>
      </c>
      <c r="AD15" s="16">
        <v>5.3522974290877663E-2</v>
      </c>
    </row>
    <row r="16" spans="2:32" ht="19" customHeight="1" x14ac:dyDescent="0.35">
      <c r="B16" s="15" t="s">
        <v>196</v>
      </c>
      <c r="C16" s="16">
        <v>9.992418551562457E-2</v>
      </c>
      <c r="D16" s="16">
        <v>0.11439046665790541</v>
      </c>
      <c r="E16" s="16">
        <v>8.5783757570917038E-2</v>
      </c>
      <c r="G16" s="16">
        <v>0.17050306992681799</v>
      </c>
      <c r="H16" s="16">
        <v>0.12330015124367071</v>
      </c>
      <c r="I16" s="16">
        <v>0.1216847278341148</v>
      </c>
      <c r="J16" s="16">
        <v>8.5585193292600004E-2</v>
      </c>
      <c r="K16" s="16">
        <v>6.9604866126005749E-2</v>
      </c>
      <c r="L16" s="16">
        <v>4.9041349101800948E-2</v>
      </c>
      <c r="N16" s="16">
        <v>0.12171769546029711</v>
      </c>
      <c r="O16" s="16">
        <v>0.13138517875634409</v>
      </c>
      <c r="P16" s="16">
        <v>0.1119729622982852</v>
      </c>
      <c r="Q16" s="16">
        <v>9.9369487322407052E-2</v>
      </c>
      <c r="R16" s="16">
        <v>0.1156363919850249</v>
      </c>
      <c r="S16" s="16">
        <v>8.8301074318755363E-2</v>
      </c>
      <c r="T16" s="16">
        <v>0.1339863945007819</v>
      </c>
      <c r="U16" s="16">
        <v>8.1798763802612098E-2</v>
      </c>
      <c r="V16" s="16">
        <v>9.6653093092586476E-2</v>
      </c>
      <c r="W16" s="16">
        <v>8.64323295197095E-2</v>
      </c>
      <c r="X16" s="16">
        <v>0.1116400392366797</v>
      </c>
      <c r="Y16" s="16">
        <v>5.7610473657759863E-2</v>
      </c>
      <c r="AA16" s="16">
        <v>0.1045180049275387</v>
      </c>
      <c r="AB16" s="16">
        <v>0.11307533836691069</v>
      </c>
      <c r="AC16" s="16">
        <v>0.11499815686886811</v>
      </c>
      <c r="AD16" s="16">
        <v>6.8161470515100062E-2</v>
      </c>
    </row>
    <row r="17" spans="2:30" ht="19" customHeight="1" x14ac:dyDescent="0.35">
      <c r="B17" s="15" t="s">
        <v>157</v>
      </c>
      <c r="C17" s="16">
        <v>5.1688492481823597E-2</v>
      </c>
      <c r="D17" s="16">
        <v>5.522232422817841E-2</v>
      </c>
      <c r="E17" s="16">
        <v>4.823426034803751E-2</v>
      </c>
      <c r="G17" s="16">
        <v>8.363679192863667E-2</v>
      </c>
      <c r="H17" s="16">
        <v>3.5902948793671702E-2</v>
      </c>
      <c r="I17" s="16">
        <v>3.3394035489449872E-2</v>
      </c>
      <c r="J17" s="16">
        <v>7.0504106924641471E-2</v>
      </c>
      <c r="K17" s="16">
        <v>5.8257047046085711E-2</v>
      </c>
      <c r="L17" s="16">
        <v>3.8710309219802917E-2</v>
      </c>
      <c r="N17" s="16">
        <v>4.7352564471796102E-2</v>
      </c>
      <c r="O17" s="16">
        <v>6.1970917682327147E-2</v>
      </c>
      <c r="P17" s="16">
        <v>2.9094319760695111E-2</v>
      </c>
      <c r="Q17" s="16">
        <v>4.6051483673168081E-2</v>
      </c>
      <c r="R17" s="16">
        <v>5.5898165696540707E-2</v>
      </c>
      <c r="S17" s="16">
        <v>6.5004832053110834E-2</v>
      </c>
      <c r="T17" s="16">
        <v>4.0658068085829807E-2</v>
      </c>
      <c r="U17" s="16">
        <v>2.6263589526098429E-2</v>
      </c>
      <c r="V17" s="16">
        <v>3.9341191832982347E-2</v>
      </c>
      <c r="W17" s="16">
        <v>6.4915706295547992E-2</v>
      </c>
      <c r="X17" s="16">
        <v>6.0508934847938171E-2</v>
      </c>
      <c r="Y17" s="16">
        <v>7.7135814760832561E-2</v>
      </c>
      <c r="AA17" s="16">
        <v>6.0959661645039867E-2</v>
      </c>
      <c r="AB17" s="16">
        <v>5.7444113334945222E-2</v>
      </c>
      <c r="AC17" s="16">
        <v>4.0233753876894852E-2</v>
      </c>
      <c r="AD17" s="16">
        <v>4.5511758191119127E-2</v>
      </c>
    </row>
    <row r="18" spans="2:30" ht="19" customHeight="1" x14ac:dyDescent="0.35">
      <c r="B18" s="15" t="s">
        <v>197</v>
      </c>
      <c r="C18" s="16">
        <v>0.1232070440636157</v>
      </c>
      <c r="D18" s="16">
        <v>0.1237977267537569</v>
      </c>
      <c r="E18" s="16">
        <v>0.12262966650984231</v>
      </c>
      <c r="G18" s="16">
        <v>0.13304679674111461</v>
      </c>
      <c r="H18" s="16">
        <v>0.10372909485616789</v>
      </c>
      <c r="I18" s="16">
        <v>0.12822484330567149</v>
      </c>
      <c r="J18" s="16">
        <v>0.1190361777253546</v>
      </c>
      <c r="K18" s="16">
        <v>0.13287047050832529</v>
      </c>
      <c r="L18" s="16">
        <v>0.1253758146883831</v>
      </c>
      <c r="N18" s="16">
        <v>9.4622309205708729E-2</v>
      </c>
      <c r="O18" s="16">
        <v>0.15623409759197071</v>
      </c>
      <c r="P18" s="16">
        <v>0.13069585751061599</v>
      </c>
      <c r="Q18" s="16">
        <v>0.108576395797101</v>
      </c>
      <c r="R18" s="16">
        <v>0.1332385043185613</v>
      </c>
      <c r="S18" s="16">
        <v>0.11992717268404</v>
      </c>
      <c r="T18" s="16">
        <v>0.1091213414654788</v>
      </c>
      <c r="U18" s="16">
        <v>0.1037297942510893</v>
      </c>
      <c r="V18" s="16">
        <v>0.12811947560680001</v>
      </c>
      <c r="W18" s="16">
        <v>0.1679483620651975</v>
      </c>
      <c r="X18" s="16">
        <v>0.1114908631260397</v>
      </c>
      <c r="Y18" s="16">
        <v>0.10248001230114</v>
      </c>
      <c r="AA18" s="16">
        <v>0.13740428781038641</v>
      </c>
      <c r="AB18" s="16">
        <v>0.14848931957804229</v>
      </c>
      <c r="AC18" s="16">
        <v>9.0590535952503243E-2</v>
      </c>
      <c r="AD18" s="16">
        <v>0.10999463789763191</v>
      </c>
    </row>
    <row r="19" spans="2:30" ht="19" customHeight="1" x14ac:dyDescent="0.35">
      <c r="B19" s="15" t="s">
        <v>159</v>
      </c>
      <c r="C19" s="16">
        <v>4.147642374253159E-2</v>
      </c>
      <c r="D19" s="16">
        <v>4.0144801021953558E-2</v>
      </c>
      <c r="E19" s="16">
        <v>4.2778051641552232E-2</v>
      </c>
      <c r="G19" s="16">
        <v>4.029144158803126E-2</v>
      </c>
      <c r="H19" s="16">
        <v>3.4890615026218208E-2</v>
      </c>
      <c r="I19" s="16">
        <v>4.0104630962981329E-2</v>
      </c>
      <c r="J19" s="16">
        <v>4.9211928806720838E-2</v>
      </c>
      <c r="K19" s="16">
        <v>3.6404933407912607E-2</v>
      </c>
      <c r="L19" s="16">
        <v>4.5842472520332377E-2</v>
      </c>
      <c r="N19" s="16">
        <v>4.5348055087837548E-2</v>
      </c>
      <c r="O19" s="16">
        <v>2.9237792388531629E-2</v>
      </c>
      <c r="P19" s="16">
        <v>5.9406527367207383E-2</v>
      </c>
      <c r="Q19" s="16">
        <v>7.885817561536515E-2</v>
      </c>
      <c r="R19" s="16">
        <v>2.5696286311312651E-2</v>
      </c>
      <c r="S19" s="16">
        <v>4.7681083409917703E-2</v>
      </c>
      <c r="T19" s="16">
        <v>3.5202123006655581E-2</v>
      </c>
      <c r="U19" s="16">
        <v>6.314087254607037E-2</v>
      </c>
      <c r="V19" s="16">
        <v>2.936114137833153E-2</v>
      </c>
      <c r="W19" s="16">
        <v>3.4323871937275589E-2</v>
      </c>
      <c r="X19" s="16">
        <v>4.005292531047628E-2</v>
      </c>
      <c r="Y19" s="16">
        <v>4.2511965387746459E-2</v>
      </c>
      <c r="AA19" s="16">
        <v>3.6872761625492939E-2</v>
      </c>
      <c r="AB19" s="16">
        <v>4.4828309519154307E-2</v>
      </c>
      <c r="AC19" s="16">
        <v>5.9751142079402728E-2</v>
      </c>
      <c r="AD19" s="16">
        <v>2.5942123654883961E-2</v>
      </c>
    </row>
    <row r="20" spans="2:30" ht="19" customHeight="1" x14ac:dyDescent="0.35">
      <c r="B20" s="15" t="s">
        <v>160</v>
      </c>
      <c r="C20" s="16">
        <v>0.1372164317079155</v>
      </c>
      <c r="D20" s="16">
        <v>0.10216859601865701</v>
      </c>
      <c r="E20" s="16">
        <v>0.17147481437776671</v>
      </c>
      <c r="G20" s="16">
        <v>0.13171909891144329</v>
      </c>
      <c r="H20" s="16">
        <v>0.10264891571645909</v>
      </c>
      <c r="I20" s="16">
        <v>0.14964549903424501</v>
      </c>
      <c r="J20" s="16">
        <v>0.20007802944633901</v>
      </c>
      <c r="K20" s="16">
        <v>0.1330939059597385</v>
      </c>
      <c r="L20" s="16">
        <v>0.1105522436198112</v>
      </c>
      <c r="N20" s="16">
        <v>0.1264851583111711</v>
      </c>
      <c r="O20" s="16">
        <v>0.1048781646765239</v>
      </c>
      <c r="P20" s="16">
        <v>8.7983248303636935E-2</v>
      </c>
      <c r="Q20" s="16">
        <v>0.1181694086572353</v>
      </c>
      <c r="R20" s="16">
        <v>0.17094929219025781</v>
      </c>
      <c r="S20" s="16">
        <v>0.1019555729504303</v>
      </c>
      <c r="T20" s="16">
        <v>0.1875137302413393</v>
      </c>
      <c r="U20" s="16">
        <v>0.16017284741802151</v>
      </c>
      <c r="V20" s="16">
        <v>9.2249974300675233E-2</v>
      </c>
      <c r="W20" s="16">
        <v>0.14026840793584339</v>
      </c>
      <c r="X20" s="16">
        <v>0.17523545174745281</v>
      </c>
      <c r="Y20" s="16">
        <v>0.1543692206924388</v>
      </c>
      <c r="AA20" s="16">
        <v>0.12488105290757941</v>
      </c>
      <c r="AB20" s="16">
        <v>0.1318629258175561</v>
      </c>
      <c r="AC20" s="16">
        <v>0.13664925606845491</v>
      </c>
      <c r="AD20" s="16">
        <v>0.1568949192790218</v>
      </c>
    </row>
    <row r="21" spans="2:30" ht="19" customHeight="1" x14ac:dyDescent="0.35">
      <c r="B21" s="15" t="s">
        <v>198</v>
      </c>
      <c r="C21" s="16">
        <v>0.25865824626790129</v>
      </c>
      <c r="D21" s="16">
        <v>0.2311517537722696</v>
      </c>
      <c r="E21" s="16">
        <v>0.28554515461156121</v>
      </c>
      <c r="G21" s="16">
        <v>7.3584828154934181E-2</v>
      </c>
      <c r="H21" s="16">
        <v>8.6587512944829151E-2</v>
      </c>
      <c r="I21" s="16">
        <v>0.14497947646461579</v>
      </c>
      <c r="J21" s="16">
        <v>0.24722369387170451</v>
      </c>
      <c r="K21" s="16">
        <v>0.37691348183163342</v>
      </c>
      <c r="L21" s="16">
        <v>0.54162835069485948</v>
      </c>
      <c r="N21" s="16">
        <v>0.2881609244151665</v>
      </c>
      <c r="O21" s="16">
        <v>0.2112271714980716</v>
      </c>
      <c r="P21" s="16">
        <v>0.2386146201478348</v>
      </c>
      <c r="Q21" s="16">
        <v>0.29748430462183378</v>
      </c>
      <c r="R21" s="16">
        <v>0.23699330692237541</v>
      </c>
      <c r="S21" s="16">
        <v>0.38480468630572612</v>
      </c>
      <c r="T21" s="16">
        <v>0.23110316908113049</v>
      </c>
      <c r="U21" s="16">
        <v>0.26768793647109013</v>
      </c>
      <c r="V21" s="16">
        <v>0.1504206433359731</v>
      </c>
      <c r="W21" s="16">
        <v>0.25523255067915829</v>
      </c>
      <c r="X21" s="16">
        <v>0.32738399518460498</v>
      </c>
      <c r="Y21" s="16">
        <v>0.27868223670903758</v>
      </c>
      <c r="AA21" s="16">
        <v>0.17542890008871881</v>
      </c>
      <c r="AB21" s="16">
        <v>0.25626347013578971</v>
      </c>
      <c r="AC21" s="16">
        <v>0.24735758429629601</v>
      </c>
      <c r="AD21" s="16">
        <v>0.36133410613233302</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1.1545736221393319E-2</v>
      </c>
      <c r="D9" s="16">
        <v>1.2195883465306799E-2</v>
      </c>
      <c r="E9" s="16">
        <v>1.0910233553804541E-2</v>
      </c>
      <c r="G9" s="16">
        <v>1.301575585301226E-2</v>
      </c>
      <c r="H9" s="16">
        <v>1.213547644539195E-2</v>
      </c>
      <c r="I9" s="16">
        <v>2.7237856014433081E-2</v>
      </c>
      <c r="J9" s="16">
        <v>6.1676821290512331E-3</v>
      </c>
      <c r="K9" s="16">
        <v>6.7125010936495109E-3</v>
      </c>
      <c r="L9" s="16">
        <v>4.9841896746277261E-3</v>
      </c>
      <c r="N9" s="16">
        <v>1.044834971162132E-2</v>
      </c>
      <c r="O9" s="16">
        <v>0</v>
      </c>
      <c r="P9" s="16">
        <v>9.1825329893407259E-3</v>
      </c>
      <c r="Q9" s="16">
        <v>2.114451251346804E-2</v>
      </c>
      <c r="R9" s="16">
        <v>4.3117475717888822E-3</v>
      </c>
      <c r="S9" s="16">
        <v>6.5089670033702347E-3</v>
      </c>
      <c r="T9" s="16">
        <v>0</v>
      </c>
      <c r="U9" s="16">
        <v>1.088025521982261E-2</v>
      </c>
      <c r="V9" s="16">
        <v>3.3866420353620773E-2</v>
      </c>
      <c r="W9" s="16">
        <v>7.6474399470581964E-3</v>
      </c>
      <c r="X9" s="16">
        <v>1.328107443462047E-2</v>
      </c>
      <c r="Y9" s="16">
        <v>5.8610282059926274E-3</v>
      </c>
      <c r="AA9" s="16">
        <v>1.1497199701306131E-2</v>
      </c>
      <c r="AB9" s="16">
        <v>9.4318964398471452E-3</v>
      </c>
      <c r="AC9" s="16">
        <v>1.1307010835041639E-2</v>
      </c>
      <c r="AD9" s="16">
        <v>1.4088765291832339E-2</v>
      </c>
    </row>
    <row r="10" spans="2:32" ht="19" customHeight="1" x14ac:dyDescent="0.35">
      <c r="B10" s="15" t="s">
        <v>191</v>
      </c>
      <c r="C10" s="16">
        <v>1.27674282207276E-2</v>
      </c>
      <c r="D10" s="16">
        <v>1.481453275400655E-2</v>
      </c>
      <c r="E10" s="16">
        <v>1.076643474746297E-2</v>
      </c>
      <c r="G10" s="16">
        <v>1.7232984955572021E-2</v>
      </c>
      <c r="H10" s="16">
        <v>2.7608621956916529E-2</v>
      </c>
      <c r="I10" s="16">
        <v>1.630082282814917E-2</v>
      </c>
      <c r="J10" s="16">
        <v>8.3963268009415292E-3</v>
      </c>
      <c r="K10" s="16">
        <v>1.050338534636816E-2</v>
      </c>
      <c r="L10" s="16">
        <v>0</v>
      </c>
      <c r="N10" s="16">
        <v>0</v>
      </c>
      <c r="O10" s="16">
        <v>5.9467802462516747E-2</v>
      </c>
      <c r="P10" s="16">
        <v>8.6480501698356152E-3</v>
      </c>
      <c r="Q10" s="16">
        <v>0</v>
      </c>
      <c r="R10" s="16">
        <v>1.3013097094481471E-2</v>
      </c>
      <c r="S10" s="16">
        <v>5.8016071259218696E-3</v>
      </c>
      <c r="T10" s="16">
        <v>2.6077407316072651E-2</v>
      </c>
      <c r="U10" s="16">
        <v>1.045538454400712E-2</v>
      </c>
      <c r="V10" s="16">
        <v>3.0993203643908701E-2</v>
      </c>
      <c r="W10" s="16">
        <v>3.9352811053539804E-3</v>
      </c>
      <c r="X10" s="16">
        <v>1.2788312910418711E-2</v>
      </c>
      <c r="Y10" s="16">
        <v>0</v>
      </c>
      <c r="AA10" s="16">
        <v>1.8097830041052448E-2</v>
      </c>
      <c r="AB10" s="16">
        <v>5.9729966267671117E-3</v>
      </c>
      <c r="AC10" s="16">
        <v>1.809477272141417E-2</v>
      </c>
      <c r="AD10" s="16">
        <v>9.4552172116981973E-3</v>
      </c>
    </row>
    <row r="11" spans="2:32" ht="19" customHeight="1" x14ac:dyDescent="0.35">
      <c r="B11" s="15" t="s">
        <v>192</v>
      </c>
      <c r="C11" s="16">
        <v>2.7398060480465999E-2</v>
      </c>
      <c r="D11" s="16">
        <v>3.436648162854062E-2</v>
      </c>
      <c r="E11" s="16">
        <v>2.0586603122242031E-2</v>
      </c>
      <c r="G11" s="16">
        <v>2.7717777646670941E-2</v>
      </c>
      <c r="H11" s="16">
        <v>6.4333594613555367E-2</v>
      </c>
      <c r="I11" s="16">
        <v>4.1360147504430692E-2</v>
      </c>
      <c r="J11" s="16">
        <v>1.265027127274353E-2</v>
      </c>
      <c r="K11" s="16">
        <v>1.3385646981185439E-2</v>
      </c>
      <c r="L11" s="16">
        <v>7.2779916951141556E-3</v>
      </c>
      <c r="N11" s="16">
        <v>2.054561570598927E-2</v>
      </c>
      <c r="O11" s="16">
        <v>2.9363244128272199E-2</v>
      </c>
      <c r="P11" s="16">
        <v>9.306653435233703E-3</v>
      </c>
      <c r="Q11" s="16">
        <v>1.182452135304665E-2</v>
      </c>
      <c r="R11" s="16">
        <v>5.1034300412441592E-2</v>
      </c>
      <c r="S11" s="16">
        <v>1.203255583539305E-2</v>
      </c>
      <c r="T11" s="16">
        <v>3.9900238612008088E-2</v>
      </c>
      <c r="U11" s="16">
        <v>1.6615768554844149E-2</v>
      </c>
      <c r="V11" s="16">
        <v>3.091360204536776E-2</v>
      </c>
      <c r="W11" s="16">
        <v>2.9098345864088011E-2</v>
      </c>
      <c r="X11" s="16">
        <v>2.0448164060387599E-2</v>
      </c>
      <c r="Y11" s="16">
        <v>3.4586686045837207E-2</v>
      </c>
      <c r="AA11" s="16">
        <v>4.8411277970852859E-2</v>
      </c>
      <c r="AB11" s="16">
        <v>1.288607233419654E-2</v>
      </c>
      <c r="AC11" s="16">
        <v>2.6583390075212831E-2</v>
      </c>
      <c r="AD11" s="16">
        <v>2.0627028572925431E-2</v>
      </c>
    </row>
    <row r="12" spans="2:32" ht="19" customHeight="1" x14ac:dyDescent="0.35">
      <c r="B12" s="15" t="s">
        <v>193</v>
      </c>
      <c r="C12" s="16">
        <v>7.1229688448446002E-2</v>
      </c>
      <c r="D12" s="16">
        <v>7.773505903306735E-2</v>
      </c>
      <c r="E12" s="16">
        <v>6.4870851432856563E-2</v>
      </c>
      <c r="G12" s="16">
        <v>7.1558743599482902E-2</v>
      </c>
      <c r="H12" s="16">
        <v>0.13931339598308101</v>
      </c>
      <c r="I12" s="16">
        <v>8.6679478666562518E-2</v>
      </c>
      <c r="J12" s="16">
        <v>4.6162781802880248E-2</v>
      </c>
      <c r="K12" s="16">
        <v>6.2758175505622488E-2</v>
      </c>
      <c r="L12" s="16">
        <v>2.9272940426762529E-2</v>
      </c>
      <c r="N12" s="16">
        <v>6.6838723328957517E-2</v>
      </c>
      <c r="O12" s="16">
        <v>4.5598365806411037E-2</v>
      </c>
      <c r="P12" s="16">
        <v>5.4536300441501463E-2</v>
      </c>
      <c r="Q12" s="16">
        <v>5.5827581507519763E-2</v>
      </c>
      <c r="R12" s="16">
        <v>8.8180861381278897E-2</v>
      </c>
      <c r="S12" s="16">
        <v>4.1410539784869992E-2</v>
      </c>
      <c r="T12" s="16">
        <v>4.562021264376085E-2</v>
      </c>
      <c r="U12" s="16">
        <v>0.1113556785992563</v>
      </c>
      <c r="V12" s="16">
        <v>0.115580591586604</v>
      </c>
      <c r="W12" s="16">
        <v>4.0815924307585662E-2</v>
      </c>
      <c r="X12" s="16">
        <v>6.7029075587296011E-2</v>
      </c>
      <c r="Y12" s="16">
        <v>6.4390790170845827E-2</v>
      </c>
      <c r="AA12" s="16">
        <v>9.2183737624055309E-2</v>
      </c>
      <c r="AB12" s="16">
        <v>6.3278751734514568E-2</v>
      </c>
      <c r="AC12" s="16">
        <v>6.5955302939016872E-2</v>
      </c>
      <c r="AD12" s="16">
        <v>6.1938778915842888E-2</v>
      </c>
    </row>
    <row r="13" spans="2:32" ht="19" customHeight="1" x14ac:dyDescent="0.35">
      <c r="B13" s="15" t="s">
        <v>194</v>
      </c>
      <c r="C13" s="16">
        <v>5.889004702069086E-2</v>
      </c>
      <c r="D13" s="16">
        <v>6.9512071952470833E-2</v>
      </c>
      <c r="E13" s="16">
        <v>4.8507283358250372E-2</v>
      </c>
      <c r="G13" s="16">
        <v>5.5280826288277962E-2</v>
      </c>
      <c r="H13" s="16">
        <v>0.1057109606064975</v>
      </c>
      <c r="I13" s="16">
        <v>7.3945389617953605E-2</v>
      </c>
      <c r="J13" s="16">
        <v>5.5175532689940153E-2</v>
      </c>
      <c r="K13" s="16">
        <v>2.935415113678241E-2</v>
      </c>
      <c r="L13" s="16">
        <v>3.3921690683144733E-2</v>
      </c>
      <c r="N13" s="16">
        <v>6.9248556224685634E-2</v>
      </c>
      <c r="O13" s="16">
        <v>1.522363569651604E-2</v>
      </c>
      <c r="P13" s="16">
        <v>7.4574989622866808E-2</v>
      </c>
      <c r="Q13" s="16">
        <v>3.5481702170625483E-2</v>
      </c>
      <c r="R13" s="16">
        <v>4.3350428137194877E-2</v>
      </c>
      <c r="S13" s="16">
        <v>5.5023066717067783E-2</v>
      </c>
      <c r="T13" s="16">
        <v>3.8986254170698793E-2</v>
      </c>
      <c r="U13" s="16">
        <v>7.4246787881232651E-2</v>
      </c>
      <c r="V13" s="16">
        <v>9.0023342257671585E-2</v>
      </c>
      <c r="W13" s="16">
        <v>6.2972527051496377E-2</v>
      </c>
      <c r="X13" s="16">
        <v>4.8507115695120027E-2</v>
      </c>
      <c r="Y13" s="16">
        <v>4.2391749808463532E-2</v>
      </c>
      <c r="AA13" s="16">
        <v>6.0107454568108627E-2</v>
      </c>
      <c r="AB13" s="16">
        <v>4.3480672032307099E-2</v>
      </c>
      <c r="AC13" s="16">
        <v>7.0789509473892384E-2</v>
      </c>
      <c r="AD13" s="16">
        <v>6.2802217841141497E-2</v>
      </c>
    </row>
    <row r="14" spans="2:32" ht="19" customHeight="1" x14ac:dyDescent="0.35">
      <c r="B14" s="15" t="s">
        <v>195</v>
      </c>
      <c r="C14" s="16">
        <v>0.1194561291445877</v>
      </c>
      <c r="D14" s="16">
        <v>0.118303029711159</v>
      </c>
      <c r="E14" s="16">
        <v>0.1205832549961534</v>
      </c>
      <c r="G14" s="16">
        <v>0.10703913499399829</v>
      </c>
      <c r="H14" s="16">
        <v>0.1250474650511611</v>
      </c>
      <c r="I14" s="16">
        <v>0.14121885778455759</v>
      </c>
      <c r="J14" s="16">
        <v>0.14062731826777339</v>
      </c>
      <c r="K14" s="16">
        <v>0.116276156852903</v>
      </c>
      <c r="L14" s="16">
        <v>9.0365333550677995E-2</v>
      </c>
      <c r="N14" s="16">
        <v>0.12695969788584291</v>
      </c>
      <c r="O14" s="16">
        <v>0.1065052840554177</v>
      </c>
      <c r="P14" s="16">
        <v>0.1424937123229994</v>
      </c>
      <c r="Q14" s="16">
        <v>0.15821607141050101</v>
      </c>
      <c r="R14" s="16">
        <v>9.1907509352476352E-2</v>
      </c>
      <c r="S14" s="16">
        <v>0.1048791055274845</v>
      </c>
      <c r="T14" s="16">
        <v>0.15897640238689309</v>
      </c>
      <c r="U14" s="16">
        <v>0.11823771658016539</v>
      </c>
      <c r="V14" s="16">
        <v>0.12516589403928419</v>
      </c>
      <c r="W14" s="16">
        <v>0.12560923337241239</v>
      </c>
      <c r="X14" s="16">
        <v>7.2775831535542276E-2</v>
      </c>
      <c r="Y14" s="16">
        <v>0.1269453363913402</v>
      </c>
      <c r="AA14" s="16">
        <v>0.13661464946245039</v>
      </c>
      <c r="AB14" s="16">
        <v>0.115066146899292</v>
      </c>
      <c r="AC14" s="16">
        <v>0.12794892070325539</v>
      </c>
      <c r="AD14" s="16">
        <v>9.7532803051095032E-2</v>
      </c>
    </row>
    <row r="15" spans="2:32" ht="19" customHeight="1" x14ac:dyDescent="0.35">
      <c r="B15" s="15" t="s">
        <v>155</v>
      </c>
      <c r="C15" s="16">
        <v>7.7597521291765059E-2</v>
      </c>
      <c r="D15" s="16">
        <v>8.1021365691583094E-2</v>
      </c>
      <c r="E15" s="16">
        <v>7.4250799037901563E-2</v>
      </c>
      <c r="G15" s="16">
        <v>8.5051848440846498E-2</v>
      </c>
      <c r="H15" s="16">
        <v>8.1850780733483453E-2</v>
      </c>
      <c r="I15" s="16">
        <v>7.0537003701845347E-2</v>
      </c>
      <c r="J15" s="16">
        <v>0.1107499629329842</v>
      </c>
      <c r="K15" s="16">
        <v>6.1626412247726872E-2</v>
      </c>
      <c r="L15" s="16">
        <v>5.882552903627964E-2</v>
      </c>
      <c r="N15" s="16">
        <v>8.5873875192909982E-2</v>
      </c>
      <c r="O15" s="16">
        <v>2.9286290898475821E-2</v>
      </c>
      <c r="P15" s="16">
        <v>8.2880278278217118E-2</v>
      </c>
      <c r="Q15" s="16">
        <v>5.4689326521994569E-2</v>
      </c>
      <c r="R15" s="16">
        <v>8.3083400028184151E-2</v>
      </c>
      <c r="S15" s="16">
        <v>7.3684256413657848E-2</v>
      </c>
      <c r="T15" s="16">
        <v>0.1000311876523596</v>
      </c>
      <c r="U15" s="16">
        <v>5.8911718134359928E-2</v>
      </c>
      <c r="V15" s="16">
        <v>8.5125785320072103E-2</v>
      </c>
      <c r="W15" s="16">
        <v>0.1012082509015364</v>
      </c>
      <c r="X15" s="16">
        <v>6.5743917953741501E-2</v>
      </c>
      <c r="Y15" s="16">
        <v>5.5560960855913832E-2</v>
      </c>
      <c r="AA15" s="16">
        <v>5.9096804927356479E-2</v>
      </c>
      <c r="AB15" s="16">
        <v>8.6484678573664278E-2</v>
      </c>
      <c r="AC15" s="16">
        <v>8.9675177921170413E-2</v>
      </c>
      <c r="AD15" s="16">
        <v>7.7738296481329544E-2</v>
      </c>
    </row>
    <row r="16" spans="2:32" ht="19" customHeight="1" x14ac:dyDescent="0.35">
      <c r="B16" s="15" t="s">
        <v>196</v>
      </c>
      <c r="C16" s="16">
        <v>0.1127711602429386</v>
      </c>
      <c r="D16" s="16">
        <v>0.1039976492316161</v>
      </c>
      <c r="E16" s="16">
        <v>0.1213470477884328</v>
      </c>
      <c r="G16" s="16">
        <v>0.14186925420937321</v>
      </c>
      <c r="H16" s="16">
        <v>0.12850772008501909</v>
      </c>
      <c r="I16" s="16">
        <v>0.1214250439704514</v>
      </c>
      <c r="J16" s="16">
        <v>0.1174615965300575</v>
      </c>
      <c r="K16" s="16">
        <v>0.1099104985308756</v>
      </c>
      <c r="L16" s="16">
        <v>7.2021498683751989E-2</v>
      </c>
      <c r="N16" s="16">
        <v>0.1028607868926292</v>
      </c>
      <c r="O16" s="16">
        <v>0.22554391741379631</v>
      </c>
      <c r="P16" s="16">
        <v>0.1097083253422183</v>
      </c>
      <c r="Q16" s="16">
        <v>0.11040386148324099</v>
      </c>
      <c r="R16" s="16">
        <v>0.13392837905715391</v>
      </c>
      <c r="S16" s="16">
        <v>0.12595952038922109</v>
      </c>
      <c r="T16" s="16">
        <v>0.1357244930879859</v>
      </c>
      <c r="U16" s="16">
        <v>9.273520501013674E-2</v>
      </c>
      <c r="V16" s="16">
        <v>0.1207292373603623</v>
      </c>
      <c r="W16" s="16">
        <v>9.5902244317543461E-2</v>
      </c>
      <c r="X16" s="16">
        <v>5.8108525087230002E-2</v>
      </c>
      <c r="Y16" s="16">
        <v>0.11260188100978299</v>
      </c>
      <c r="AA16" s="16">
        <v>0.1193729987451604</v>
      </c>
      <c r="AB16" s="16">
        <v>0.13657661204479141</v>
      </c>
      <c r="AC16" s="16">
        <v>0.11211760136656761</v>
      </c>
      <c r="AD16" s="16">
        <v>8.1694061491792494E-2</v>
      </c>
    </row>
    <row r="17" spans="2:30" ht="19" customHeight="1" x14ac:dyDescent="0.35">
      <c r="B17" s="15" t="s">
        <v>157</v>
      </c>
      <c r="C17" s="16">
        <v>6.4010748660844621E-2</v>
      </c>
      <c r="D17" s="16">
        <v>5.5085162455472382E-2</v>
      </c>
      <c r="E17" s="16">
        <v>7.2735285904384064E-2</v>
      </c>
      <c r="G17" s="16">
        <v>7.7284586203242286E-2</v>
      </c>
      <c r="H17" s="16">
        <v>4.1355895103847122E-2</v>
      </c>
      <c r="I17" s="16">
        <v>6.7590228276958347E-2</v>
      </c>
      <c r="J17" s="16">
        <v>6.0526228318047631E-2</v>
      </c>
      <c r="K17" s="16">
        <v>6.0649183231126093E-2</v>
      </c>
      <c r="L17" s="16">
        <v>7.5870537490846754E-2</v>
      </c>
      <c r="N17" s="16">
        <v>3.2256374289145372E-2</v>
      </c>
      <c r="O17" s="16">
        <v>0.15212752988682959</v>
      </c>
      <c r="P17" s="16">
        <v>4.92317630035434E-2</v>
      </c>
      <c r="Q17" s="16">
        <v>4.6074399471614E-2</v>
      </c>
      <c r="R17" s="16">
        <v>7.122336131882491E-2</v>
      </c>
      <c r="S17" s="16">
        <v>5.2693796342703797E-2</v>
      </c>
      <c r="T17" s="16">
        <v>7.8762275594612144E-2</v>
      </c>
      <c r="U17" s="16">
        <v>8.0077216713270866E-2</v>
      </c>
      <c r="V17" s="16">
        <v>3.6898862398966933E-2</v>
      </c>
      <c r="W17" s="16">
        <v>6.4293427117037213E-2</v>
      </c>
      <c r="X17" s="16">
        <v>7.4424951428241459E-2</v>
      </c>
      <c r="Y17" s="16">
        <v>8.8684097483418364E-2</v>
      </c>
      <c r="AA17" s="16">
        <v>5.7813022858013333E-2</v>
      </c>
      <c r="AB17" s="16">
        <v>6.2042616694246468E-2</v>
      </c>
      <c r="AC17" s="16">
        <v>8.2911775187261963E-2</v>
      </c>
      <c r="AD17" s="16">
        <v>5.5985510789077451E-2</v>
      </c>
    </row>
    <row r="18" spans="2:30" ht="19" customHeight="1" x14ac:dyDescent="0.35">
      <c r="B18" s="15" t="s">
        <v>197</v>
      </c>
      <c r="C18" s="16">
        <v>8.6990733486406749E-2</v>
      </c>
      <c r="D18" s="16">
        <v>7.6233700594449727E-2</v>
      </c>
      <c r="E18" s="16">
        <v>9.7505464052716304E-2</v>
      </c>
      <c r="G18" s="16">
        <v>0.1135535484560858</v>
      </c>
      <c r="H18" s="16">
        <v>8.2425275444960006E-2</v>
      </c>
      <c r="I18" s="16">
        <v>9.1082980244111988E-2</v>
      </c>
      <c r="J18" s="16">
        <v>7.5266497423473924E-2</v>
      </c>
      <c r="K18" s="16">
        <v>9.9933302088019774E-2</v>
      </c>
      <c r="L18" s="16">
        <v>7.0770961975596153E-2</v>
      </c>
      <c r="N18" s="16">
        <v>0.1054315615617174</v>
      </c>
      <c r="O18" s="16">
        <v>9.0335138497296574E-2</v>
      </c>
      <c r="P18" s="16">
        <v>6.5472018195355419E-2</v>
      </c>
      <c r="Q18" s="16">
        <v>6.3995346587104887E-2</v>
      </c>
      <c r="R18" s="16">
        <v>8.3527400048911141E-2</v>
      </c>
      <c r="S18" s="16">
        <v>0.1185424237588603</v>
      </c>
      <c r="T18" s="16">
        <v>5.5576395403064839E-2</v>
      </c>
      <c r="U18" s="16">
        <v>9.9012142769171543E-2</v>
      </c>
      <c r="V18" s="16">
        <v>6.1017361058371432E-2</v>
      </c>
      <c r="W18" s="16">
        <v>0.100494614460012</v>
      </c>
      <c r="X18" s="16">
        <v>0.14649023517512341</v>
      </c>
      <c r="Y18" s="16">
        <v>4.6445167607496667E-2</v>
      </c>
      <c r="AA18" s="16">
        <v>8.1681946734185329E-2</v>
      </c>
      <c r="AB18" s="16">
        <v>8.85137610251234E-2</v>
      </c>
      <c r="AC18" s="16">
        <v>8.8027737727043642E-2</v>
      </c>
      <c r="AD18" s="16">
        <v>8.9652853492197274E-2</v>
      </c>
    </row>
    <row r="19" spans="2:30" ht="19" customHeight="1" x14ac:dyDescent="0.35">
      <c r="B19" s="15" t="s">
        <v>159</v>
      </c>
      <c r="C19" s="16">
        <v>1.607511381105528E-2</v>
      </c>
      <c r="D19" s="16">
        <v>1.581654088034349E-2</v>
      </c>
      <c r="E19" s="16">
        <v>1.632786238266264E-2</v>
      </c>
      <c r="G19" s="16">
        <v>2.6321427579929321E-2</v>
      </c>
      <c r="H19" s="16">
        <v>9.3004165275864595E-3</v>
      </c>
      <c r="I19" s="16">
        <v>1.932481801060764E-2</v>
      </c>
      <c r="J19" s="16">
        <v>1.119913258157606E-2</v>
      </c>
      <c r="K19" s="16">
        <v>2.1487975765118138E-2</v>
      </c>
      <c r="L19" s="16">
        <v>1.253454141430293E-2</v>
      </c>
      <c r="N19" s="16">
        <v>5.2532504360161339E-3</v>
      </c>
      <c r="O19" s="16">
        <v>0</v>
      </c>
      <c r="P19" s="16">
        <v>0</v>
      </c>
      <c r="Q19" s="16">
        <v>4.6166216939546527E-2</v>
      </c>
      <c r="R19" s="16">
        <v>2.944902143266416E-2</v>
      </c>
      <c r="S19" s="16">
        <v>0</v>
      </c>
      <c r="T19" s="16">
        <v>2.1025427997564249E-2</v>
      </c>
      <c r="U19" s="16">
        <v>1.0316421415120409E-2</v>
      </c>
      <c r="V19" s="16">
        <v>7.5710760261826857E-3</v>
      </c>
      <c r="W19" s="16">
        <v>2.5744986338058259E-2</v>
      </c>
      <c r="X19" s="16">
        <v>1.3094189506057761E-2</v>
      </c>
      <c r="Y19" s="16">
        <v>2.954913351936269E-2</v>
      </c>
      <c r="AA19" s="16">
        <v>1.556999289496341E-2</v>
      </c>
      <c r="AB19" s="16">
        <v>1.5356147274263061E-2</v>
      </c>
      <c r="AC19" s="16">
        <v>1.5447916722644121E-2</v>
      </c>
      <c r="AD19" s="16">
        <v>1.803675322698952E-2</v>
      </c>
    </row>
    <row r="20" spans="2:30" ht="19" customHeight="1" x14ac:dyDescent="0.35">
      <c r="B20" s="15" t="s">
        <v>160</v>
      </c>
      <c r="C20" s="16">
        <v>0.11786085725452521</v>
      </c>
      <c r="D20" s="16">
        <v>0.1103539636058706</v>
      </c>
      <c r="E20" s="16">
        <v>0.12519865801225649</v>
      </c>
      <c r="G20" s="16">
        <v>0.115404169547836</v>
      </c>
      <c r="H20" s="16">
        <v>7.7876818958092717E-2</v>
      </c>
      <c r="I20" s="16">
        <v>0.12400327502917879</v>
      </c>
      <c r="J20" s="16">
        <v>0.1198453867494932</v>
      </c>
      <c r="K20" s="16">
        <v>0.1209594700909378</v>
      </c>
      <c r="L20" s="16">
        <v>0.14323525949694521</v>
      </c>
      <c r="N20" s="16">
        <v>9.0481414645590952E-2</v>
      </c>
      <c r="O20" s="16">
        <v>0.1215217641219502</v>
      </c>
      <c r="P20" s="16">
        <v>0.1108730521544774</v>
      </c>
      <c r="Q20" s="16">
        <v>0.15092705025168571</v>
      </c>
      <c r="R20" s="16">
        <v>0.12646128750350599</v>
      </c>
      <c r="S20" s="16">
        <v>0.1270696835134465</v>
      </c>
      <c r="T20" s="16">
        <v>9.5673353844197728E-2</v>
      </c>
      <c r="U20" s="16">
        <v>0.1572515199265726</v>
      </c>
      <c r="V20" s="16">
        <v>8.3568584919884614E-2</v>
      </c>
      <c r="W20" s="16">
        <v>0.13036026527861749</v>
      </c>
      <c r="X20" s="16">
        <v>0.1091661217816262</v>
      </c>
      <c r="Y20" s="16">
        <v>0.13559160711828069</v>
      </c>
      <c r="AA20" s="16">
        <v>0.1108630219999321</v>
      </c>
      <c r="AB20" s="16">
        <v>0.1097169474946293</v>
      </c>
      <c r="AC20" s="16">
        <v>0.10331660333777511</v>
      </c>
      <c r="AD20" s="16">
        <v>0.14643936067558169</v>
      </c>
    </row>
    <row r="21" spans="2:30" ht="19" customHeight="1" x14ac:dyDescent="0.35">
      <c r="B21" s="15" t="s">
        <v>198</v>
      </c>
      <c r="C21" s="16">
        <v>0.223406775716153</v>
      </c>
      <c r="D21" s="16">
        <v>0.23056455899611331</v>
      </c>
      <c r="E21" s="16">
        <v>0.21641022161087631</v>
      </c>
      <c r="G21" s="16">
        <v>0.14866994222567251</v>
      </c>
      <c r="H21" s="16">
        <v>0.10453357849040761</v>
      </c>
      <c r="I21" s="16">
        <v>0.1192940983507598</v>
      </c>
      <c r="J21" s="16">
        <v>0.23577128250103749</v>
      </c>
      <c r="K21" s="16">
        <v>0.28644314112968439</v>
      </c>
      <c r="L21" s="16">
        <v>0.40091952587195018</v>
      </c>
      <c r="N21" s="16">
        <v>0.28380179412489431</v>
      </c>
      <c r="O21" s="16">
        <v>0.12502702703251781</v>
      </c>
      <c r="P21" s="16">
        <v>0.28309232404441059</v>
      </c>
      <c r="Q21" s="16">
        <v>0.24524940978965251</v>
      </c>
      <c r="R21" s="16">
        <v>0.1805292066610939</v>
      </c>
      <c r="S21" s="16">
        <v>0.27639447758800301</v>
      </c>
      <c r="T21" s="16">
        <v>0.20364635129078179</v>
      </c>
      <c r="U21" s="16">
        <v>0.1599041846520397</v>
      </c>
      <c r="V21" s="16">
        <v>0.17854603898970289</v>
      </c>
      <c r="W21" s="16">
        <v>0.2119174599392005</v>
      </c>
      <c r="X21" s="16">
        <v>0.29814248484459438</v>
      </c>
      <c r="Y21" s="16">
        <v>0.25739156178326539</v>
      </c>
      <c r="AA21" s="16">
        <v>0.18869006247256309</v>
      </c>
      <c r="AB21" s="16">
        <v>0.25119270082635742</v>
      </c>
      <c r="AC21" s="16">
        <v>0.187824280989704</v>
      </c>
      <c r="AD21" s="16">
        <v>0.26400835295849678</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190</v>
      </c>
      <c r="C9" s="16">
        <v>6.1212849442983712E-2</v>
      </c>
      <c r="D9" s="16">
        <v>7.3415514825774089E-2</v>
      </c>
      <c r="E9" s="16">
        <v>4.9285049279166437E-2</v>
      </c>
      <c r="G9" s="16">
        <v>0.1050054085423599</v>
      </c>
      <c r="H9" s="16">
        <v>8.7374543887922429E-2</v>
      </c>
      <c r="I9" s="16">
        <v>6.7331826309918005E-2</v>
      </c>
      <c r="J9" s="16">
        <v>4.5869537599303421E-2</v>
      </c>
      <c r="K9" s="16">
        <v>7.0722227764115297E-2</v>
      </c>
      <c r="L9" s="16">
        <v>1.2366111107978941E-2</v>
      </c>
      <c r="N9" s="16">
        <v>4.7273325763067878E-2</v>
      </c>
      <c r="O9" s="16">
        <v>7.6147374915269669E-2</v>
      </c>
      <c r="P9" s="16">
        <v>2.7310077260204079E-2</v>
      </c>
      <c r="Q9" s="16">
        <v>4.1581883367011678E-2</v>
      </c>
      <c r="R9" s="16">
        <v>5.6184329595480489E-2</v>
      </c>
      <c r="S9" s="16">
        <v>3.5255494361592622E-2</v>
      </c>
      <c r="T9" s="16">
        <v>5.1863391720588223E-2</v>
      </c>
      <c r="U9" s="16">
        <v>0.1044399603721234</v>
      </c>
      <c r="V9" s="16">
        <v>0.10037788427581459</v>
      </c>
      <c r="W9" s="16">
        <v>5.0849542331828812E-2</v>
      </c>
      <c r="X9" s="16">
        <v>4.6498208385929697E-2</v>
      </c>
      <c r="Y9" s="16">
        <v>5.8100044778211901E-2</v>
      </c>
      <c r="AA9" s="16">
        <v>4.5993117353391122E-2</v>
      </c>
      <c r="AB9" s="16">
        <v>5.6852747396666431E-2</v>
      </c>
      <c r="AC9" s="16">
        <v>6.8734433105082149E-2</v>
      </c>
      <c r="AD9" s="16">
        <v>7.5455266764106507E-2</v>
      </c>
    </row>
    <row r="10" spans="2:32" ht="19" customHeight="1" x14ac:dyDescent="0.35">
      <c r="B10" s="15" t="s">
        <v>191</v>
      </c>
      <c r="C10" s="16">
        <v>5.2134389883073971E-2</v>
      </c>
      <c r="D10" s="16">
        <v>5.8424531936123618E-2</v>
      </c>
      <c r="E10" s="16">
        <v>4.5985933373186197E-2</v>
      </c>
      <c r="G10" s="16">
        <v>8.9168716243784182E-2</v>
      </c>
      <c r="H10" s="16">
        <v>9.3232002507777745E-2</v>
      </c>
      <c r="I10" s="16">
        <v>5.1579499660408923E-2</v>
      </c>
      <c r="J10" s="16">
        <v>4.4238648656680382E-2</v>
      </c>
      <c r="K10" s="16">
        <v>2.7310130219681969E-2</v>
      </c>
      <c r="L10" s="16">
        <v>1.805125254277028E-2</v>
      </c>
      <c r="N10" s="16">
        <v>4.1563763614897192E-2</v>
      </c>
      <c r="O10" s="16">
        <v>3.0493627550939938E-2</v>
      </c>
      <c r="P10" s="16">
        <v>5.4458320075953547E-2</v>
      </c>
      <c r="Q10" s="16">
        <v>3.1746917175139021E-2</v>
      </c>
      <c r="R10" s="16">
        <v>5.8640954857139008E-2</v>
      </c>
      <c r="S10" s="16">
        <v>5.8428047882603619E-2</v>
      </c>
      <c r="T10" s="16">
        <v>4.196834420828674E-2</v>
      </c>
      <c r="U10" s="16">
        <v>5.4544306557566757E-2</v>
      </c>
      <c r="V10" s="16">
        <v>8.5158296359390276E-2</v>
      </c>
      <c r="W10" s="16">
        <v>3.3383853427552672E-2</v>
      </c>
      <c r="X10" s="16">
        <v>5.2235243997691909E-2</v>
      </c>
      <c r="Y10" s="16">
        <v>4.5363642784625902E-2</v>
      </c>
      <c r="AA10" s="16">
        <v>4.0001893109356583E-2</v>
      </c>
      <c r="AB10" s="16">
        <v>4.297454792879174E-2</v>
      </c>
      <c r="AC10" s="16">
        <v>6.9547857410121636E-2</v>
      </c>
      <c r="AD10" s="16">
        <v>5.9844641011346282E-2</v>
      </c>
    </row>
    <row r="11" spans="2:32" ht="19" customHeight="1" x14ac:dyDescent="0.35">
      <c r="B11" s="15" t="s">
        <v>192</v>
      </c>
      <c r="C11" s="16">
        <v>9.7791284772264495E-2</v>
      </c>
      <c r="D11" s="16">
        <v>0.13625454070257911</v>
      </c>
      <c r="E11" s="16">
        <v>6.0194414253010579E-2</v>
      </c>
      <c r="G11" s="16">
        <v>0.1355474938707118</v>
      </c>
      <c r="H11" s="16">
        <v>0.15950176210649231</v>
      </c>
      <c r="I11" s="16">
        <v>0.1221740324951245</v>
      </c>
      <c r="J11" s="16">
        <v>8.6904652068623675E-2</v>
      </c>
      <c r="K11" s="16">
        <v>6.8639245845026009E-2</v>
      </c>
      <c r="L11" s="16">
        <v>3.1614284184429013E-2</v>
      </c>
      <c r="N11" s="16">
        <v>7.4066059968726797E-2</v>
      </c>
      <c r="O11" s="16">
        <v>0.1056791317694413</v>
      </c>
      <c r="P11" s="16">
        <v>8.721504455366022E-2</v>
      </c>
      <c r="Q11" s="16">
        <v>6.4734242587963745E-2</v>
      </c>
      <c r="R11" s="16">
        <v>0.12622388493608519</v>
      </c>
      <c r="S11" s="16">
        <v>6.1546374267138881E-2</v>
      </c>
      <c r="T11" s="16">
        <v>9.308721102465975E-2</v>
      </c>
      <c r="U11" s="16">
        <v>9.3221046783312528E-2</v>
      </c>
      <c r="V11" s="16">
        <v>0.1574644311321472</v>
      </c>
      <c r="W11" s="16">
        <v>6.6776136947691009E-2</v>
      </c>
      <c r="X11" s="16">
        <v>0.1080286061650281</v>
      </c>
      <c r="Y11" s="16">
        <v>8.7757382957393895E-2</v>
      </c>
      <c r="AA11" s="16">
        <v>0.11432175970020129</v>
      </c>
      <c r="AB11" s="16">
        <v>7.4354184259687886E-2</v>
      </c>
      <c r="AC11" s="16">
        <v>0.1157077112465741</v>
      </c>
      <c r="AD11" s="16">
        <v>8.8061253472362183E-2</v>
      </c>
    </row>
    <row r="12" spans="2:32" ht="19" customHeight="1" x14ac:dyDescent="0.35">
      <c r="B12" s="15" t="s">
        <v>193</v>
      </c>
      <c r="C12" s="16">
        <v>0.19385532577388481</v>
      </c>
      <c r="D12" s="16">
        <v>0.21059071144938371</v>
      </c>
      <c r="E12" s="16">
        <v>0.17749690490926931</v>
      </c>
      <c r="G12" s="16">
        <v>0.24359042229037861</v>
      </c>
      <c r="H12" s="16">
        <v>0.28959903061738379</v>
      </c>
      <c r="I12" s="16">
        <v>0.21502186107642501</v>
      </c>
      <c r="J12" s="16">
        <v>0.1671296213019311</v>
      </c>
      <c r="K12" s="16">
        <v>0.15955671450941411</v>
      </c>
      <c r="L12" s="16">
        <v>0.11113162139013009</v>
      </c>
      <c r="N12" s="16">
        <v>0.20609807842996411</v>
      </c>
      <c r="O12" s="16">
        <v>0.25876092126213662</v>
      </c>
      <c r="P12" s="16">
        <v>0.20573040367048481</v>
      </c>
      <c r="Q12" s="16">
        <v>0.27741546321343569</v>
      </c>
      <c r="R12" s="16">
        <v>0.18564293328681281</v>
      </c>
      <c r="S12" s="16">
        <v>0.1470903061921302</v>
      </c>
      <c r="T12" s="16">
        <v>0.18573448821493829</v>
      </c>
      <c r="U12" s="16">
        <v>0.1755049727418817</v>
      </c>
      <c r="V12" s="16">
        <v>0.24874350444773841</v>
      </c>
      <c r="W12" s="16">
        <v>0.1684167913180375</v>
      </c>
      <c r="X12" s="16">
        <v>0.13284719717220539</v>
      </c>
      <c r="Y12" s="16">
        <v>0.19720589913053629</v>
      </c>
      <c r="AA12" s="16">
        <v>0.19117764769368109</v>
      </c>
      <c r="AB12" s="16">
        <v>0.20641147097562959</v>
      </c>
      <c r="AC12" s="16">
        <v>0.18857414981823939</v>
      </c>
      <c r="AD12" s="16">
        <v>0.18919639505562741</v>
      </c>
    </row>
    <row r="13" spans="2:32" ht="19" customHeight="1" x14ac:dyDescent="0.35">
      <c r="B13" s="15" t="s">
        <v>194</v>
      </c>
      <c r="C13" s="16">
        <v>0.1431027201234808</v>
      </c>
      <c r="D13" s="16">
        <v>0.15112124597917209</v>
      </c>
      <c r="E13" s="16">
        <v>0.13526481168177459</v>
      </c>
      <c r="G13" s="16">
        <v>0.16718151381940261</v>
      </c>
      <c r="H13" s="16">
        <v>0.1087468344643077</v>
      </c>
      <c r="I13" s="16">
        <v>0.17353372476984039</v>
      </c>
      <c r="J13" s="16">
        <v>0.18417957767570481</v>
      </c>
      <c r="K13" s="16">
        <v>0.13742432643177949</v>
      </c>
      <c r="L13" s="16">
        <v>0.10098981922659089</v>
      </c>
      <c r="N13" s="16">
        <v>0.1663236266756063</v>
      </c>
      <c r="O13" s="16">
        <v>0.115002256594583</v>
      </c>
      <c r="P13" s="16">
        <v>0.1491466079043986</v>
      </c>
      <c r="Q13" s="16">
        <v>0.15410186060703951</v>
      </c>
      <c r="R13" s="16">
        <v>0.1629776482391396</v>
      </c>
      <c r="S13" s="16">
        <v>0.15588346427088459</v>
      </c>
      <c r="T13" s="16">
        <v>0.15280104174806169</v>
      </c>
      <c r="U13" s="16">
        <v>9.5052524345190084E-2</v>
      </c>
      <c r="V13" s="16">
        <v>0.12574550747363111</v>
      </c>
      <c r="W13" s="16">
        <v>0.17902190591565109</v>
      </c>
      <c r="X13" s="16">
        <v>0.15154438859248789</v>
      </c>
      <c r="Y13" s="16">
        <v>9.3441349563755091E-2</v>
      </c>
      <c r="AA13" s="16">
        <v>0.15874216137344349</v>
      </c>
      <c r="AB13" s="16">
        <v>0.1459732253445031</v>
      </c>
      <c r="AC13" s="16">
        <v>0.122321608413082</v>
      </c>
      <c r="AD13" s="16">
        <v>0.14126403086095871</v>
      </c>
    </row>
    <row r="14" spans="2:32" ht="19" customHeight="1" x14ac:dyDescent="0.35">
      <c r="B14" s="15" t="s">
        <v>195</v>
      </c>
      <c r="C14" s="16">
        <v>0.16929643892056409</v>
      </c>
      <c r="D14" s="16">
        <v>0.15317001671694169</v>
      </c>
      <c r="E14" s="16">
        <v>0.18505961322455119</v>
      </c>
      <c r="G14" s="16">
        <v>0.1696480642640831</v>
      </c>
      <c r="H14" s="16">
        <v>0.1398352025325463</v>
      </c>
      <c r="I14" s="16">
        <v>0.20291173645137839</v>
      </c>
      <c r="J14" s="16">
        <v>0.18888290482942119</v>
      </c>
      <c r="K14" s="16">
        <v>0.19156965568400611</v>
      </c>
      <c r="L14" s="16">
        <v>0.13483331078297631</v>
      </c>
      <c r="N14" s="16">
        <v>0.18049157802216881</v>
      </c>
      <c r="O14" s="16">
        <v>0.20848976155476781</v>
      </c>
      <c r="P14" s="16">
        <v>0.17534696295471319</v>
      </c>
      <c r="Q14" s="16">
        <v>7.6466570335552542E-2</v>
      </c>
      <c r="R14" s="16">
        <v>0.14718361879829511</v>
      </c>
      <c r="S14" s="16">
        <v>0.1794089150424473</v>
      </c>
      <c r="T14" s="16">
        <v>0.18691509674691109</v>
      </c>
      <c r="U14" s="16">
        <v>0.18550507946274761</v>
      </c>
      <c r="V14" s="16">
        <v>0.1159642909172043</v>
      </c>
      <c r="W14" s="16">
        <v>0.1948510012007082</v>
      </c>
      <c r="X14" s="16">
        <v>0.21116395105494221</v>
      </c>
      <c r="Y14" s="16">
        <v>0.18022042555640169</v>
      </c>
      <c r="AA14" s="16">
        <v>0.1768022700556737</v>
      </c>
      <c r="AB14" s="16">
        <v>0.16113496249776191</v>
      </c>
      <c r="AC14" s="16">
        <v>0.18021641968029781</v>
      </c>
      <c r="AD14" s="16">
        <v>0.1612354314460602</v>
      </c>
    </row>
    <row r="15" spans="2:32" ht="19" customHeight="1" x14ac:dyDescent="0.35">
      <c r="B15" s="15" t="s">
        <v>155</v>
      </c>
      <c r="C15" s="16">
        <v>6.6474935537638433E-2</v>
      </c>
      <c r="D15" s="16">
        <v>5.1292866547456351E-2</v>
      </c>
      <c r="E15" s="16">
        <v>8.131502819834284E-2</v>
      </c>
      <c r="G15" s="16">
        <v>1.345485498344863E-2</v>
      </c>
      <c r="H15" s="16">
        <v>4.596579814445511E-2</v>
      </c>
      <c r="I15" s="16">
        <v>5.7688087577207191E-2</v>
      </c>
      <c r="J15" s="16">
        <v>7.0567481354510256E-2</v>
      </c>
      <c r="K15" s="16">
        <v>8.0687479828844944E-2</v>
      </c>
      <c r="L15" s="16">
        <v>0.1121330707734971</v>
      </c>
      <c r="N15" s="16">
        <v>5.6468398700522178E-2</v>
      </c>
      <c r="O15" s="16">
        <v>4.9587293954724158E-2</v>
      </c>
      <c r="P15" s="16">
        <v>9.5199485673983716E-2</v>
      </c>
      <c r="Q15" s="16">
        <v>0.102936329994592</v>
      </c>
      <c r="R15" s="16">
        <v>6.3040567499515421E-2</v>
      </c>
      <c r="S15" s="16">
        <v>8.8412225213214499E-2</v>
      </c>
      <c r="T15" s="16">
        <v>2.6026884078998381E-2</v>
      </c>
      <c r="U15" s="16">
        <v>7.0398293037142221E-2</v>
      </c>
      <c r="V15" s="16">
        <v>6.0492462558144271E-2</v>
      </c>
      <c r="W15" s="16">
        <v>8.3623109313444147E-2</v>
      </c>
      <c r="X15" s="16">
        <v>4.8495048136107811E-2</v>
      </c>
      <c r="Y15" s="16">
        <v>6.2874753826856936E-2</v>
      </c>
      <c r="AA15" s="16">
        <v>7.298275828215299E-2</v>
      </c>
      <c r="AB15" s="16">
        <v>7.5790362395854016E-2</v>
      </c>
      <c r="AC15" s="16">
        <v>6.0204756871976878E-2</v>
      </c>
      <c r="AD15" s="16">
        <v>5.4474864190261582E-2</v>
      </c>
    </row>
    <row r="16" spans="2:32" ht="19" customHeight="1" x14ac:dyDescent="0.35">
      <c r="B16" s="15" t="s">
        <v>196</v>
      </c>
      <c r="C16" s="16">
        <v>5.3968059600343621E-2</v>
      </c>
      <c r="D16" s="16">
        <v>3.9158680922273412E-2</v>
      </c>
      <c r="E16" s="16">
        <v>6.8443856803751438E-2</v>
      </c>
      <c r="G16" s="16">
        <v>4.0012384712106767E-2</v>
      </c>
      <c r="H16" s="16">
        <v>4.0985456451999469E-2</v>
      </c>
      <c r="I16" s="16">
        <v>4.5129281509372787E-2</v>
      </c>
      <c r="J16" s="16">
        <v>6.0242897592667148E-2</v>
      </c>
      <c r="K16" s="16">
        <v>5.7105111132226369E-2</v>
      </c>
      <c r="L16" s="16">
        <v>7.3622892559521841E-2</v>
      </c>
      <c r="N16" s="16">
        <v>5.3691439876120829E-2</v>
      </c>
      <c r="O16" s="16">
        <v>4.7938176917677801E-2</v>
      </c>
      <c r="P16" s="16">
        <v>4.6125959589656741E-2</v>
      </c>
      <c r="Q16" s="16">
        <v>8.066157283151279E-2</v>
      </c>
      <c r="R16" s="16">
        <v>4.4034552614415447E-2</v>
      </c>
      <c r="S16" s="16">
        <v>6.8149361803370265E-2</v>
      </c>
      <c r="T16" s="16">
        <v>6.4818630041862738E-2</v>
      </c>
      <c r="U16" s="16">
        <v>5.742390134960209E-2</v>
      </c>
      <c r="V16" s="16">
        <v>2.7253654436596091E-2</v>
      </c>
      <c r="W16" s="16">
        <v>7.7662477508273237E-2</v>
      </c>
      <c r="X16" s="16">
        <v>5.6571236156667523E-2</v>
      </c>
      <c r="Y16" s="16">
        <v>4.1560666555332818E-2</v>
      </c>
      <c r="AA16" s="16">
        <v>4.2827190849454688E-2</v>
      </c>
      <c r="AB16" s="16">
        <v>7.1581491870872718E-2</v>
      </c>
      <c r="AC16" s="16">
        <v>5.5695020659389721E-2</v>
      </c>
      <c r="AD16" s="16">
        <v>4.6045212188741212E-2</v>
      </c>
    </row>
    <row r="17" spans="2:30" ht="19" customHeight="1" x14ac:dyDescent="0.35">
      <c r="B17" s="15" t="s">
        <v>157</v>
      </c>
      <c r="C17" s="16">
        <v>3.7585200281579981E-2</v>
      </c>
      <c r="D17" s="16">
        <v>2.8150659312515799E-2</v>
      </c>
      <c r="E17" s="16">
        <v>4.6807228075200567E-2</v>
      </c>
      <c r="G17" s="16">
        <v>1.318947383250635E-2</v>
      </c>
      <c r="H17" s="16">
        <v>1.3811274005804369E-2</v>
      </c>
      <c r="I17" s="16">
        <v>2.839304142746199E-2</v>
      </c>
      <c r="J17" s="16">
        <v>3.5863881850021033E-2</v>
      </c>
      <c r="K17" s="16">
        <v>4.864262178476108E-2</v>
      </c>
      <c r="L17" s="16">
        <v>7.4290773706160787E-2</v>
      </c>
      <c r="N17" s="16">
        <v>3.1979462236599088E-2</v>
      </c>
      <c r="O17" s="16">
        <v>8.0038234776917169E-2</v>
      </c>
      <c r="P17" s="16">
        <v>1.8621134179629701E-2</v>
      </c>
      <c r="Q17" s="16">
        <v>3.4496142033226512E-2</v>
      </c>
      <c r="R17" s="16">
        <v>2.813971718449684E-2</v>
      </c>
      <c r="S17" s="16">
        <v>3.8702823027364101E-2</v>
      </c>
      <c r="T17" s="16">
        <v>4.229019970092484E-2</v>
      </c>
      <c r="U17" s="16">
        <v>4.2726885574144301E-2</v>
      </c>
      <c r="V17" s="16">
        <v>1.65282833983782E-2</v>
      </c>
      <c r="W17" s="16">
        <v>3.9034251191487832E-2</v>
      </c>
      <c r="X17" s="16">
        <v>6.628594144880369E-2</v>
      </c>
      <c r="Y17" s="16">
        <v>4.7849914565082557E-2</v>
      </c>
      <c r="AA17" s="16">
        <v>3.9215742381016688E-2</v>
      </c>
      <c r="AB17" s="16">
        <v>3.8016845697224043E-2</v>
      </c>
      <c r="AC17" s="16">
        <v>4.3024800389632301E-2</v>
      </c>
      <c r="AD17" s="16">
        <v>3.084606184618089E-2</v>
      </c>
    </row>
    <row r="18" spans="2:30" ht="19" customHeight="1" x14ac:dyDescent="0.35">
      <c r="B18" s="15" t="s">
        <v>197</v>
      </c>
      <c r="C18" s="16">
        <v>2.916477389920738E-2</v>
      </c>
      <c r="D18" s="16">
        <v>2.4383562126460721E-2</v>
      </c>
      <c r="E18" s="16">
        <v>3.3838288805765587E-2</v>
      </c>
      <c r="G18" s="16">
        <v>1.3518615232156811E-2</v>
      </c>
      <c r="H18" s="16">
        <v>3.231288220342778E-3</v>
      </c>
      <c r="I18" s="16">
        <v>8.2397534025962314E-3</v>
      </c>
      <c r="J18" s="16">
        <v>2.9975902461334379E-2</v>
      </c>
      <c r="K18" s="16">
        <v>6.7659334473138641E-2</v>
      </c>
      <c r="L18" s="16">
        <v>5.0907704763113702E-2</v>
      </c>
      <c r="N18" s="16">
        <v>3.6433397795470522E-2</v>
      </c>
      <c r="O18" s="16">
        <v>1.3656210698119529E-2</v>
      </c>
      <c r="P18" s="16">
        <v>1.168721655447808E-2</v>
      </c>
      <c r="Q18" s="16">
        <v>4.5039695262243558E-2</v>
      </c>
      <c r="R18" s="16">
        <v>3.6401418650489133E-2</v>
      </c>
      <c r="S18" s="16">
        <v>3.1516492895685602E-2</v>
      </c>
      <c r="T18" s="16">
        <v>2.6885834665737639E-2</v>
      </c>
      <c r="U18" s="16">
        <v>3.6632613655430767E-2</v>
      </c>
      <c r="V18" s="16">
        <v>2.0756176589829981E-2</v>
      </c>
      <c r="W18" s="16">
        <v>2.5801595991604559E-2</v>
      </c>
      <c r="X18" s="16">
        <v>2.8659616516942679E-2</v>
      </c>
      <c r="Y18" s="16">
        <v>3.1477775037095777E-2</v>
      </c>
      <c r="AA18" s="16">
        <v>3.1604864916027299E-2</v>
      </c>
      <c r="AB18" s="16">
        <v>3.7889580725594611E-2</v>
      </c>
      <c r="AC18" s="16">
        <v>1.3077921544547811E-2</v>
      </c>
      <c r="AD18" s="16">
        <v>3.0631658071007019E-2</v>
      </c>
    </row>
    <row r="19" spans="2:30" ht="19" customHeight="1" x14ac:dyDescent="0.35">
      <c r="B19" s="15" t="s">
        <v>159</v>
      </c>
      <c r="C19" s="16">
        <v>3.5679226547692222E-3</v>
      </c>
      <c r="D19" s="16">
        <v>3.8965837646999109E-3</v>
      </c>
      <c r="E19" s="16">
        <v>3.2466646412207751E-3</v>
      </c>
      <c r="G19" s="16">
        <v>0</v>
      </c>
      <c r="H19" s="16">
        <v>0</v>
      </c>
      <c r="I19" s="16">
        <v>2.7104183458983508E-3</v>
      </c>
      <c r="J19" s="16">
        <v>5.4768854956659006E-3</v>
      </c>
      <c r="K19" s="16">
        <v>0</v>
      </c>
      <c r="L19" s="16">
        <v>1.034719710771671E-2</v>
      </c>
      <c r="N19" s="16">
        <v>0</v>
      </c>
      <c r="O19" s="16">
        <v>0</v>
      </c>
      <c r="P19" s="16">
        <v>1.9507309086333611E-2</v>
      </c>
      <c r="Q19" s="16">
        <v>0</v>
      </c>
      <c r="R19" s="16">
        <v>0</v>
      </c>
      <c r="S19" s="16">
        <v>0</v>
      </c>
      <c r="T19" s="16">
        <v>1.43874764237797E-2</v>
      </c>
      <c r="U19" s="16">
        <v>0</v>
      </c>
      <c r="V19" s="16">
        <v>0</v>
      </c>
      <c r="W19" s="16">
        <v>7.3122080726327711E-3</v>
      </c>
      <c r="X19" s="16">
        <v>0</v>
      </c>
      <c r="Y19" s="16">
        <v>7.0639218641652011E-3</v>
      </c>
      <c r="AA19" s="16">
        <v>2.0925119802838689E-3</v>
      </c>
      <c r="AB19" s="16">
        <v>4.3272378393294821E-3</v>
      </c>
      <c r="AC19" s="16">
        <v>4.3404902325329814E-3</v>
      </c>
      <c r="AD19" s="16">
        <v>3.7223795291610302E-3</v>
      </c>
    </row>
    <row r="20" spans="2:30" ht="19" customHeight="1" x14ac:dyDescent="0.35">
      <c r="B20" s="15" t="s">
        <v>160</v>
      </c>
      <c r="C20" s="16">
        <v>2.7876352911599869E-2</v>
      </c>
      <c r="D20" s="16">
        <v>2.136117455488008E-2</v>
      </c>
      <c r="E20" s="16">
        <v>3.4244776779075538E-2</v>
      </c>
      <c r="G20" s="16">
        <v>6.3093548039985809E-3</v>
      </c>
      <c r="H20" s="16">
        <v>9.0685608555840687E-3</v>
      </c>
      <c r="I20" s="16">
        <v>1.9892207379706869E-2</v>
      </c>
      <c r="J20" s="16">
        <v>4.0015759193872312E-2</v>
      </c>
      <c r="K20" s="16">
        <v>1.9371802176487408E-2</v>
      </c>
      <c r="L20" s="16">
        <v>5.9621468263469958E-2</v>
      </c>
      <c r="N20" s="16">
        <v>3.1994540661119168E-2</v>
      </c>
      <c r="O20" s="16">
        <v>0</v>
      </c>
      <c r="P20" s="16">
        <v>2.8052037103227779E-2</v>
      </c>
      <c r="Q20" s="16">
        <v>2.1077409471120339E-2</v>
      </c>
      <c r="R20" s="16">
        <v>2.2660033135490878E-2</v>
      </c>
      <c r="S20" s="16">
        <v>4.5954809296570642E-2</v>
      </c>
      <c r="T20" s="16">
        <v>3.9984481504908978E-2</v>
      </c>
      <c r="U20" s="16">
        <v>3.9534511404053771E-2</v>
      </c>
      <c r="V20" s="16">
        <v>1.643158920604508E-2</v>
      </c>
      <c r="W20" s="16">
        <v>7.6489031363673032E-3</v>
      </c>
      <c r="X20" s="16">
        <v>3.7736069702629979E-2</v>
      </c>
      <c r="Y20" s="16">
        <v>4.3633538832075137E-2</v>
      </c>
      <c r="AA20" s="16">
        <v>2.420723537650565E-2</v>
      </c>
      <c r="AB20" s="16">
        <v>2.3984796971735601E-2</v>
      </c>
      <c r="AC20" s="16">
        <v>2.4823590005385331E-2</v>
      </c>
      <c r="AD20" s="16">
        <v>3.8786093063441517E-2</v>
      </c>
    </row>
    <row r="21" spans="2:30" ht="19" customHeight="1" x14ac:dyDescent="0.35">
      <c r="B21" s="15" t="s">
        <v>198</v>
      </c>
      <c r="C21" s="16">
        <v>6.3969746198609456E-2</v>
      </c>
      <c r="D21" s="16">
        <v>4.8779911161739332E-2</v>
      </c>
      <c r="E21" s="16">
        <v>7.881742997568493E-2</v>
      </c>
      <c r="G21" s="16">
        <v>3.3736974050624429E-3</v>
      </c>
      <c r="H21" s="16">
        <v>8.6482462053837812E-3</v>
      </c>
      <c r="I21" s="16">
        <v>5.3945295946614671E-3</v>
      </c>
      <c r="J21" s="16">
        <v>4.0652249920264533E-2</v>
      </c>
      <c r="K21" s="16">
        <v>7.1311350150518413E-2</v>
      </c>
      <c r="L21" s="16">
        <v>0.21009049359164439</v>
      </c>
      <c r="N21" s="16">
        <v>7.3616328255736926E-2</v>
      </c>
      <c r="O21" s="16">
        <v>1.4207010005423111E-2</v>
      </c>
      <c r="P21" s="16">
        <v>8.1599441393275893E-2</v>
      </c>
      <c r="Q21" s="16">
        <v>6.974191312116268E-2</v>
      </c>
      <c r="R21" s="16">
        <v>6.8870341202640184E-2</v>
      </c>
      <c r="S21" s="16">
        <v>8.9651685746997681E-2</v>
      </c>
      <c r="T21" s="16">
        <v>7.3236919920341759E-2</v>
      </c>
      <c r="U21" s="16">
        <v>4.501590471680475E-2</v>
      </c>
      <c r="V21" s="16">
        <v>2.5083919205080549E-2</v>
      </c>
      <c r="W21" s="16">
        <v>6.5618223644720974E-2</v>
      </c>
      <c r="X21" s="16">
        <v>5.9934492670563007E-2</v>
      </c>
      <c r="Y21" s="16">
        <v>0.10345068454846661</v>
      </c>
      <c r="AA21" s="16">
        <v>6.003084692881145E-2</v>
      </c>
      <c r="AB21" s="16">
        <v>6.0708546096348757E-2</v>
      </c>
      <c r="AC21" s="16">
        <v>5.3731240623137902E-2</v>
      </c>
      <c r="AD21" s="16">
        <v>8.0436712500745466E-2</v>
      </c>
    </row>
    <row r="23" spans="2:30" x14ac:dyDescent="0.35">
      <c r="B23" t="s">
        <v>393</v>
      </c>
    </row>
    <row r="24" spans="2:30" x14ac:dyDescent="0.35">
      <c r="B24" t="s">
        <v>394</v>
      </c>
    </row>
    <row r="26" spans="2:30" x14ac:dyDescent="0.35">
      <c r="B2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206</v>
      </c>
      <c r="C9" s="16">
        <v>0.1940804047590966</v>
      </c>
      <c r="D9" s="16">
        <v>0.23074411376846221</v>
      </c>
      <c r="E9" s="16">
        <v>0.1582425463396715</v>
      </c>
      <c r="G9" s="16">
        <v>0.29862007455477868</v>
      </c>
      <c r="H9" s="16">
        <v>0.37367816340701121</v>
      </c>
      <c r="I9" s="16">
        <v>0.26158933214566837</v>
      </c>
      <c r="J9" s="16">
        <v>0.1371640228833309</v>
      </c>
      <c r="K9" s="16">
        <v>9.8647958319440052E-2</v>
      </c>
      <c r="L9" s="16">
        <v>3.5378879123276898E-2</v>
      </c>
      <c r="N9" s="16">
        <v>0.15831817336477599</v>
      </c>
      <c r="O9" s="16">
        <v>0.25728543896501549</v>
      </c>
      <c r="P9" s="16">
        <v>0.15199211653523489</v>
      </c>
      <c r="Q9" s="16">
        <v>0.1397247717378719</v>
      </c>
      <c r="R9" s="16">
        <v>0.2076376465150645</v>
      </c>
      <c r="S9" s="16">
        <v>0.1720383028057057</v>
      </c>
      <c r="T9" s="16">
        <v>0.18594748819192031</v>
      </c>
      <c r="U9" s="16">
        <v>0.20176244996195999</v>
      </c>
      <c r="V9" s="16">
        <v>0.33536816360132238</v>
      </c>
      <c r="W9" s="16">
        <v>0.12846458521848361</v>
      </c>
      <c r="X9" s="16">
        <v>0.1619423863786954</v>
      </c>
      <c r="Y9" s="16">
        <v>0.16120195395730391</v>
      </c>
      <c r="AA9" s="16">
        <v>0.30418291540707731</v>
      </c>
      <c r="AB9" s="16">
        <v>0.14711199327338781</v>
      </c>
      <c r="AC9" s="16">
        <v>0.1884590318495909</v>
      </c>
      <c r="AD9" s="16">
        <v>0.1293253681059868</v>
      </c>
    </row>
    <row r="10" spans="2:32" ht="32" customHeight="1" x14ac:dyDescent="0.35">
      <c r="B10" s="15" t="s">
        <v>207</v>
      </c>
      <c r="C10" s="16">
        <v>0.30321730145743758</v>
      </c>
      <c r="D10" s="16">
        <v>0.32427300031353529</v>
      </c>
      <c r="E10" s="16">
        <v>0.28263588253077848</v>
      </c>
      <c r="G10" s="16">
        <v>0.44248997805530182</v>
      </c>
      <c r="H10" s="16">
        <v>0.38299783025665263</v>
      </c>
      <c r="I10" s="16">
        <v>0.31801999112989671</v>
      </c>
      <c r="J10" s="16">
        <v>0.30740488655919829</v>
      </c>
      <c r="K10" s="16">
        <v>0.2601658107947708</v>
      </c>
      <c r="L10" s="16">
        <v>0.16070434874639061</v>
      </c>
      <c r="N10" s="16">
        <v>0.31114772600074342</v>
      </c>
      <c r="O10" s="16">
        <v>0.29529450873573387</v>
      </c>
      <c r="P10" s="16">
        <v>0.26983854002435609</v>
      </c>
      <c r="Q10" s="16">
        <v>0.34247054841019009</v>
      </c>
      <c r="R10" s="16">
        <v>0.32188676249750608</v>
      </c>
      <c r="S10" s="16">
        <v>0.28959815859190619</v>
      </c>
      <c r="T10" s="16">
        <v>0.27211785135669347</v>
      </c>
      <c r="U10" s="16">
        <v>0.27810279999692722</v>
      </c>
      <c r="V10" s="16">
        <v>0.37716062568628372</v>
      </c>
      <c r="W10" s="16">
        <v>0.32466679664013193</v>
      </c>
      <c r="X10" s="16">
        <v>0.26109884721197052</v>
      </c>
      <c r="Y10" s="16">
        <v>0.22877885899535261</v>
      </c>
      <c r="AA10" s="16">
        <v>0.30534858437788948</v>
      </c>
      <c r="AB10" s="16">
        <v>0.32685393215874758</v>
      </c>
      <c r="AC10" s="16">
        <v>0.32740057737258249</v>
      </c>
      <c r="AD10" s="16">
        <v>0.25581383579311923</v>
      </c>
    </row>
    <row r="11" spans="2:32" ht="19" customHeight="1" x14ac:dyDescent="0.35">
      <c r="B11" s="15" t="s">
        <v>208</v>
      </c>
      <c r="C11" s="16">
        <v>0.4631531626478762</v>
      </c>
      <c r="D11" s="16">
        <v>0.41081387962185228</v>
      </c>
      <c r="E11" s="16">
        <v>0.51431350254643138</v>
      </c>
      <c r="G11" s="16">
        <v>0.21441812919049541</v>
      </c>
      <c r="H11" s="16">
        <v>0.21529089432242629</v>
      </c>
      <c r="I11" s="16">
        <v>0.37852634441335642</v>
      </c>
      <c r="J11" s="16">
        <v>0.52157505576330032</v>
      </c>
      <c r="K11" s="16">
        <v>0.61043108732373441</v>
      </c>
      <c r="L11" s="16">
        <v>0.749600395391253</v>
      </c>
      <c r="N11" s="16">
        <v>0.46137803105557001</v>
      </c>
      <c r="O11" s="16">
        <v>0.40385682552066088</v>
      </c>
      <c r="P11" s="16">
        <v>0.52046609573791991</v>
      </c>
      <c r="Q11" s="16">
        <v>0.50690404283921597</v>
      </c>
      <c r="R11" s="16">
        <v>0.43559349621076898</v>
      </c>
      <c r="S11" s="16">
        <v>0.50554858315965578</v>
      </c>
      <c r="T11" s="16">
        <v>0.48279460155126941</v>
      </c>
      <c r="U11" s="16">
        <v>0.46071431926139439</v>
      </c>
      <c r="V11" s="16">
        <v>0.26343146229093373</v>
      </c>
      <c r="W11" s="16">
        <v>0.53067735038593211</v>
      </c>
      <c r="X11" s="16">
        <v>0.54824914166730043</v>
      </c>
      <c r="Y11" s="16">
        <v>0.55487728105449585</v>
      </c>
      <c r="AA11" s="16">
        <v>0.36555787290158348</v>
      </c>
      <c r="AB11" s="16">
        <v>0.48258389289624731</v>
      </c>
      <c r="AC11" s="16">
        <v>0.45080409134538568</v>
      </c>
      <c r="AD11" s="16">
        <v>0.55829975154519418</v>
      </c>
    </row>
    <row r="12" spans="2:32" ht="19" customHeight="1" x14ac:dyDescent="0.35">
      <c r="B12" s="15" t="s">
        <v>125</v>
      </c>
      <c r="C12" s="16">
        <v>3.9549131135589527E-2</v>
      </c>
      <c r="D12" s="16">
        <v>3.4169006296150058E-2</v>
      </c>
      <c r="E12" s="16">
        <v>4.4808068583118643E-2</v>
      </c>
      <c r="G12" s="16">
        <v>4.4471818199423967E-2</v>
      </c>
      <c r="H12" s="16">
        <v>2.8033112013909799E-2</v>
      </c>
      <c r="I12" s="16">
        <v>4.1864332311078521E-2</v>
      </c>
      <c r="J12" s="16">
        <v>3.3856034794170563E-2</v>
      </c>
      <c r="K12" s="16">
        <v>3.075514356205445E-2</v>
      </c>
      <c r="L12" s="16">
        <v>5.431637673907963E-2</v>
      </c>
      <c r="N12" s="16">
        <v>6.9156069578910434E-2</v>
      </c>
      <c r="O12" s="16">
        <v>4.356322677858971E-2</v>
      </c>
      <c r="P12" s="16">
        <v>5.770324770248917E-2</v>
      </c>
      <c r="Q12" s="16">
        <v>1.0900637012721939E-2</v>
      </c>
      <c r="R12" s="16">
        <v>3.4882094776660447E-2</v>
      </c>
      <c r="S12" s="16">
        <v>3.2814955442732129E-2</v>
      </c>
      <c r="T12" s="16">
        <v>5.9140058900116733E-2</v>
      </c>
      <c r="U12" s="16">
        <v>5.9420430779718453E-2</v>
      </c>
      <c r="V12" s="16">
        <v>2.4039748421460321E-2</v>
      </c>
      <c r="W12" s="16">
        <v>1.6191267755452491E-2</v>
      </c>
      <c r="X12" s="16">
        <v>2.8709624742033521E-2</v>
      </c>
      <c r="Y12" s="16">
        <v>5.514190599284776E-2</v>
      </c>
      <c r="AA12" s="16">
        <v>2.4910627313449691E-2</v>
      </c>
      <c r="AB12" s="16">
        <v>4.3450181671617329E-2</v>
      </c>
      <c r="AC12" s="16">
        <v>3.3336299432440951E-2</v>
      </c>
      <c r="AD12" s="16">
        <v>5.6561044555699831E-2</v>
      </c>
    </row>
    <row r="14" spans="2:32" x14ac:dyDescent="0.35">
      <c r="B14" t="s">
        <v>393</v>
      </c>
    </row>
    <row r="15" spans="2:32" x14ac:dyDescent="0.35">
      <c r="B15"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209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206</v>
      </c>
      <c r="C9" s="16">
        <v>4.9504335846625433E-2</v>
      </c>
      <c r="D9" s="16">
        <v>6.3556203777079573E-2</v>
      </c>
      <c r="E9" s="16">
        <v>3.5768986449993559E-2</v>
      </c>
      <c r="G9" s="16">
        <v>6.1069488490854348E-2</v>
      </c>
      <c r="H9" s="16">
        <v>0.12669390169888189</v>
      </c>
      <c r="I9" s="16">
        <v>8.5197301193893335E-2</v>
      </c>
      <c r="J9" s="16">
        <v>2.0203132138131762E-2</v>
      </c>
      <c r="K9" s="16">
        <v>3.3028435967620718E-3</v>
      </c>
      <c r="L9" s="16">
        <v>5.1653918967157642E-3</v>
      </c>
      <c r="N9" s="16">
        <v>5.2288097161415727E-2</v>
      </c>
      <c r="O9" s="16">
        <v>2.9835343352708769E-2</v>
      </c>
      <c r="P9" s="16">
        <v>6.1628938085023448E-2</v>
      </c>
      <c r="Q9" s="16">
        <v>8.6552680036061744E-2</v>
      </c>
      <c r="R9" s="16">
        <v>3.4306531253777382E-2</v>
      </c>
      <c r="S9" s="16">
        <v>1.7701106032434091E-2</v>
      </c>
      <c r="T9" s="16">
        <v>5.120095066332029E-2</v>
      </c>
      <c r="U9" s="16">
        <v>8.3685199519610287E-2</v>
      </c>
      <c r="V9" s="16">
        <v>0.10008592038735729</v>
      </c>
      <c r="W9" s="16">
        <v>2.2101831521403058E-2</v>
      </c>
      <c r="X9" s="16">
        <v>6.3142775083140264E-3</v>
      </c>
      <c r="Y9" s="16">
        <v>4.0382722852209563E-2</v>
      </c>
      <c r="AA9" s="16">
        <v>9.5450205415435904E-2</v>
      </c>
      <c r="AB9" s="16">
        <v>3.7282974852370428E-2</v>
      </c>
      <c r="AC9" s="16">
        <v>3.053056630267224E-2</v>
      </c>
      <c r="AD9" s="16">
        <v>2.947771853112701E-2</v>
      </c>
    </row>
    <row r="10" spans="2:32" ht="32" customHeight="1" x14ac:dyDescent="0.35">
      <c r="B10" s="15" t="s">
        <v>207</v>
      </c>
      <c r="C10" s="16">
        <v>8.0755715556984728E-2</v>
      </c>
      <c r="D10" s="16">
        <v>0.1002670993591461</v>
      </c>
      <c r="E10" s="16">
        <v>6.1683825964736899E-2</v>
      </c>
      <c r="G10" s="16">
        <v>0.1185240454127085</v>
      </c>
      <c r="H10" s="16">
        <v>0.1757505486198149</v>
      </c>
      <c r="I10" s="16">
        <v>0.1073683811458551</v>
      </c>
      <c r="J10" s="16">
        <v>4.3731974383676958E-2</v>
      </c>
      <c r="K10" s="16">
        <v>3.2112685473850169E-2</v>
      </c>
      <c r="L10" s="16">
        <v>2.0064142334395949E-2</v>
      </c>
      <c r="N10" s="16">
        <v>4.7840435785757862E-2</v>
      </c>
      <c r="O10" s="16">
        <v>0.13627777489499571</v>
      </c>
      <c r="P10" s="16">
        <v>6.372028810842785E-2</v>
      </c>
      <c r="Q10" s="16">
        <v>6.3652662258799925E-2</v>
      </c>
      <c r="R10" s="16">
        <v>5.5534153607872269E-2</v>
      </c>
      <c r="S10" s="16">
        <v>6.5141778955786447E-2</v>
      </c>
      <c r="T10" s="16">
        <v>3.8801530218656392E-2</v>
      </c>
      <c r="U10" s="16">
        <v>0.1141052371908135</v>
      </c>
      <c r="V10" s="16">
        <v>0.1607136249741106</v>
      </c>
      <c r="W10" s="16">
        <v>7.6193090237034689E-2</v>
      </c>
      <c r="X10" s="16">
        <v>6.5441488118129484E-2</v>
      </c>
      <c r="Y10" s="16">
        <v>5.202895441598062E-2</v>
      </c>
      <c r="AA10" s="16">
        <v>0.1323986280125338</v>
      </c>
      <c r="AB10" s="16">
        <v>6.0274457289876418E-2</v>
      </c>
      <c r="AC10" s="16">
        <v>8.4454414821035315E-2</v>
      </c>
      <c r="AD10" s="16">
        <v>4.3400436650246309E-2</v>
      </c>
    </row>
    <row r="11" spans="2:32" ht="19" customHeight="1" x14ac:dyDescent="0.35">
      <c r="B11" s="15" t="s">
        <v>208</v>
      </c>
      <c r="C11" s="16">
        <v>0.83358033906899376</v>
      </c>
      <c r="D11" s="16">
        <v>0.80262022540221933</v>
      </c>
      <c r="E11" s="16">
        <v>0.86384307571562524</v>
      </c>
      <c r="G11" s="16">
        <v>0.76511078754879536</v>
      </c>
      <c r="H11" s="16">
        <v>0.66791990521570299</v>
      </c>
      <c r="I11" s="16">
        <v>0.76473488520818345</v>
      </c>
      <c r="J11" s="16">
        <v>0.89269450108424953</v>
      </c>
      <c r="K11" s="16">
        <v>0.93537358491239653</v>
      </c>
      <c r="L11" s="16">
        <v>0.95235004941468149</v>
      </c>
      <c r="N11" s="16">
        <v>0.86395799486139924</v>
      </c>
      <c r="O11" s="16">
        <v>0.7604602003203359</v>
      </c>
      <c r="P11" s="16">
        <v>0.87465077380654865</v>
      </c>
      <c r="Q11" s="16">
        <v>0.81815883856095684</v>
      </c>
      <c r="R11" s="16">
        <v>0.87112974669202781</v>
      </c>
      <c r="S11" s="16">
        <v>0.88646389467325815</v>
      </c>
      <c r="T11" s="16">
        <v>0.88355981868969091</v>
      </c>
      <c r="U11" s="16">
        <v>0.77757859655968775</v>
      </c>
      <c r="V11" s="16">
        <v>0.68045675371198677</v>
      </c>
      <c r="W11" s="16">
        <v>0.86047114430848626</v>
      </c>
      <c r="X11" s="16">
        <v>0.89197159361258527</v>
      </c>
      <c r="Y11" s="16">
        <v>0.8837206769300564</v>
      </c>
      <c r="AA11" s="16">
        <v>0.74679232531256379</v>
      </c>
      <c r="AB11" s="16">
        <v>0.88137494937865501</v>
      </c>
      <c r="AC11" s="16">
        <v>0.8310571191633942</v>
      </c>
      <c r="AD11" s="16">
        <v>0.87897892869391769</v>
      </c>
    </row>
    <row r="12" spans="2:32" ht="19" customHeight="1" x14ac:dyDescent="0.35">
      <c r="B12" s="15" t="s">
        <v>125</v>
      </c>
      <c r="C12" s="16">
        <v>3.6159609527396143E-2</v>
      </c>
      <c r="D12" s="16">
        <v>3.3556471461554757E-2</v>
      </c>
      <c r="E12" s="16">
        <v>3.8704111869644411E-2</v>
      </c>
      <c r="G12" s="16">
        <v>5.5295678547641697E-2</v>
      </c>
      <c r="H12" s="16">
        <v>2.963564446560012E-2</v>
      </c>
      <c r="I12" s="16">
        <v>4.2699432452068087E-2</v>
      </c>
      <c r="J12" s="16">
        <v>4.3370392393941963E-2</v>
      </c>
      <c r="K12" s="16">
        <v>2.9210886016991171E-2</v>
      </c>
      <c r="L12" s="16">
        <v>2.242041635420676E-2</v>
      </c>
      <c r="N12" s="16">
        <v>3.5913472191427091E-2</v>
      </c>
      <c r="O12" s="16">
        <v>7.3426681431959753E-2</v>
      </c>
      <c r="P12" s="16">
        <v>0</v>
      </c>
      <c r="Q12" s="16">
        <v>3.1635819144181607E-2</v>
      </c>
      <c r="R12" s="16">
        <v>3.9029568446322591E-2</v>
      </c>
      <c r="S12" s="16">
        <v>3.0693220338521138E-2</v>
      </c>
      <c r="T12" s="16">
        <v>2.6437700428332239E-2</v>
      </c>
      <c r="U12" s="16">
        <v>2.4630966729888511E-2</v>
      </c>
      <c r="V12" s="16">
        <v>5.8743700926545413E-2</v>
      </c>
      <c r="W12" s="16">
        <v>4.1233933933076193E-2</v>
      </c>
      <c r="X12" s="16">
        <v>3.6272640760971142E-2</v>
      </c>
      <c r="Y12" s="16">
        <v>2.386764580175332E-2</v>
      </c>
      <c r="AA12" s="16">
        <v>2.5358841259466441E-2</v>
      </c>
      <c r="AB12" s="16">
        <v>2.1067618479097969E-2</v>
      </c>
      <c r="AC12" s="16">
        <v>5.3957899712898362E-2</v>
      </c>
      <c r="AD12" s="16">
        <v>4.8142916124709001E-2</v>
      </c>
    </row>
    <row r="14" spans="2:32" x14ac:dyDescent="0.35">
      <c r="B14" t="s">
        <v>393</v>
      </c>
    </row>
    <row r="15" spans="2:32" x14ac:dyDescent="0.35">
      <c r="B15"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206</v>
      </c>
      <c r="C9" s="16">
        <v>0.38593057803292152</v>
      </c>
      <c r="D9" s="16">
        <v>0.37466409460504102</v>
      </c>
      <c r="E9" s="16">
        <v>0.39694328375426668</v>
      </c>
      <c r="G9" s="16">
        <v>0.65144956540420496</v>
      </c>
      <c r="H9" s="16">
        <v>0.58141795495352822</v>
      </c>
      <c r="I9" s="16">
        <v>0.48455601303707951</v>
      </c>
      <c r="J9" s="16">
        <v>0.32894341074213151</v>
      </c>
      <c r="K9" s="16">
        <v>0.20570275792371409</v>
      </c>
      <c r="L9" s="16">
        <v>0.1405983323784632</v>
      </c>
      <c r="N9" s="16">
        <v>0.31832656537645287</v>
      </c>
      <c r="O9" s="16">
        <v>0.40525583586804342</v>
      </c>
      <c r="P9" s="16">
        <v>0.38101119099800451</v>
      </c>
      <c r="Q9" s="16">
        <v>0.37558132679907957</v>
      </c>
      <c r="R9" s="16">
        <v>0.42947062880326919</v>
      </c>
      <c r="S9" s="16">
        <v>0.36016291478878998</v>
      </c>
      <c r="T9" s="16">
        <v>0.37015786234051867</v>
      </c>
      <c r="U9" s="16">
        <v>0.32251190310298161</v>
      </c>
      <c r="V9" s="16">
        <v>0.52342700773668049</v>
      </c>
      <c r="W9" s="16">
        <v>0.35094727633719441</v>
      </c>
      <c r="X9" s="16">
        <v>0.40444386059042747</v>
      </c>
      <c r="Y9" s="16">
        <v>0.3196524312703603</v>
      </c>
      <c r="AA9" s="16">
        <v>0.5152363766480077</v>
      </c>
      <c r="AB9" s="16">
        <v>0.37882566525165218</v>
      </c>
      <c r="AC9" s="16">
        <v>0.3622859717481311</v>
      </c>
      <c r="AD9" s="16">
        <v>0.2738361527186785</v>
      </c>
    </row>
    <row r="10" spans="2:32" ht="32" customHeight="1" x14ac:dyDescent="0.35">
      <c r="B10" s="15" t="s">
        <v>207</v>
      </c>
      <c r="C10" s="16">
        <v>0.25178897866116839</v>
      </c>
      <c r="D10" s="16">
        <v>0.25922980639948667</v>
      </c>
      <c r="E10" s="16">
        <v>0.24451575567816181</v>
      </c>
      <c r="G10" s="16">
        <v>0.2397860064421036</v>
      </c>
      <c r="H10" s="16">
        <v>0.25623366435594841</v>
      </c>
      <c r="I10" s="16">
        <v>0.27883063198918479</v>
      </c>
      <c r="J10" s="16">
        <v>0.29010480133824179</v>
      </c>
      <c r="K10" s="16">
        <v>0.27074696202841969</v>
      </c>
      <c r="L10" s="16">
        <v>0.1902837696712498</v>
      </c>
      <c r="N10" s="16">
        <v>0.28272153073490369</v>
      </c>
      <c r="O10" s="16">
        <v>0.30333179009994171</v>
      </c>
      <c r="P10" s="16">
        <v>0.19177404337551471</v>
      </c>
      <c r="Q10" s="16">
        <v>0.239857013372755</v>
      </c>
      <c r="R10" s="16">
        <v>0.2807340467342308</v>
      </c>
      <c r="S10" s="16">
        <v>0.25495594340756278</v>
      </c>
      <c r="T10" s="16">
        <v>0.25459409119166898</v>
      </c>
      <c r="U10" s="16">
        <v>0.2242353741405898</v>
      </c>
      <c r="V10" s="16">
        <v>0.24530975750439091</v>
      </c>
      <c r="W10" s="16">
        <v>0.26251362539297141</v>
      </c>
      <c r="X10" s="16">
        <v>0.21055559038259641</v>
      </c>
      <c r="Y10" s="16">
        <v>0.26052599004293331</v>
      </c>
      <c r="AA10" s="16">
        <v>0.23497461462942071</v>
      </c>
      <c r="AB10" s="16">
        <v>0.29388906941267923</v>
      </c>
      <c r="AC10" s="16">
        <v>0.25661812126660988</v>
      </c>
      <c r="AD10" s="16">
        <v>0.2225155781404963</v>
      </c>
    </row>
    <row r="11" spans="2:32" ht="19" customHeight="1" x14ac:dyDescent="0.35">
      <c r="B11" s="15" t="s">
        <v>208</v>
      </c>
      <c r="C11" s="16">
        <v>0.31921769863168109</v>
      </c>
      <c r="D11" s="16">
        <v>0.32573234073715751</v>
      </c>
      <c r="E11" s="16">
        <v>0.31284979893638171</v>
      </c>
      <c r="G11" s="16">
        <v>8.4537923836437406E-2</v>
      </c>
      <c r="H11" s="16">
        <v>0.14995391904601191</v>
      </c>
      <c r="I11" s="16">
        <v>0.2081175787782997</v>
      </c>
      <c r="J11" s="16">
        <v>0.32659184902633198</v>
      </c>
      <c r="K11" s="16">
        <v>0.46972537248633389</v>
      </c>
      <c r="L11" s="16">
        <v>0.59340423889583371</v>
      </c>
      <c r="N11" s="16">
        <v>0.33705880120952292</v>
      </c>
      <c r="O11" s="16">
        <v>0.2572287576154666</v>
      </c>
      <c r="P11" s="16">
        <v>0.38085936710295021</v>
      </c>
      <c r="Q11" s="16">
        <v>0.34065949951819491</v>
      </c>
      <c r="R11" s="16">
        <v>0.25580176964084028</v>
      </c>
      <c r="S11" s="16">
        <v>0.36591790568988181</v>
      </c>
      <c r="T11" s="16">
        <v>0.34692086755023382</v>
      </c>
      <c r="U11" s="16">
        <v>0.41080321009727078</v>
      </c>
      <c r="V11" s="16">
        <v>0.19902338790495011</v>
      </c>
      <c r="W11" s="16">
        <v>0.32475181245361751</v>
      </c>
      <c r="X11" s="16">
        <v>0.34235232342280891</v>
      </c>
      <c r="Y11" s="16">
        <v>0.3601583151956777</v>
      </c>
      <c r="AA11" s="16">
        <v>0.22704913408054681</v>
      </c>
      <c r="AB11" s="16">
        <v>0.29083887828630572</v>
      </c>
      <c r="AC11" s="16">
        <v>0.33252411759099892</v>
      </c>
      <c r="AD11" s="16">
        <v>0.43675701850281362</v>
      </c>
    </row>
    <row r="12" spans="2:32" ht="19" customHeight="1" x14ac:dyDescent="0.35">
      <c r="B12" s="15" t="s">
        <v>125</v>
      </c>
      <c r="C12" s="16">
        <v>4.3062744674228971E-2</v>
      </c>
      <c r="D12" s="16">
        <v>4.037375825831474E-2</v>
      </c>
      <c r="E12" s="16">
        <v>4.569116163118972E-2</v>
      </c>
      <c r="G12" s="16">
        <v>2.4226504317253841E-2</v>
      </c>
      <c r="H12" s="16">
        <v>1.2394461644511299E-2</v>
      </c>
      <c r="I12" s="16">
        <v>2.8495776195436039E-2</v>
      </c>
      <c r="J12" s="16">
        <v>5.4359938893294671E-2</v>
      </c>
      <c r="K12" s="16">
        <v>5.3824907561531923E-2</v>
      </c>
      <c r="L12" s="16">
        <v>7.5713659054453292E-2</v>
      </c>
      <c r="N12" s="16">
        <v>6.1893102679120397E-2</v>
      </c>
      <c r="O12" s="16">
        <v>3.4183616416548331E-2</v>
      </c>
      <c r="P12" s="16">
        <v>4.6355398523530572E-2</v>
      </c>
      <c r="Q12" s="16">
        <v>4.3902160309970607E-2</v>
      </c>
      <c r="R12" s="16">
        <v>3.3993554821659673E-2</v>
      </c>
      <c r="S12" s="16">
        <v>1.8963236113765301E-2</v>
      </c>
      <c r="T12" s="16">
        <v>2.8327178917578251E-2</v>
      </c>
      <c r="U12" s="16">
        <v>4.2449512659157758E-2</v>
      </c>
      <c r="V12" s="16">
        <v>3.2239846853978661E-2</v>
      </c>
      <c r="W12" s="16">
        <v>6.1787285816216793E-2</v>
      </c>
      <c r="X12" s="16">
        <v>4.2648225604167103E-2</v>
      </c>
      <c r="Y12" s="16">
        <v>5.9663263491028691E-2</v>
      </c>
      <c r="AA12" s="16">
        <v>2.273987464202493E-2</v>
      </c>
      <c r="AB12" s="16">
        <v>3.6446387049362858E-2</v>
      </c>
      <c r="AC12" s="16">
        <v>4.8571789394260247E-2</v>
      </c>
      <c r="AD12" s="16">
        <v>6.6891250638011795E-2</v>
      </c>
    </row>
    <row r="14" spans="2:32" x14ac:dyDescent="0.35">
      <c r="B14" t="s">
        <v>393</v>
      </c>
    </row>
    <row r="15" spans="2:32" x14ac:dyDescent="0.35">
      <c r="B15"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206</v>
      </c>
      <c r="C9" s="16">
        <v>0.1033578087214229</v>
      </c>
      <c r="D9" s="16">
        <v>0.13468828895116081</v>
      </c>
      <c r="E9" s="16">
        <v>7.273304802415903E-2</v>
      </c>
      <c r="G9" s="16">
        <v>0.17286241424695201</v>
      </c>
      <c r="H9" s="16">
        <v>0.23908696631905621</v>
      </c>
      <c r="I9" s="16">
        <v>0.13050030725327921</v>
      </c>
      <c r="J9" s="16">
        <v>4.9761974132604532E-2</v>
      </c>
      <c r="K9" s="16">
        <v>3.9129290972570327E-2</v>
      </c>
      <c r="L9" s="16">
        <v>1.230080887378434E-2</v>
      </c>
      <c r="N9" s="16">
        <v>8.9260598113436715E-2</v>
      </c>
      <c r="O9" s="16">
        <v>0.10453311142330431</v>
      </c>
      <c r="P9" s="16">
        <v>0.13544767357287429</v>
      </c>
      <c r="Q9" s="16">
        <v>7.5148166333905378E-2</v>
      </c>
      <c r="R9" s="16">
        <v>0.1041267819407255</v>
      </c>
      <c r="S9" s="16">
        <v>6.425737811544717E-2</v>
      </c>
      <c r="T9" s="16">
        <v>9.7006076492508836E-2</v>
      </c>
      <c r="U9" s="16">
        <v>0.123366748582057</v>
      </c>
      <c r="V9" s="16">
        <v>0.20394813358293451</v>
      </c>
      <c r="W9" s="16">
        <v>6.5586357156334707E-2</v>
      </c>
      <c r="X9" s="16">
        <v>4.5475499178015057E-2</v>
      </c>
      <c r="Y9" s="16">
        <v>7.968868728075823E-2</v>
      </c>
      <c r="AA9" s="16">
        <v>0.16854500586252311</v>
      </c>
      <c r="AB9" s="16">
        <v>8.1604147249880535E-2</v>
      </c>
      <c r="AC9" s="16">
        <v>9.6505643031812152E-2</v>
      </c>
      <c r="AD9" s="16">
        <v>6.2098335397885937E-2</v>
      </c>
    </row>
    <row r="10" spans="2:32" ht="32" customHeight="1" x14ac:dyDescent="0.35">
      <c r="B10" s="15" t="s">
        <v>207</v>
      </c>
      <c r="C10" s="16">
        <v>0.1698869343775336</v>
      </c>
      <c r="D10" s="16">
        <v>0.18609929315712381</v>
      </c>
      <c r="E10" s="16">
        <v>0.15403975922022861</v>
      </c>
      <c r="G10" s="16">
        <v>0.23141067070405491</v>
      </c>
      <c r="H10" s="16">
        <v>0.27635264605041221</v>
      </c>
      <c r="I10" s="16">
        <v>0.20485502614290171</v>
      </c>
      <c r="J10" s="16">
        <v>0.16967918965954609</v>
      </c>
      <c r="K10" s="16">
        <v>0.11532055719724291</v>
      </c>
      <c r="L10" s="16">
        <v>5.1646106528092747E-2</v>
      </c>
      <c r="N10" s="16">
        <v>0.1650924128437285</v>
      </c>
      <c r="O10" s="16">
        <v>0.1808121612396254</v>
      </c>
      <c r="P10" s="16">
        <v>0.13054148156578421</v>
      </c>
      <c r="Q10" s="16">
        <v>0.19640035079366031</v>
      </c>
      <c r="R10" s="16">
        <v>0.16992307421145131</v>
      </c>
      <c r="S10" s="16">
        <v>0.1027451083809824</v>
      </c>
      <c r="T10" s="16">
        <v>0.13914426060883789</v>
      </c>
      <c r="U10" s="16">
        <v>0.14483014311407261</v>
      </c>
      <c r="V10" s="16">
        <v>0.26245716890262383</v>
      </c>
      <c r="W10" s="16">
        <v>0.18717424012277711</v>
      </c>
      <c r="X10" s="16">
        <v>0.16038794455714711</v>
      </c>
      <c r="Y10" s="16">
        <v>0.1287542178325318</v>
      </c>
      <c r="AA10" s="16">
        <v>0.2023608056376188</v>
      </c>
      <c r="AB10" s="16">
        <v>0.15436480557808899</v>
      </c>
      <c r="AC10" s="16">
        <v>0.2103735911167941</v>
      </c>
      <c r="AD10" s="16">
        <v>0.1151487548009462</v>
      </c>
    </row>
    <row r="11" spans="2:32" ht="19" customHeight="1" x14ac:dyDescent="0.35">
      <c r="B11" s="15" t="s">
        <v>208</v>
      </c>
      <c r="C11" s="16">
        <v>0.69996292530308968</v>
      </c>
      <c r="D11" s="16">
        <v>0.66057651437061571</v>
      </c>
      <c r="E11" s="16">
        <v>0.73846215674436921</v>
      </c>
      <c r="G11" s="16">
        <v>0.5623655901886121</v>
      </c>
      <c r="H11" s="16">
        <v>0.46453593615925459</v>
      </c>
      <c r="I11" s="16">
        <v>0.63026653347183814</v>
      </c>
      <c r="J11" s="16">
        <v>0.75763570900536537</v>
      </c>
      <c r="K11" s="16">
        <v>0.8252207208033101</v>
      </c>
      <c r="L11" s="16">
        <v>0.90674801467652211</v>
      </c>
      <c r="N11" s="16">
        <v>0.71311842199160702</v>
      </c>
      <c r="O11" s="16">
        <v>0.67070239029004786</v>
      </c>
      <c r="P11" s="16">
        <v>0.71692778966861803</v>
      </c>
      <c r="Q11" s="16">
        <v>0.7070037447062929</v>
      </c>
      <c r="R11" s="16">
        <v>0.69702491521743637</v>
      </c>
      <c r="S11" s="16">
        <v>0.79475239371801476</v>
      </c>
      <c r="T11" s="16">
        <v>0.75764624816228332</v>
      </c>
      <c r="U11" s="16">
        <v>0.7000415687585122</v>
      </c>
      <c r="V11" s="16">
        <v>0.51059040074114848</v>
      </c>
      <c r="W11" s="16">
        <v>0.70983919440914678</v>
      </c>
      <c r="X11" s="16">
        <v>0.78078060858201526</v>
      </c>
      <c r="Y11" s="16">
        <v>0.76762099588092181</v>
      </c>
      <c r="AA11" s="16">
        <v>0.60824839819937859</v>
      </c>
      <c r="AB11" s="16">
        <v>0.74271133812153334</v>
      </c>
      <c r="AC11" s="16">
        <v>0.66448195592654224</v>
      </c>
      <c r="AD11" s="16">
        <v>0.78526049262929409</v>
      </c>
    </row>
    <row r="12" spans="2:32" ht="19" customHeight="1" x14ac:dyDescent="0.35">
      <c r="B12" s="15" t="s">
        <v>125</v>
      </c>
      <c r="C12" s="16">
        <v>2.679233159795379E-2</v>
      </c>
      <c r="D12" s="16">
        <v>1.8635903521099478E-2</v>
      </c>
      <c r="E12" s="16">
        <v>3.47650360112432E-2</v>
      </c>
      <c r="G12" s="16">
        <v>3.3361324860380959E-2</v>
      </c>
      <c r="H12" s="16">
        <v>2.0024451471276811E-2</v>
      </c>
      <c r="I12" s="16">
        <v>3.4378133131980883E-2</v>
      </c>
      <c r="J12" s="16">
        <v>2.2923127202484229E-2</v>
      </c>
      <c r="K12" s="16">
        <v>2.0329431026876409E-2</v>
      </c>
      <c r="L12" s="16">
        <v>2.9305069921600781E-2</v>
      </c>
      <c r="N12" s="16">
        <v>3.2528567051227648E-2</v>
      </c>
      <c r="O12" s="16">
        <v>4.3952337047022387E-2</v>
      </c>
      <c r="P12" s="16">
        <v>1.7083055192723361E-2</v>
      </c>
      <c r="Q12" s="16">
        <v>2.144773816614132E-2</v>
      </c>
      <c r="R12" s="16">
        <v>2.892522863038683E-2</v>
      </c>
      <c r="S12" s="16">
        <v>3.8245119785555538E-2</v>
      </c>
      <c r="T12" s="16">
        <v>6.2034147363698123E-3</v>
      </c>
      <c r="U12" s="16">
        <v>3.1761539545358333E-2</v>
      </c>
      <c r="V12" s="16">
        <v>2.3004296773293121E-2</v>
      </c>
      <c r="W12" s="16">
        <v>3.7400208311741533E-2</v>
      </c>
      <c r="X12" s="16">
        <v>1.3355947682822359E-2</v>
      </c>
      <c r="Y12" s="16">
        <v>2.3936099005788081E-2</v>
      </c>
      <c r="AA12" s="16">
        <v>2.0845790300479429E-2</v>
      </c>
      <c r="AB12" s="16">
        <v>2.1319709050497071E-2</v>
      </c>
      <c r="AC12" s="16">
        <v>2.8638809924851662E-2</v>
      </c>
      <c r="AD12" s="16">
        <v>3.7492417171873862E-2</v>
      </c>
    </row>
    <row r="14" spans="2:32" x14ac:dyDescent="0.35">
      <c r="B14" t="s">
        <v>393</v>
      </c>
    </row>
    <row r="15" spans="2:32" x14ac:dyDescent="0.35">
      <c r="B15"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206</v>
      </c>
      <c r="C9" s="16">
        <v>6.3840129897215755E-2</v>
      </c>
      <c r="D9" s="16">
        <v>7.5349132816976305E-2</v>
      </c>
      <c r="E9" s="16">
        <v>5.2590367439146739E-2</v>
      </c>
      <c r="G9" s="16">
        <v>8.2052474807548709E-2</v>
      </c>
      <c r="H9" s="16">
        <v>0.1577447626099015</v>
      </c>
      <c r="I9" s="16">
        <v>9.2359833792111351E-2</v>
      </c>
      <c r="J9" s="16">
        <v>2.3346872597092689E-2</v>
      </c>
      <c r="K9" s="16">
        <v>1.6075305706372021E-2</v>
      </c>
      <c r="L9" s="16">
        <v>1.7532562442392881E-2</v>
      </c>
      <c r="N9" s="16">
        <v>4.7356733389054037E-2</v>
      </c>
      <c r="O9" s="16">
        <v>0.103520725092975</v>
      </c>
      <c r="P9" s="16">
        <v>6.405846685556342E-2</v>
      </c>
      <c r="Q9" s="16">
        <v>2.1333678024776381E-2</v>
      </c>
      <c r="R9" s="16">
        <v>6.4390342809261883E-2</v>
      </c>
      <c r="S9" s="16">
        <v>3.4893652911367763E-2</v>
      </c>
      <c r="T9" s="16">
        <v>6.4761186496092263E-2</v>
      </c>
      <c r="U9" s="16">
        <v>8.3145042793341659E-2</v>
      </c>
      <c r="V9" s="16">
        <v>0.12580861026313281</v>
      </c>
      <c r="W9" s="16">
        <v>5.9624729682917092E-2</v>
      </c>
      <c r="X9" s="16">
        <v>0</v>
      </c>
      <c r="Y9" s="16">
        <v>5.7186153082762592E-2</v>
      </c>
      <c r="AA9" s="16">
        <v>0.1272767489579601</v>
      </c>
      <c r="AB9" s="16">
        <v>4.3809633649068987E-2</v>
      </c>
      <c r="AC9" s="16">
        <v>5.5224815839499973E-2</v>
      </c>
      <c r="AD9" s="16">
        <v>2.3957861349144689E-2</v>
      </c>
    </row>
    <row r="10" spans="2:32" ht="32" customHeight="1" x14ac:dyDescent="0.35">
      <c r="B10" s="15" t="s">
        <v>207</v>
      </c>
      <c r="C10" s="16">
        <v>0.1355514070903486</v>
      </c>
      <c r="D10" s="16">
        <v>0.1635445184169535</v>
      </c>
      <c r="E10" s="16">
        <v>0.1081888410121102</v>
      </c>
      <c r="G10" s="16">
        <v>0.17827230737814789</v>
      </c>
      <c r="H10" s="16">
        <v>0.22840743814864439</v>
      </c>
      <c r="I10" s="16">
        <v>0.180473403339137</v>
      </c>
      <c r="J10" s="16">
        <v>0.14706710748568799</v>
      </c>
      <c r="K10" s="16">
        <v>6.9344705122148798E-2</v>
      </c>
      <c r="L10" s="16">
        <v>3.0917724456999598E-2</v>
      </c>
      <c r="N10" s="16">
        <v>0.111777088600331</v>
      </c>
      <c r="O10" s="16">
        <v>0.1053674399415576</v>
      </c>
      <c r="P10" s="16">
        <v>0.11744854011617389</v>
      </c>
      <c r="Q10" s="16">
        <v>0.1691615572964992</v>
      </c>
      <c r="R10" s="16">
        <v>0.13485447214873281</v>
      </c>
      <c r="S10" s="16">
        <v>0.1125142602224419</v>
      </c>
      <c r="T10" s="16">
        <v>0.1062866318869235</v>
      </c>
      <c r="U10" s="16">
        <v>0.1257302396462438</v>
      </c>
      <c r="V10" s="16">
        <v>0.19975217728182351</v>
      </c>
      <c r="W10" s="16">
        <v>0.13031525328482299</v>
      </c>
      <c r="X10" s="16">
        <v>0.15214305373046461</v>
      </c>
      <c r="Y10" s="16">
        <v>0.11131914546719079</v>
      </c>
      <c r="AA10" s="16">
        <v>0.16710692031119359</v>
      </c>
      <c r="AB10" s="16">
        <v>9.97276621251066E-2</v>
      </c>
      <c r="AC10" s="16">
        <v>0.17812616573633669</v>
      </c>
      <c r="AD10" s="16">
        <v>0.1020757611863503</v>
      </c>
    </row>
    <row r="11" spans="2:32" ht="19" customHeight="1" x14ac:dyDescent="0.35">
      <c r="B11" s="15" t="s">
        <v>208</v>
      </c>
      <c r="C11" s="16">
        <v>0.77729703365295855</v>
      </c>
      <c r="D11" s="16">
        <v>0.74194106628644096</v>
      </c>
      <c r="E11" s="16">
        <v>0.8118566073294623</v>
      </c>
      <c r="G11" s="16">
        <v>0.68778112368277577</v>
      </c>
      <c r="H11" s="16">
        <v>0.60157312406005292</v>
      </c>
      <c r="I11" s="16">
        <v>0.70410885835046089</v>
      </c>
      <c r="J11" s="16">
        <v>0.80973006327853236</v>
      </c>
      <c r="K11" s="16">
        <v>0.89144077890492457</v>
      </c>
      <c r="L11" s="16">
        <v>0.93489951872329835</v>
      </c>
      <c r="N11" s="16">
        <v>0.81009590606814652</v>
      </c>
      <c r="O11" s="16">
        <v>0.7761997891049397</v>
      </c>
      <c r="P11" s="16">
        <v>0.79194667448531708</v>
      </c>
      <c r="Q11" s="16">
        <v>0.79923092121517059</v>
      </c>
      <c r="R11" s="16">
        <v>0.78311123387244386</v>
      </c>
      <c r="S11" s="16">
        <v>0.85259208686619026</v>
      </c>
      <c r="T11" s="16">
        <v>0.80313492291766897</v>
      </c>
      <c r="U11" s="16">
        <v>0.7489692006023938</v>
      </c>
      <c r="V11" s="16">
        <v>0.64340015568050468</v>
      </c>
      <c r="W11" s="16">
        <v>0.79135617864269958</v>
      </c>
      <c r="X11" s="16">
        <v>0.81309612058184433</v>
      </c>
      <c r="Y11" s="16">
        <v>0.81765102660013356</v>
      </c>
      <c r="AA11" s="16">
        <v>0.69529234549396368</v>
      </c>
      <c r="AB11" s="16">
        <v>0.83169808452867511</v>
      </c>
      <c r="AC11" s="16">
        <v>0.72893712524642462</v>
      </c>
      <c r="AD11" s="16">
        <v>0.85060599946656545</v>
      </c>
    </row>
    <row r="12" spans="2:32" ht="19" customHeight="1" x14ac:dyDescent="0.35">
      <c r="B12" s="15" t="s">
        <v>125</v>
      </c>
      <c r="C12" s="16">
        <v>2.3311429359477109E-2</v>
      </c>
      <c r="D12" s="16">
        <v>1.9165282479629071E-2</v>
      </c>
      <c r="E12" s="16">
        <v>2.7364184219280802E-2</v>
      </c>
      <c r="G12" s="16">
        <v>5.1894094131527457E-2</v>
      </c>
      <c r="H12" s="16">
        <v>1.227467518140108E-2</v>
      </c>
      <c r="I12" s="16">
        <v>2.30579045182908E-2</v>
      </c>
      <c r="J12" s="16">
        <v>1.9855956638686969E-2</v>
      </c>
      <c r="K12" s="16">
        <v>2.3139210266554459E-2</v>
      </c>
      <c r="L12" s="16">
        <v>1.6650194377309021E-2</v>
      </c>
      <c r="N12" s="16">
        <v>3.07702719424683E-2</v>
      </c>
      <c r="O12" s="16">
        <v>1.491204586052784E-2</v>
      </c>
      <c r="P12" s="16">
        <v>2.6546318542945469E-2</v>
      </c>
      <c r="Q12" s="16">
        <v>1.027384346355395E-2</v>
      </c>
      <c r="R12" s="16">
        <v>1.7643951169561418E-2</v>
      </c>
      <c r="S12" s="16">
        <v>0</v>
      </c>
      <c r="T12" s="16">
        <v>2.5817258699315188E-2</v>
      </c>
      <c r="U12" s="16">
        <v>4.2155516958020667E-2</v>
      </c>
      <c r="V12" s="16">
        <v>3.1039056774539161E-2</v>
      </c>
      <c r="W12" s="16">
        <v>1.8703838389560391E-2</v>
      </c>
      <c r="X12" s="16">
        <v>3.4760825687691149E-2</v>
      </c>
      <c r="Y12" s="16">
        <v>1.384367484991313E-2</v>
      </c>
      <c r="AA12" s="16">
        <v>1.0323985236882591E-2</v>
      </c>
      <c r="AB12" s="16">
        <v>2.4764619697149239E-2</v>
      </c>
      <c r="AC12" s="16">
        <v>3.7711893177738667E-2</v>
      </c>
      <c r="AD12" s="16">
        <v>2.336037799793958E-2</v>
      </c>
    </row>
    <row r="14" spans="2:32" x14ac:dyDescent="0.35">
      <c r="B14" t="s">
        <v>393</v>
      </c>
    </row>
    <row r="15" spans="2:32" x14ac:dyDescent="0.35">
      <c r="B15"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G17"/>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7" t="s">
        <v>415</v>
      </c>
    </row>
    <row r="6" spans="2:7" ht="50" customHeight="1" x14ac:dyDescent="0.35">
      <c r="C6" s="18" t="s">
        <v>416</v>
      </c>
      <c r="D6" s="18" t="s">
        <v>417</v>
      </c>
      <c r="E6" s="18" t="s">
        <v>418</v>
      </c>
      <c r="F6" s="18" t="s">
        <v>419</v>
      </c>
      <c r="G6" s="18" t="s">
        <v>420</v>
      </c>
    </row>
    <row r="7" spans="2:7" x14ac:dyDescent="0.35">
      <c r="B7" s="15" t="s">
        <v>214</v>
      </c>
      <c r="C7" s="16">
        <v>0.44649389338225731</v>
      </c>
      <c r="D7" s="16">
        <v>0.35829663404971718</v>
      </c>
      <c r="E7" s="16">
        <v>0.51380548509227775</v>
      </c>
      <c r="F7" s="16">
        <v>0.39186624778497448</v>
      </c>
      <c r="G7" s="16">
        <v>0.47117160663206159</v>
      </c>
    </row>
    <row r="8" spans="2:7" x14ac:dyDescent="0.35">
      <c r="B8" s="15" t="s">
        <v>215</v>
      </c>
      <c r="C8" s="16">
        <v>0.45248414580280261</v>
      </c>
      <c r="D8" s="16">
        <v>0.47591151064122528</v>
      </c>
      <c r="E8" s="16">
        <v>0.42234066703965889</v>
      </c>
      <c r="F8" s="16">
        <v>0.46971899355986169</v>
      </c>
      <c r="G8" s="16">
        <v>0.37905205506598061</v>
      </c>
    </row>
    <row r="9" spans="2:7" x14ac:dyDescent="0.35">
      <c r="B9" s="15" t="s">
        <v>216</v>
      </c>
      <c r="C9" s="16">
        <v>7.1629202191478086E-2</v>
      </c>
      <c r="D9" s="16">
        <v>0.14370559880479761</v>
      </c>
      <c r="E9" s="16">
        <v>5.2423000818860192E-2</v>
      </c>
      <c r="F9" s="16">
        <v>0.1077168868123094</v>
      </c>
      <c r="G9" s="16">
        <v>0.12053682615304551</v>
      </c>
    </row>
    <row r="10" spans="2:7" x14ac:dyDescent="0.35">
      <c r="B10" s="15" t="s">
        <v>217</v>
      </c>
      <c r="C10" s="16">
        <v>2.9392758623461961E-2</v>
      </c>
      <c r="D10" s="16">
        <v>2.2086256504259719E-2</v>
      </c>
      <c r="E10" s="16">
        <v>1.143084704920328E-2</v>
      </c>
      <c r="F10" s="16">
        <v>3.069787184285452E-2</v>
      </c>
      <c r="G10" s="16">
        <v>2.923951214891252E-2</v>
      </c>
    </row>
    <row r="13" spans="2:7" x14ac:dyDescent="0.35">
      <c r="B13" t="s">
        <v>393</v>
      </c>
    </row>
    <row r="14" spans="2:7" x14ac:dyDescent="0.35">
      <c r="B14" t="s">
        <v>394</v>
      </c>
    </row>
    <row r="17" spans="2:2" x14ac:dyDescent="0.35">
      <c r="B17" t="str">
        <f>HYPERLINK("#Contents!A1", "Return to Contents")</f>
        <v>Return to Contents</v>
      </c>
    </row>
  </sheetData>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1017</v>
      </c>
      <c r="D7" s="13">
        <v>563</v>
      </c>
      <c r="E7" s="13">
        <v>454</v>
      </c>
      <c r="G7" s="13">
        <v>219</v>
      </c>
      <c r="H7" s="13">
        <v>257</v>
      </c>
      <c r="I7" s="13">
        <v>206</v>
      </c>
      <c r="J7" s="13">
        <v>151</v>
      </c>
      <c r="K7" s="13">
        <v>107</v>
      </c>
      <c r="L7" s="13">
        <v>77</v>
      </c>
      <c r="N7" s="13">
        <v>89</v>
      </c>
      <c r="O7" s="13">
        <v>37</v>
      </c>
      <c r="P7" s="13">
        <v>47</v>
      </c>
      <c r="Q7" s="13">
        <v>44</v>
      </c>
      <c r="R7" s="13">
        <v>121</v>
      </c>
      <c r="S7" s="13">
        <v>77</v>
      </c>
      <c r="T7" s="13">
        <v>69</v>
      </c>
      <c r="U7" s="13">
        <v>93</v>
      </c>
      <c r="V7" s="13">
        <v>186</v>
      </c>
      <c r="W7" s="13">
        <v>123</v>
      </c>
      <c r="X7" s="13">
        <v>64</v>
      </c>
      <c r="Y7" s="13">
        <v>67</v>
      </c>
      <c r="AA7" s="13">
        <v>337</v>
      </c>
      <c r="AB7" s="13">
        <v>253</v>
      </c>
      <c r="AC7" s="13">
        <v>229</v>
      </c>
      <c r="AD7" s="13">
        <v>195</v>
      </c>
    </row>
    <row r="8" spans="2:32" x14ac:dyDescent="0.35">
      <c r="B8" s="7" t="s">
        <v>111</v>
      </c>
      <c r="C8" s="14">
        <v>1003</v>
      </c>
      <c r="D8" s="14">
        <v>553</v>
      </c>
      <c r="E8" s="14">
        <v>450</v>
      </c>
      <c r="G8" s="14">
        <v>206</v>
      </c>
      <c r="H8" s="14">
        <v>260</v>
      </c>
      <c r="I8" s="14">
        <v>199</v>
      </c>
      <c r="J8" s="14">
        <v>153</v>
      </c>
      <c r="K8" s="14">
        <v>102</v>
      </c>
      <c r="L8" s="14">
        <v>83</v>
      </c>
      <c r="N8" s="14">
        <v>86</v>
      </c>
      <c r="O8" s="14">
        <v>34</v>
      </c>
      <c r="P8" s="14">
        <v>43</v>
      </c>
      <c r="Q8" s="14">
        <v>39</v>
      </c>
      <c r="R8" s="14">
        <v>118</v>
      </c>
      <c r="S8" s="14">
        <v>74</v>
      </c>
      <c r="T8" s="14">
        <v>65</v>
      </c>
      <c r="U8" s="14">
        <v>87</v>
      </c>
      <c r="V8" s="14">
        <v>201</v>
      </c>
      <c r="W8" s="14">
        <v>118</v>
      </c>
      <c r="X8" s="14">
        <v>68</v>
      </c>
      <c r="Y8" s="14">
        <v>71</v>
      </c>
      <c r="AA8" s="14">
        <v>332</v>
      </c>
      <c r="AB8" s="14">
        <v>248</v>
      </c>
      <c r="AC8" s="14">
        <v>228</v>
      </c>
      <c r="AD8" s="14">
        <v>194</v>
      </c>
    </row>
    <row r="9" spans="2:32" ht="19" customHeight="1" x14ac:dyDescent="0.35">
      <c r="B9" s="15" t="s">
        <v>214</v>
      </c>
      <c r="C9" s="16">
        <v>0.44649389338225731</v>
      </c>
      <c r="D9" s="16">
        <v>0.45656661226023149</v>
      </c>
      <c r="E9" s="16">
        <v>0.43409908292477262</v>
      </c>
      <c r="G9" s="16">
        <v>0.360491352072356</v>
      </c>
      <c r="H9" s="16">
        <v>0.56517996497854261</v>
      </c>
      <c r="I9" s="16">
        <v>0.49803360136965452</v>
      </c>
      <c r="J9" s="16">
        <v>0.40637562212938938</v>
      </c>
      <c r="K9" s="16">
        <v>0.31620596003387952</v>
      </c>
      <c r="L9" s="16">
        <v>0.39847768320832122</v>
      </c>
      <c r="N9" s="16">
        <v>0.46958921277772381</v>
      </c>
      <c r="O9" s="16">
        <v>0.46108292216068569</v>
      </c>
      <c r="P9" s="16">
        <v>0.36525363935393118</v>
      </c>
      <c r="Q9" s="16">
        <v>0.36573474268570932</v>
      </c>
      <c r="R9" s="16">
        <v>0.41299556196855841</v>
      </c>
      <c r="S9" s="16">
        <v>0.33516553069405841</v>
      </c>
      <c r="T9" s="16">
        <v>0.44949222865644151</v>
      </c>
      <c r="U9" s="16">
        <v>0.50776426681480935</v>
      </c>
      <c r="V9" s="16">
        <v>0.56221592583807189</v>
      </c>
      <c r="W9" s="16">
        <v>0.33478669884272522</v>
      </c>
      <c r="X9" s="16">
        <v>0.41852737713783938</v>
      </c>
      <c r="Y9" s="16">
        <v>0.48432029829892898</v>
      </c>
      <c r="AA9" s="16">
        <v>0.56670016735984763</v>
      </c>
      <c r="AB9" s="16">
        <v>0.40017059489957463</v>
      </c>
      <c r="AC9" s="16">
        <v>0.38683714409778958</v>
      </c>
      <c r="AD9" s="16">
        <v>0.37068964740574772</v>
      </c>
    </row>
    <row r="10" spans="2:32" ht="19" customHeight="1" x14ac:dyDescent="0.35">
      <c r="B10" s="15" t="s">
        <v>215</v>
      </c>
      <c r="C10" s="16">
        <v>0.45248414580280261</v>
      </c>
      <c r="D10" s="16">
        <v>0.44521037079570791</v>
      </c>
      <c r="E10" s="16">
        <v>0.46143476416270479</v>
      </c>
      <c r="G10" s="16">
        <v>0.52212229216260941</v>
      </c>
      <c r="H10" s="16">
        <v>0.3541301323958686</v>
      </c>
      <c r="I10" s="16">
        <v>0.4301356796480264</v>
      </c>
      <c r="J10" s="16">
        <v>0.46385238229099662</v>
      </c>
      <c r="K10" s="16">
        <v>0.55466143729770556</v>
      </c>
      <c r="L10" s="16">
        <v>0.49485088602805782</v>
      </c>
      <c r="N10" s="16">
        <v>0.41431735033874939</v>
      </c>
      <c r="O10" s="16">
        <v>0.40746845200502219</v>
      </c>
      <c r="P10" s="16">
        <v>0.46555098690143171</v>
      </c>
      <c r="Q10" s="16">
        <v>0.4795742902754338</v>
      </c>
      <c r="R10" s="16">
        <v>0.51166726628530135</v>
      </c>
      <c r="S10" s="16">
        <v>0.54988118185912505</v>
      </c>
      <c r="T10" s="16">
        <v>0.45128630085408111</v>
      </c>
      <c r="U10" s="16">
        <v>0.37575365131215072</v>
      </c>
      <c r="V10" s="16">
        <v>0.36249096096266342</v>
      </c>
      <c r="W10" s="16">
        <v>0.53892546693435794</v>
      </c>
      <c r="X10" s="16">
        <v>0.50109752986181344</v>
      </c>
      <c r="Y10" s="16">
        <v>0.45669415421366888</v>
      </c>
      <c r="AA10" s="16">
        <v>0.36542796653696219</v>
      </c>
      <c r="AB10" s="16">
        <v>0.46767505121469632</v>
      </c>
      <c r="AC10" s="16">
        <v>0.50921229005610524</v>
      </c>
      <c r="AD10" s="16">
        <v>0.51420627190664214</v>
      </c>
    </row>
    <row r="11" spans="2:32" ht="19" customHeight="1" x14ac:dyDescent="0.35">
      <c r="B11" s="15" t="s">
        <v>216</v>
      </c>
      <c r="C11" s="16">
        <v>7.1629202191478086E-2</v>
      </c>
      <c r="D11" s="16">
        <v>7.1331675195534266E-2</v>
      </c>
      <c r="E11" s="16">
        <v>7.1995318903895517E-2</v>
      </c>
      <c r="G11" s="16">
        <v>8.2067979020169587E-2</v>
      </c>
      <c r="H11" s="16">
        <v>6.492802896310311E-2</v>
      </c>
      <c r="I11" s="16">
        <v>4.7833085090422493E-2</v>
      </c>
      <c r="J11" s="16">
        <v>8.2301549098423743E-2</v>
      </c>
      <c r="K11" s="16">
        <v>9.1441139460995385E-2</v>
      </c>
      <c r="L11" s="16">
        <v>7.9808877415768906E-2</v>
      </c>
      <c r="N11" s="16">
        <v>7.0066866847651704E-2</v>
      </c>
      <c r="O11" s="16">
        <v>0.13144862583429209</v>
      </c>
      <c r="P11" s="16">
        <v>0.12840504522500479</v>
      </c>
      <c r="Q11" s="16">
        <v>8.8093409166220091E-2</v>
      </c>
      <c r="R11" s="16">
        <v>5.9825276988247862E-2</v>
      </c>
      <c r="S11" s="16">
        <v>6.4577603473717868E-2</v>
      </c>
      <c r="T11" s="16">
        <v>8.5339341272119479E-2</v>
      </c>
      <c r="U11" s="16">
        <v>9.3858781765265395E-2</v>
      </c>
      <c r="V11" s="16">
        <v>4.7915364617057761E-2</v>
      </c>
      <c r="W11" s="16">
        <v>8.3571320747815189E-2</v>
      </c>
      <c r="X11" s="16">
        <v>6.3442007759540051E-2</v>
      </c>
      <c r="Y11" s="16">
        <v>4.4047935463256437E-2</v>
      </c>
      <c r="AA11" s="16">
        <v>5.6125589420464479E-2</v>
      </c>
      <c r="AB11" s="16">
        <v>8.0825062427382771E-2</v>
      </c>
      <c r="AC11" s="16">
        <v>8.2669060894411062E-2</v>
      </c>
      <c r="AD11" s="16">
        <v>7.3798416630122626E-2</v>
      </c>
    </row>
    <row r="12" spans="2:32" ht="19" customHeight="1" x14ac:dyDescent="0.35">
      <c r="B12" s="15" t="s">
        <v>217</v>
      </c>
      <c r="C12" s="16">
        <v>2.9392758623461961E-2</v>
      </c>
      <c r="D12" s="16">
        <v>2.689134174852633E-2</v>
      </c>
      <c r="E12" s="16">
        <v>3.2470834008627103E-2</v>
      </c>
      <c r="G12" s="16">
        <v>3.5318376744864877E-2</v>
      </c>
      <c r="H12" s="16">
        <v>1.5761873662485749E-2</v>
      </c>
      <c r="I12" s="16">
        <v>2.3997633891896492E-2</v>
      </c>
      <c r="J12" s="16">
        <v>4.7470446481190247E-2</v>
      </c>
      <c r="K12" s="16">
        <v>3.7691463207419493E-2</v>
      </c>
      <c r="L12" s="16">
        <v>2.6862553347852001E-2</v>
      </c>
      <c r="N12" s="16">
        <v>4.6026570035875097E-2</v>
      </c>
      <c r="O12" s="16">
        <v>0</v>
      </c>
      <c r="P12" s="16">
        <v>4.0790328519632227E-2</v>
      </c>
      <c r="Q12" s="16">
        <v>6.6597557872636867E-2</v>
      </c>
      <c r="R12" s="16">
        <v>1.551189475789236E-2</v>
      </c>
      <c r="S12" s="16">
        <v>5.0375683973098502E-2</v>
      </c>
      <c r="T12" s="16">
        <v>1.388212921735802E-2</v>
      </c>
      <c r="U12" s="16">
        <v>2.2623300107774521E-2</v>
      </c>
      <c r="V12" s="16">
        <v>2.7377748582206981E-2</v>
      </c>
      <c r="W12" s="16">
        <v>4.2716513475101608E-2</v>
      </c>
      <c r="X12" s="16">
        <v>1.6933085240807111E-2</v>
      </c>
      <c r="Y12" s="16">
        <v>1.4937612024145629E-2</v>
      </c>
      <c r="AA12" s="16">
        <v>1.174627668272568E-2</v>
      </c>
      <c r="AB12" s="16">
        <v>5.1329291458346429E-2</v>
      </c>
      <c r="AC12" s="16">
        <v>2.1281504951693991E-2</v>
      </c>
      <c r="AD12" s="16">
        <v>4.1305664057487472E-2</v>
      </c>
    </row>
    <row r="14" spans="2:32" x14ac:dyDescent="0.35">
      <c r="B14" s="19" t="s">
        <v>30</v>
      </c>
    </row>
    <row r="15" spans="2:32" x14ac:dyDescent="0.35">
      <c r="B15" t="s">
        <v>393</v>
      </c>
    </row>
    <row r="16" spans="2:32" x14ac:dyDescent="0.35">
      <c r="B16"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267</v>
      </c>
      <c r="D7" s="13">
        <v>166</v>
      </c>
      <c r="E7" s="13">
        <v>101</v>
      </c>
      <c r="G7" s="13">
        <v>53</v>
      </c>
      <c r="H7" s="13">
        <v>103</v>
      </c>
      <c r="I7" s="13">
        <v>69</v>
      </c>
      <c r="J7" s="13">
        <v>22</v>
      </c>
      <c r="K7" s="13">
        <v>10</v>
      </c>
      <c r="L7" s="13">
        <v>10</v>
      </c>
      <c r="N7" s="13">
        <v>19</v>
      </c>
      <c r="O7" s="13">
        <v>11</v>
      </c>
      <c r="P7" s="13">
        <v>14</v>
      </c>
      <c r="Q7" s="13">
        <v>14</v>
      </c>
      <c r="R7" s="13">
        <v>21</v>
      </c>
      <c r="S7" s="13">
        <v>14</v>
      </c>
      <c r="T7" s="13">
        <v>14</v>
      </c>
      <c r="U7" s="13">
        <v>38</v>
      </c>
      <c r="V7" s="13">
        <v>68</v>
      </c>
      <c r="W7" s="13">
        <v>27</v>
      </c>
      <c r="X7" s="13">
        <v>11</v>
      </c>
      <c r="Y7" s="13">
        <v>16</v>
      </c>
      <c r="AA7" s="13">
        <v>126</v>
      </c>
      <c r="AB7" s="13">
        <v>52</v>
      </c>
      <c r="AC7" s="13">
        <v>52</v>
      </c>
      <c r="AD7" s="13">
        <v>37</v>
      </c>
    </row>
    <row r="8" spans="2:32" x14ac:dyDescent="0.35">
      <c r="B8" s="7" t="s">
        <v>111</v>
      </c>
      <c r="C8" s="14">
        <v>263</v>
      </c>
      <c r="D8" s="14">
        <v>163</v>
      </c>
      <c r="E8" s="14">
        <v>99</v>
      </c>
      <c r="G8" s="14">
        <v>50</v>
      </c>
      <c r="H8" s="14">
        <v>104</v>
      </c>
      <c r="I8" s="14">
        <v>66</v>
      </c>
      <c r="J8" s="14">
        <v>22</v>
      </c>
      <c r="K8" s="14">
        <v>10</v>
      </c>
      <c r="L8" s="14">
        <v>11</v>
      </c>
      <c r="N8" s="14">
        <v>18</v>
      </c>
      <c r="O8" s="14">
        <v>10</v>
      </c>
      <c r="P8" s="14">
        <v>13</v>
      </c>
      <c r="Q8" s="14">
        <v>12</v>
      </c>
      <c r="R8" s="14">
        <v>20</v>
      </c>
      <c r="S8" s="14">
        <v>13</v>
      </c>
      <c r="T8" s="14">
        <v>13</v>
      </c>
      <c r="U8" s="14">
        <v>36</v>
      </c>
      <c r="V8" s="14">
        <v>74</v>
      </c>
      <c r="W8" s="14">
        <v>26</v>
      </c>
      <c r="X8" s="14">
        <v>12</v>
      </c>
      <c r="Y8" s="14">
        <v>17</v>
      </c>
      <c r="AA8" s="14">
        <v>124</v>
      </c>
      <c r="AB8" s="14">
        <v>51</v>
      </c>
      <c r="AC8" s="14">
        <v>51</v>
      </c>
      <c r="AD8" s="14">
        <v>37</v>
      </c>
    </row>
    <row r="9" spans="2:32" ht="19" customHeight="1" x14ac:dyDescent="0.35">
      <c r="B9" s="15" t="s">
        <v>214</v>
      </c>
      <c r="C9" s="16">
        <v>0.47117160663206159</v>
      </c>
      <c r="D9" s="16">
        <v>0.46056171549102032</v>
      </c>
      <c r="E9" s="16">
        <v>0.48860564033780179</v>
      </c>
      <c r="G9" s="16">
        <v>0.3040809902942555</v>
      </c>
      <c r="H9" s="16">
        <v>0.56297524850971981</v>
      </c>
      <c r="I9" s="16">
        <v>0.51132803443613106</v>
      </c>
      <c r="J9" s="16">
        <v>0.40757548402377869</v>
      </c>
      <c r="K9" s="16">
        <v>0.39648728475562189</v>
      </c>
      <c r="L9" s="16">
        <v>0.3107072564355236</v>
      </c>
      <c r="N9" s="16">
        <v>0.68871525896203944</v>
      </c>
      <c r="O9" s="16">
        <v>0.44359670237076948</v>
      </c>
      <c r="P9" s="16">
        <v>0.42287188195170261</v>
      </c>
      <c r="Q9" s="16">
        <v>0.21395118650871031</v>
      </c>
      <c r="R9" s="16">
        <v>0.5227247653634054</v>
      </c>
      <c r="S9" s="16">
        <v>0.42853862779385182</v>
      </c>
      <c r="T9" s="16">
        <v>0.42839393492630712</v>
      </c>
      <c r="U9" s="16">
        <v>0.39003926944396622</v>
      </c>
      <c r="V9" s="16">
        <v>0.51590282761813233</v>
      </c>
      <c r="W9" s="16">
        <v>0.45027583015462708</v>
      </c>
      <c r="X9" s="16">
        <v>0.44838666304374142</v>
      </c>
      <c r="Y9" s="16">
        <v>0.5041804723476514</v>
      </c>
      <c r="AA9" s="16">
        <v>0.61020717539873615</v>
      </c>
      <c r="AB9" s="16">
        <v>0.38659208097149128</v>
      </c>
      <c r="AC9" s="16">
        <v>0.35235876766129159</v>
      </c>
      <c r="AD9" s="16">
        <v>0.28287913538206322</v>
      </c>
    </row>
    <row r="10" spans="2:32" ht="19" customHeight="1" x14ac:dyDescent="0.35">
      <c r="B10" s="15" t="s">
        <v>215</v>
      </c>
      <c r="C10" s="16">
        <v>0.37905205506598061</v>
      </c>
      <c r="D10" s="16">
        <v>0.4042736869311308</v>
      </c>
      <c r="E10" s="16">
        <v>0.33760820100513089</v>
      </c>
      <c r="G10" s="16">
        <v>0.37847670665743671</v>
      </c>
      <c r="H10" s="16">
        <v>0.3025189073577168</v>
      </c>
      <c r="I10" s="16">
        <v>0.43289202121737991</v>
      </c>
      <c r="J10" s="16">
        <v>0.50822802249566945</v>
      </c>
      <c r="K10" s="16">
        <v>0.40488914566028772</v>
      </c>
      <c r="L10" s="16">
        <v>0.50272632207716794</v>
      </c>
      <c r="N10" s="16">
        <v>0.15320636553149661</v>
      </c>
      <c r="O10" s="16">
        <v>0.37054893773808423</v>
      </c>
      <c r="P10" s="16">
        <v>0.28535854871327188</v>
      </c>
      <c r="Q10" s="16">
        <v>0.42886287841677062</v>
      </c>
      <c r="R10" s="16">
        <v>0.38040917508474709</v>
      </c>
      <c r="S10" s="16">
        <v>0.3574242363641506</v>
      </c>
      <c r="T10" s="16">
        <v>0.42963366827310462</v>
      </c>
      <c r="U10" s="16">
        <v>0.45277554051463142</v>
      </c>
      <c r="V10" s="16">
        <v>0.35436790343167102</v>
      </c>
      <c r="W10" s="16">
        <v>0.40509149637799352</v>
      </c>
      <c r="X10" s="16">
        <v>0.46174529260231151</v>
      </c>
      <c r="Y10" s="16">
        <v>0.49581952765234882</v>
      </c>
      <c r="AA10" s="16">
        <v>0.33451314037797891</v>
      </c>
      <c r="AB10" s="16">
        <v>0.38871334039117711</v>
      </c>
      <c r="AC10" s="16">
        <v>0.46190106670045311</v>
      </c>
      <c r="AD10" s="16">
        <v>0.40140832284045741</v>
      </c>
    </row>
    <row r="11" spans="2:32" ht="19" customHeight="1" x14ac:dyDescent="0.35">
      <c r="B11" s="15" t="s">
        <v>216</v>
      </c>
      <c r="C11" s="16">
        <v>0.12053682615304551</v>
      </c>
      <c r="D11" s="16">
        <v>0.10630292198413401</v>
      </c>
      <c r="E11" s="16">
        <v>0.1439257904455416</v>
      </c>
      <c r="G11" s="16">
        <v>0.24354854356015229</v>
      </c>
      <c r="H11" s="16">
        <v>0.13450584413256339</v>
      </c>
      <c r="I11" s="16">
        <v>5.5779944346488843E-2</v>
      </c>
      <c r="J11" s="16">
        <v>8.4196493480551943E-2</v>
      </c>
      <c r="K11" s="16">
        <v>0</v>
      </c>
      <c r="L11" s="16">
        <v>0</v>
      </c>
      <c r="N11" s="16">
        <v>0.1027096554959433</v>
      </c>
      <c r="O11" s="16">
        <v>0.18585435989114599</v>
      </c>
      <c r="P11" s="16">
        <v>7.4245798860144194E-2</v>
      </c>
      <c r="Q11" s="16">
        <v>0.28482452368519068</v>
      </c>
      <c r="R11" s="16">
        <v>9.6866059551847253E-2</v>
      </c>
      <c r="S11" s="16">
        <v>0.2140371358419976</v>
      </c>
      <c r="T11" s="16">
        <v>0.14197239680058821</v>
      </c>
      <c r="U11" s="16">
        <v>0.13087686013699831</v>
      </c>
      <c r="V11" s="16">
        <v>0.1013762508715642</v>
      </c>
      <c r="W11" s="16">
        <v>0.14463267346737951</v>
      </c>
      <c r="X11" s="16">
        <v>8.9868044353947213E-2</v>
      </c>
      <c r="Y11" s="16">
        <v>0</v>
      </c>
      <c r="AA11" s="16">
        <v>4.7139794539474728E-2</v>
      </c>
      <c r="AB11" s="16">
        <v>0.18526304674329669</v>
      </c>
      <c r="AC11" s="16">
        <v>0.15086874388025431</v>
      </c>
      <c r="AD11" s="16">
        <v>0.23699153528654329</v>
      </c>
    </row>
    <row r="12" spans="2:32" ht="19" customHeight="1" x14ac:dyDescent="0.35">
      <c r="B12" s="15" t="s">
        <v>217</v>
      </c>
      <c r="C12" s="16">
        <v>2.923951214891252E-2</v>
      </c>
      <c r="D12" s="16">
        <v>2.8861675593714751E-2</v>
      </c>
      <c r="E12" s="16">
        <v>2.9860368211525459E-2</v>
      </c>
      <c r="G12" s="16">
        <v>7.3893759488155353E-2</v>
      </c>
      <c r="H12" s="16">
        <v>0</v>
      </c>
      <c r="I12" s="16">
        <v>0</v>
      </c>
      <c r="J12" s="16">
        <v>0</v>
      </c>
      <c r="K12" s="16">
        <v>0.19862356958409039</v>
      </c>
      <c r="L12" s="16">
        <v>0.18656642148730851</v>
      </c>
      <c r="N12" s="16">
        <v>5.5368720010520768E-2</v>
      </c>
      <c r="O12" s="16">
        <v>0</v>
      </c>
      <c r="P12" s="16">
        <v>0.21752377047488139</v>
      </c>
      <c r="Q12" s="16">
        <v>7.2361411389328556E-2</v>
      </c>
      <c r="R12" s="16">
        <v>0</v>
      </c>
      <c r="S12" s="16">
        <v>0</v>
      </c>
      <c r="T12" s="16">
        <v>0</v>
      </c>
      <c r="U12" s="16">
        <v>2.6308329904403939E-2</v>
      </c>
      <c r="V12" s="16">
        <v>2.8353018078632209E-2</v>
      </c>
      <c r="W12" s="16">
        <v>0</v>
      </c>
      <c r="X12" s="16">
        <v>0</v>
      </c>
      <c r="Y12" s="16">
        <v>0</v>
      </c>
      <c r="AA12" s="16">
        <v>8.1398896838102575E-3</v>
      </c>
      <c r="AB12" s="16">
        <v>3.9431531894035067E-2</v>
      </c>
      <c r="AC12" s="16">
        <v>3.4871421758000981E-2</v>
      </c>
      <c r="AD12" s="16">
        <v>7.8721006490936329E-2</v>
      </c>
    </row>
    <row r="14" spans="2:32" x14ac:dyDescent="0.35">
      <c r="B14" s="19" t="s">
        <v>31</v>
      </c>
    </row>
    <row r="15" spans="2:32" x14ac:dyDescent="0.35">
      <c r="B15" t="s">
        <v>393</v>
      </c>
    </row>
    <row r="16" spans="2:32" x14ac:dyDescent="0.35">
      <c r="B16"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219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1303</v>
      </c>
      <c r="D7" s="13">
        <v>644</v>
      </c>
      <c r="E7" s="13">
        <v>659</v>
      </c>
      <c r="G7" s="13">
        <v>264</v>
      </c>
      <c r="H7" s="13">
        <v>285</v>
      </c>
      <c r="I7" s="13">
        <v>274</v>
      </c>
      <c r="J7" s="13">
        <v>212</v>
      </c>
      <c r="K7" s="13">
        <v>142</v>
      </c>
      <c r="L7" s="13">
        <v>126</v>
      </c>
      <c r="N7" s="13">
        <v>113</v>
      </c>
      <c r="O7" s="13">
        <v>48</v>
      </c>
      <c r="P7" s="13">
        <v>63</v>
      </c>
      <c r="Q7" s="13">
        <v>56</v>
      </c>
      <c r="R7" s="13">
        <v>162</v>
      </c>
      <c r="S7" s="13">
        <v>103</v>
      </c>
      <c r="T7" s="13">
        <v>94</v>
      </c>
      <c r="U7" s="13">
        <v>106</v>
      </c>
      <c r="V7" s="13">
        <v>200</v>
      </c>
      <c r="W7" s="13">
        <v>167</v>
      </c>
      <c r="X7" s="13">
        <v>92</v>
      </c>
      <c r="Y7" s="13">
        <v>99</v>
      </c>
      <c r="AA7" s="13">
        <v>414</v>
      </c>
      <c r="AB7" s="13">
        <v>357</v>
      </c>
      <c r="AC7" s="13">
        <v>275</v>
      </c>
      <c r="AD7" s="13">
        <v>250</v>
      </c>
    </row>
    <row r="8" spans="2:32" x14ac:dyDescent="0.35">
      <c r="B8" s="7" t="s">
        <v>111</v>
      </c>
      <c r="C8" s="14">
        <v>1286</v>
      </c>
      <c r="D8" s="14">
        <v>632</v>
      </c>
      <c r="E8" s="14">
        <v>654</v>
      </c>
      <c r="G8" s="14">
        <v>248</v>
      </c>
      <c r="H8" s="14">
        <v>288</v>
      </c>
      <c r="I8" s="14">
        <v>262</v>
      </c>
      <c r="J8" s="14">
        <v>213</v>
      </c>
      <c r="K8" s="14">
        <v>136</v>
      </c>
      <c r="L8" s="14">
        <v>140</v>
      </c>
      <c r="N8" s="14">
        <v>110</v>
      </c>
      <c r="O8" s="14">
        <v>43</v>
      </c>
      <c r="P8" s="14">
        <v>58</v>
      </c>
      <c r="Q8" s="14">
        <v>50</v>
      </c>
      <c r="R8" s="14">
        <v>158</v>
      </c>
      <c r="S8" s="14">
        <v>99</v>
      </c>
      <c r="T8" s="14">
        <v>88</v>
      </c>
      <c r="U8" s="14">
        <v>99</v>
      </c>
      <c r="V8" s="14">
        <v>217</v>
      </c>
      <c r="W8" s="14">
        <v>160</v>
      </c>
      <c r="X8" s="14">
        <v>99</v>
      </c>
      <c r="Y8" s="14">
        <v>105</v>
      </c>
      <c r="AA8" s="14">
        <v>409</v>
      </c>
      <c r="AB8" s="14">
        <v>352</v>
      </c>
      <c r="AC8" s="14">
        <v>274</v>
      </c>
      <c r="AD8" s="14">
        <v>250</v>
      </c>
    </row>
    <row r="9" spans="2:32" ht="19" customHeight="1" x14ac:dyDescent="0.35">
      <c r="B9" s="15" t="s">
        <v>214</v>
      </c>
      <c r="C9" s="16">
        <v>0.39186624778497448</v>
      </c>
      <c r="D9" s="16">
        <v>0.40181651178138611</v>
      </c>
      <c r="E9" s="16">
        <v>0.38225482017950402</v>
      </c>
      <c r="G9" s="16">
        <v>0.43081638102606468</v>
      </c>
      <c r="H9" s="16">
        <v>0.53492958368208998</v>
      </c>
      <c r="I9" s="16">
        <v>0.4049425634651862</v>
      </c>
      <c r="J9" s="16">
        <v>0.34447294728752709</v>
      </c>
      <c r="K9" s="16">
        <v>0.24565046449031289</v>
      </c>
      <c r="L9" s="16">
        <v>0.21821989338850381</v>
      </c>
      <c r="N9" s="16">
        <v>0.3979901366418605</v>
      </c>
      <c r="O9" s="16">
        <v>0.3388437953158201</v>
      </c>
      <c r="P9" s="16">
        <v>0.4117788064826336</v>
      </c>
      <c r="Q9" s="16">
        <v>0.31875414304949101</v>
      </c>
      <c r="R9" s="16">
        <v>0.38124151265468881</v>
      </c>
      <c r="S9" s="16">
        <v>0.29866668300699412</v>
      </c>
      <c r="T9" s="16">
        <v>0.39545250193856962</v>
      </c>
      <c r="U9" s="16">
        <v>0.37533288343066201</v>
      </c>
      <c r="V9" s="16">
        <v>0.50328818850061485</v>
      </c>
      <c r="W9" s="16">
        <v>0.3074054895744151</v>
      </c>
      <c r="X9" s="16">
        <v>0.38493909106095309</v>
      </c>
      <c r="Y9" s="16">
        <v>0.45235446351310771</v>
      </c>
      <c r="AA9" s="16">
        <v>0.46520428342281522</v>
      </c>
      <c r="AB9" s="16">
        <v>0.3621517113137292</v>
      </c>
      <c r="AC9" s="16">
        <v>0.34800941074979802</v>
      </c>
      <c r="AD9" s="16">
        <v>0.3626392562930007</v>
      </c>
    </row>
    <row r="10" spans="2:32" ht="19" customHeight="1" x14ac:dyDescent="0.35">
      <c r="B10" s="15" t="s">
        <v>215</v>
      </c>
      <c r="C10" s="16">
        <v>0.46971899355986169</v>
      </c>
      <c r="D10" s="16">
        <v>0.4736839450720825</v>
      </c>
      <c r="E10" s="16">
        <v>0.46588906056183732</v>
      </c>
      <c r="G10" s="16">
        <v>0.41363171551154282</v>
      </c>
      <c r="H10" s="16">
        <v>0.35050984305735922</v>
      </c>
      <c r="I10" s="16">
        <v>0.5023985328633026</v>
      </c>
      <c r="J10" s="16">
        <v>0.48694073375394192</v>
      </c>
      <c r="K10" s="16">
        <v>0.6548939435098482</v>
      </c>
      <c r="L10" s="16">
        <v>0.54707839439115535</v>
      </c>
      <c r="N10" s="16">
        <v>0.44411434730777188</v>
      </c>
      <c r="O10" s="16">
        <v>0.51298054986331532</v>
      </c>
      <c r="P10" s="16">
        <v>0.43725592883512437</v>
      </c>
      <c r="Q10" s="16">
        <v>0.51933521414341233</v>
      </c>
      <c r="R10" s="16">
        <v>0.44579848373963699</v>
      </c>
      <c r="S10" s="16">
        <v>0.58858649912400973</v>
      </c>
      <c r="T10" s="16">
        <v>0.41355414193975648</v>
      </c>
      <c r="U10" s="16">
        <v>0.49038732328654377</v>
      </c>
      <c r="V10" s="16">
        <v>0.41004968057198338</v>
      </c>
      <c r="W10" s="16">
        <v>0.56722474135388246</v>
      </c>
      <c r="X10" s="16">
        <v>0.40315345547627601</v>
      </c>
      <c r="Y10" s="16">
        <v>0.46231182778367308</v>
      </c>
      <c r="AA10" s="16">
        <v>0.42673876458051629</v>
      </c>
      <c r="AB10" s="16">
        <v>0.47602543170791028</v>
      </c>
      <c r="AC10" s="16">
        <v>0.51189677587244098</v>
      </c>
      <c r="AD10" s="16">
        <v>0.48541320870433641</v>
      </c>
    </row>
    <row r="11" spans="2:32" ht="19" customHeight="1" x14ac:dyDescent="0.35">
      <c r="B11" s="15" t="s">
        <v>216</v>
      </c>
      <c r="C11" s="16">
        <v>0.1077168868123094</v>
      </c>
      <c r="D11" s="16">
        <v>9.5364062297422253E-2</v>
      </c>
      <c r="E11" s="16">
        <v>0.1196490605305881</v>
      </c>
      <c r="G11" s="16">
        <v>0.1207368586036924</v>
      </c>
      <c r="H11" s="16">
        <v>0.1006034960795764</v>
      </c>
      <c r="I11" s="16">
        <v>7.2587577769385569E-2</v>
      </c>
      <c r="J11" s="16">
        <v>0.13404257192774</v>
      </c>
      <c r="K11" s="16">
        <v>4.1904740974207079E-2</v>
      </c>
      <c r="L11" s="16">
        <v>0.18882789730213359</v>
      </c>
      <c r="N11" s="16">
        <v>0.1036995154240177</v>
      </c>
      <c r="O11" s="16">
        <v>0.1056912351315405</v>
      </c>
      <c r="P11" s="16">
        <v>0.13500457420370021</v>
      </c>
      <c r="Q11" s="16">
        <v>0.16191064280709649</v>
      </c>
      <c r="R11" s="16">
        <v>0.13698622382992889</v>
      </c>
      <c r="S11" s="16">
        <v>7.9667310143040432E-2</v>
      </c>
      <c r="T11" s="16">
        <v>0.14797492275073429</v>
      </c>
      <c r="U11" s="16">
        <v>0.11459078364794111</v>
      </c>
      <c r="V11" s="16">
        <v>5.712237675735355E-2</v>
      </c>
      <c r="W11" s="16">
        <v>0.1117537488891496</v>
      </c>
      <c r="X11" s="16">
        <v>0.15665162906101099</v>
      </c>
      <c r="Y11" s="16">
        <v>6.6122095363561034E-2</v>
      </c>
      <c r="AA11" s="16">
        <v>8.3766944273403351E-2</v>
      </c>
      <c r="AB11" s="16">
        <v>0.13117722857797401</v>
      </c>
      <c r="AC11" s="16">
        <v>0.1129461395177305</v>
      </c>
      <c r="AD11" s="16">
        <v>0.1075707029182415</v>
      </c>
    </row>
    <row r="12" spans="2:32" ht="19" customHeight="1" x14ac:dyDescent="0.35">
      <c r="B12" s="15" t="s">
        <v>217</v>
      </c>
      <c r="C12" s="16">
        <v>3.069787184285452E-2</v>
      </c>
      <c r="D12" s="16">
        <v>2.913548084910934E-2</v>
      </c>
      <c r="E12" s="16">
        <v>3.2207058728070462E-2</v>
      </c>
      <c r="G12" s="16">
        <v>3.4815044858700281E-2</v>
      </c>
      <c r="H12" s="16">
        <v>1.395707718097451E-2</v>
      </c>
      <c r="I12" s="16">
        <v>2.0071325902125819E-2</v>
      </c>
      <c r="J12" s="16">
        <v>3.4543747030791112E-2</v>
      </c>
      <c r="K12" s="16">
        <v>5.7550851025632059E-2</v>
      </c>
      <c r="L12" s="16">
        <v>4.5873814918207023E-2</v>
      </c>
      <c r="N12" s="16">
        <v>5.4196000626349917E-2</v>
      </c>
      <c r="O12" s="16">
        <v>4.2484419689324301E-2</v>
      </c>
      <c r="P12" s="16">
        <v>1.59606904785418E-2</v>
      </c>
      <c r="Q12" s="16">
        <v>0</v>
      </c>
      <c r="R12" s="16">
        <v>3.5973779775745347E-2</v>
      </c>
      <c r="S12" s="16">
        <v>3.3079507725955859E-2</v>
      </c>
      <c r="T12" s="16">
        <v>4.3018433370939552E-2</v>
      </c>
      <c r="U12" s="16">
        <v>1.9689009634853139E-2</v>
      </c>
      <c r="V12" s="16">
        <v>2.9539754170048289E-2</v>
      </c>
      <c r="W12" s="16">
        <v>1.361602018255274E-2</v>
      </c>
      <c r="X12" s="16">
        <v>5.5255824401759981E-2</v>
      </c>
      <c r="Y12" s="16">
        <v>1.9211613339658391E-2</v>
      </c>
      <c r="AA12" s="16">
        <v>2.4290007723264999E-2</v>
      </c>
      <c r="AB12" s="16">
        <v>3.064562840038661E-2</v>
      </c>
      <c r="AC12" s="16">
        <v>2.7147673860030419E-2</v>
      </c>
      <c r="AD12" s="16">
        <v>4.4376832084421523E-2</v>
      </c>
    </row>
    <row r="14" spans="2:32" x14ac:dyDescent="0.35">
      <c r="B14" s="19" t="s">
        <v>32</v>
      </c>
    </row>
    <row r="15" spans="2:32" x14ac:dyDescent="0.35">
      <c r="B15" t="s">
        <v>393</v>
      </c>
    </row>
    <row r="16" spans="2:32" x14ac:dyDescent="0.35">
      <c r="B16"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220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406</v>
      </c>
      <c r="D7" s="13">
        <v>241</v>
      </c>
      <c r="E7" s="13">
        <v>165</v>
      </c>
      <c r="G7" s="13">
        <v>76</v>
      </c>
      <c r="H7" s="13">
        <v>131</v>
      </c>
      <c r="I7" s="13">
        <v>97</v>
      </c>
      <c r="J7" s="13">
        <v>58</v>
      </c>
      <c r="K7" s="13">
        <v>25</v>
      </c>
      <c r="L7" s="13">
        <v>19</v>
      </c>
      <c r="N7" s="13">
        <v>30</v>
      </c>
      <c r="O7" s="13">
        <v>14</v>
      </c>
      <c r="P7" s="13">
        <v>20</v>
      </c>
      <c r="Q7" s="13">
        <v>17</v>
      </c>
      <c r="R7" s="13">
        <v>46</v>
      </c>
      <c r="S7" s="13">
        <v>25</v>
      </c>
      <c r="T7" s="13">
        <v>26</v>
      </c>
      <c r="U7" s="13">
        <v>40</v>
      </c>
      <c r="V7" s="13">
        <v>85</v>
      </c>
      <c r="W7" s="13">
        <v>51</v>
      </c>
      <c r="X7" s="13">
        <v>23</v>
      </c>
      <c r="Y7" s="13">
        <v>29</v>
      </c>
      <c r="AA7" s="13">
        <v>163</v>
      </c>
      <c r="AB7" s="13">
        <v>76</v>
      </c>
      <c r="AC7" s="13">
        <v>104</v>
      </c>
      <c r="AD7" s="13">
        <v>63</v>
      </c>
    </row>
    <row r="8" spans="2:32" x14ac:dyDescent="0.35">
      <c r="B8" s="7" t="s">
        <v>111</v>
      </c>
      <c r="C8" s="14">
        <v>402</v>
      </c>
      <c r="D8" s="14">
        <v>238</v>
      </c>
      <c r="E8" s="14">
        <v>164</v>
      </c>
      <c r="G8" s="14">
        <v>72</v>
      </c>
      <c r="H8" s="14">
        <v>133</v>
      </c>
      <c r="I8" s="14">
        <v>94</v>
      </c>
      <c r="J8" s="14">
        <v>59</v>
      </c>
      <c r="K8" s="14">
        <v>24</v>
      </c>
      <c r="L8" s="14">
        <v>21</v>
      </c>
      <c r="N8" s="14">
        <v>29</v>
      </c>
      <c r="O8" s="14">
        <v>13</v>
      </c>
      <c r="P8" s="14">
        <v>18</v>
      </c>
      <c r="Q8" s="14">
        <v>15</v>
      </c>
      <c r="R8" s="14">
        <v>44</v>
      </c>
      <c r="S8" s="14">
        <v>24</v>
      </c>
      <c r="T8" s="14">
        <v>24</v>
      </c>
      <c r="U8" s="14">
        <v>38</v>
      </c>
      <c r="V8" s="14">
        <v>92</v>
      </c>
      <c r="W8" s="14">
        <v>50</v>
      </c>
      <c r="X8" s="14">
        <v>25</v>
      </c>
      <c r="Y8" s="14">
        <v>31</v>
      </c>
      <c r="AA8" s="14">
        <v>160</v>
      </c>
      <c r="AB8" s="14">
        <v>75</v>
      </c>
      <c r="AC8" s="14">
        <v>103</v>
      </c>
      <c r="AD8" s="14">
        <v>63</v>
      </c>
    </row>
    <row r="9" spans="2:32" ht="19" customHeight="1" x14ac:dyDescent="0.35">
      <c r="B9" s="15" t="s">
        <v>214</v>
      </c>
      <c r="C9" s="16">
        <v>0.35829663404971718</v>
      </c>
      <c r="D9" s="16">
        <v>0.33261042268654889</v>
      </c>
      <c r="E9" s="16">
        <v>0.39560278352211209</v>
      </c>
      <c r="G9" s="16">
        <v>0.24101410735455331</v>
      </c>
      <c r="H9" s="16">
        <v>0.47675072422022008</v>
      </c>
      <c r="I9" s="16">
        <v>0.37073843135644879</v>
      </c>
      <c r="J9" s="16">
        <v>0.24652646305018189</v>
      </c>
      <c r="K9" s="16">
        <v>0.2313991494707579</v>
      </c>
      <c r="L9" s="16">
        <v>0.41800351176379541</v>
      </c>
      <c r="N9" s="16">
        <v>0.40247517942567612</v>
      </c>
      <c r="O9" s="16">
        <v>0.34897075265374689</v>
      </c>
      <c r="P9" s="16">
        <v>0.15024462435378169</v>
      </c>
      <c r="Q9" s="16">
        <v>0.23777191861747149</v>
      </c>
      <c r="R9" s="16">
        <v>0.41453467093109708</v>
      </c>
      <c r="S9" s="16">
        <v>0.44707206628154161</v>
      </c>
      <c r="T9" s="16">
        <v>0.26433376885654059</v>
      </c>
      <c r="U9" s="16">
        <v>0.22700292364209801</v>
      </c>
      <c r="V9" s="16">
        <v>0.49719059371865759</v>
      </c>
      <c r="W9" s="16">
        <v>0.39067782619158259</v>
      </c>
      <c r="X9" s="16">
        <v>0.21502151332095271</v>
      </c>
      <c r="Y9" s="16">
        <v>0.23759604125898759</v>
      </c>
      <c r="AA9" s="16">
        <v>0.51949153280319882</v>
      </c>
      <c r="AB9" s="16">
        <v>0.2961448456986463</v>
      </c>
      <c r="AC9" s="16">
        <v>0.18492139956415651</v>
      </c>
      <c r="AD9" s="16">
        <v>0.30652316964272658</v>
      </c>
    </row>
    <row r="10" spans="2:32" ht="19" customHeight="1" x14ac:dyDescent="0.35">
      <c r="B10" s="15" t="s">
        <v>215</v>
      </c>
      <c r="C10" s="16">
        <v>0.47591151064122528</v>
      </c>
      <c r="D10" s="16">
        <v>0.49916293979165938</v>
      </c>
      <c r="E10" s="16">
        <v>0.44214159108910739</v>
      </c>
      <c r="G10" s="16">
        <v>0.50829085298340038</v>
      </c>
      <c r="H10" s="16">
        <v>0.34625693768582511</v>
      </c>
      <c r="I10" s="16">
        <v>0.5282766943378463</v>
      </c>
      <c r="J10" s="16">
        <v>0.54451831329229161</v>
      </c>
      <c r="K10" s="16">
        <v>0.67876608268349559</v>
      </c>
      <c r="L10" s="16">
        <v>0.52481039585943789</v>
      </c>
      <c r="N10" s="16">
        <v>0.36503626840739772</v>
      </c>
      <c r="O10" s="16">
        <v>0.50769468637656101</v>
      </c>
      <c r="P10" s="16">
        <v>0.54943713011933493</v>
      </c>
      <c r="Q10" s="16">
        <v>0.47468586688174341</v>
      </c>
      <c r="R10" s="16">
        <v>0.58546532906890292</v>
      </c>
      <c r="S10" s="16">
        <v>0.47167534511223269</v>
      </c>
      <c r="T10" s="16">
        <v>0.27120771221024359</v>
      </c>
      <c r="U10" s="16">
        <v>0.57396215267596951</v>
      </c>
      <c r="V10" s="16">
        <v>0.37474536484083282</v>
      </c>
      <c r="W10" s="16">
        <v>0.53459856235976133</v>
      </c>
      <c r="X10" s="16">
        <v>0.60351760038220081</v>
      </c>
      <c r="Y10" s="16">
        <v>0.51560197110601835</v>
      </c>
      <c r="AA10" s="16">
        <v>0.41573153217504327</v>
      </c>
      <c r="AB10" s="16">
        <v>0.50768140857644017</v>
      </c>
      <c r="AC10" s="16">
        <v>0.53613045338632748</v>
      </c>
      <c r="AD10" s="16">
        <v>0.49244598819635971</v>
      </c>
    </row>
    <row r="11" spans="2:32" ht="19" customHeight="1" x14ac:dyDescent="0.35">
      <c r="B11" s="15" t="s">
        <v>216</v>
      </c>
      <c r="C11" s="16">
        <v>0.14370559880479761</v>
      </c>
      <c r="D11" s="16">
        <v>0.1437433826434778</v>
      </c>
      <c r="E11" s="16">
        <v>0.14365072229874101</v>
      </c>
      <c r="G11" s="16">
        <v>0.21195688447239089</v>
      </c>
      <c r="H11" s="16">
        <v>0.162045272322793</v>
      </c>
      <c r="I11" s="16">
        <v>0.10098487430570489</v>
      </c>
      <c r="J11" s="16">
        <v>0.1389772183842459</v>
      </c>
      <c r="K11" s="16">
        <v>8.9834767845746497E-2</v>
      </c>
      <c r="L11" s="16">
        <v>5.718609237676666E-2</v>
      </c>
      <c r="N11" s="16">
        <v>0.16492101444574889</v>
      </c>
      <c r="O11" s="16">
        <v>0.14333456096969199</v>
      </c>
      <c r="P11" s="16">
        <v>0.3003182455268833</v>
      </c>
      <c r="Q11" s="16">
        <v>0.2304852988863742</v>
      </c>
      <c r="R11" s="16">
        <v>0</v>
      </c>
      <c r="S11" s="16">
        <v>8.1252588606225529E-2</v>
      </c>
      <c r="T11" s="16">
        <v>0.38691584281067098</v>
      </c>
      <c r="U11" s="16">
        <v>0.1741203117924551</v>
      </c>
      <c r="V11" s="16">
        <v>0.1168760947981516</v>
      </c>
      <c r="W11" s="16">
        <v>7.4723611448656149E-2</v>
      </c>
      <c r="X11" s="16">
        <v>9.1992828025514492E-2</v>
      </c>
      <c r="Y11" s="16">
        <v>0.24680198763499389</v>
      </c>
      <c r="AA11" s="16">
        <v>4.7336287542191657E-2</v>
      </c>
      <c r="AB11" s="16">
        <v>0.16919602008704479</v>
      </c>
      <c r="AC11" s="16">
        <v>0.26776745177348049</v>
      </c>
      <c r="AD11" s="16">
        <v>0.15519633257319179</v>
      </c>
    </row>
    <row r="12" spans="2:32" ht="19" customHeight="1" x14ac:dyDescent="0.35">
      <c r="B12" s="15" t="s">
        <v>217</v>
      </c>
      <c r="C12" s="16">
        <v>2.2086256504259719E-2</v>
      </c>
      <c r="D12" s="16">
        <v>2.448325487831389E-2</v>
      </c>
      <c r="E12" s="16">
        <v>1.860490309003936E-2</v>
      </c>
      <c r="G12" s="16">
        <v>3.8738155189655357E-2</v>
      </c>
      <c r="H12" s="16">
        <v>1.4947065771161529E-2</v>
      </c>
      <c r="I12" s="16">
        <v>0</v>
      </c>
      <c r="J12" s="16">
        <v>6.9978005273280755E-2</v>
      </c>
      <c r="K12" s="16">
        <v>0</v>
      </c>
      <c r="L12" s="16">
        <v>0</v>
      </c>
      <c r="N12" s="16">
        <v>6.7567537721177393E-2</v>
      </c>
      <c r="O12" s="16">
        <v>0</v>
      </c>
      <c r="P12" s="16">
        <v>0</v>
      </c>
      <c r="Q12" s="16">
        <v>5.7056915614411063E-2</v>
      </c>
      <c r="R12" s="16">
        <v>0</v>
      </c>
      <c r="S12" s="16">
        <v>0</v>
      </c>
      <c r="T12" s="16">
        <v>7.7542676122544743E-2</v>
      </c>
      <c r="U12" s="16">
        <v>2.4914611889477589E-2</v>
      </c>
      <c r="V12" s="16">
        <v>1.118794664235794E-2</v>
      </c>
      <c r="W12" s="16">
        <v>0</v>
      </c>
      <c r="X12" s="16">
        <v>8.9468058271332002E-2</v>
      </c>
      <c r="Y12" s="16">
        <v>0</v>
      </c>
      <c r="AA12" s="16">
        <v>1.7440647479566241E-2</v>
      </c>
      <c r="AB12" s="16">
        <v>2.6977725637868651E-2</v>
      </c>
      <c r="AC12" s="16">
        <v>1.118069527603534E-2</v>
      </c>
      <c r="AD12" s="16">
        <v>4.583450958772179E-2</v>
      </c>
    </row>
    <row r="14" spans="2:32" x14ac:dyDescent="0.35">
      <c r="B14" s="19" t="s">
        <v>33</v>
      </c>
    </row>
    <row r="15" spans="2:32" x14ac:dyDescent="0.35">
      <c r="B15" t="s">
        <v>393</v>
      </c>
    </row>
    <row r="16" spans="2:32" x14ac:dyDescent="0.35">
      <c r="B16"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221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559</v>
      </c>
      <c r="D7" s="13">
        <v>326</v>
      </c>
      <c r="E7" s="13">
        <v>233</v>
      </c>
      <c r="G7" s="13">
        <v>119</v>
      </c>
      <c r="H7" s="13">
        <v>175</v>
      </c>
      <c r="I7" s="13">
        <v>119</v>
      </c>
      <c r="J7" s="13">
        <v>75</v>
      </c>
      <c r="K7" s="13">
        <v>46</v>
      </c>
      <c r="L7" s="13">
        <v>25</v>
      </c>
      <c r="N7" s="13">
        <v>48</v>
      </c>
      <c r="O7" s="13">
        <v>19</v>
      </c>
      <c r="P7" s="13">
        <v>30</v>
      </c>
      <c r="Q7" s="13">
        <v>25</v>
      </c>
      <c r="R7" s="13">
        <v>63</v>
      </c>
      <c r="S7" s="13">
        <v>28</v>
      </c>
      <c r="T7" s="13">
        <v>36</v>
      </c>
      <c r="U7" s="13">
        <v>52</v>
      </c>
      <c r="V7" s="13">
        <v>122</v>
      </c>
      <c r="W7" s="13">
        <v>69</v>
      </c>
      <c r="X7" s="13">
        <v>31</v>
      </c>
      <c r="Y7" s="13">
        <v>36</v>
      </c>
      <c r="AA7" s="13">
        <v>206</v>
      </c>
      <c r="AB7" s="13">
        <v>126</v>
      </c>
      <c r="AC7" s="13">
        <v>136</v>
      </c>
      <c r="AD7" s="13">
        <v>89</v>
      </c>
    </row>
    <row r="8" spans="2:32" x14ac:dyDescent="0.35">
      <c r="B8" s="7" t="s">
        <v>111</v>
      </c>
      <c r="C8" s="14">
        <v>551</v>
      </c>
      <c r="D8" s="14">
        <v>320</v>
      </c>
      <c r="E8" s="14">
        <v>231</v>
      </c>
      <c r="G8" s="14">
        <v>112</v>
      </c>
      <c r="H8" s="14">
        <v>177</v>
      </c>
      <c r="I8" s="14">
        <v>115</v>
      </c>
      <c r="J8" s="14">
        <v>75</v>
      </c>
      <c r="K8" s="14">
        <v>44</v>
      </c>
      <c r="L8" s="14">
        <v>27</v>
      </c>
      <c r="N8" s="14">
        <v>46</v>
      </c>
      <c r="O8" s="14">
        <v>17</v>
      </c>
      <c r="P8" s="14">
        <v>27</v>
      </c>
      <c r="Q8" s="14">
        <v>22</v>
      </c>
      <c r="R8" s="14">
        <v>61</v>
      </c>
      <c r="S8" s="14">
        <v>27</v>
      </c>
      <c r="T8" s="14">
        <v>33</v>
      </c>
      <c r="U8" s="14">
        <v>49</v>
      </c>
      <c r="V8" s="14">
        <v>132</v>
      </c>
      <c r="W8" s="14">
        <v>66</v>
      </c>
      <c r="X8" s="14">
        <v>33</v>
      </c>
      <c r="Y8" s="14">
        <v>38</v>
      </c>
      <c r="AA8" s="14">
        <v>202</v>
      </c>
      <c r="AB8" s="14">
        <v>123</v>
      </c>
      <c r="AC8" s="14">
        <v>136</v>
      </c>
      <c r="AD8" s="14">
        <v>89</v>
      </c>
    </row>
    <row r="9" spans="2:32" ht="19" customHeight="1" x14ac:dyDescent="0.35">
      <c r="B9" s="15" t="s">
        <v>214</v>
      </c>
      <c r="C9" s="16">
        <v>0.51380548509227775</v>
      </c>
      <c r="D9" s="16">
        <v>0.52095029746727539</v>
      </c>
      <c r="E9" s="16">
        <v>0.50392625609230846</v>
      </c>
      <c r="G9" s="16">
        <v>0.40498273019080527</v>
      </c>
      <c r="H9" s="16">
        <v>0.63063721883596124</v>
      </c>
      <c r="I9" s="16">
        <v>0.54388637875517709</v>
      </c>
      <c r="J9" s="16">
        <v>0.41423834919539448</v>
      </c>
      <c r="K9" s="16">
        <v>0.4925273852486679</v>
      </c>
      <c r="L9" s="16">
        <v>0.38461862454111873</v>
      </c>
      <c r="N9" s="16">
        <v>0.49839538295119767</v>
      </c>
      <c r="O9" s="16">
        <v>0.5828426574037171</v>
      </c>
      <c r="P9" s="16">
        <v>0.51902923490696395</v>
      </c>
      <c r="Q9" s="16">
        <v>0.47519729298908159</v>
      </c>
      <c r="R9" s="16">
        <v>0.48771218620207513</v>
      </c>
      <c r="S9" s="16">
        <v>0.45244022026299691</v>
      </c>
      <c r="T9" s="16">
        <v>0.52643773296818297</v>
      </c>
      <c r="U9" s="16">
        <v>0.55687627491513592</v>
      </c>
      <c r="V9" s="16">
        <v>0.573461777242119</v>
      </c>
      <c r="W9" s="16">
        <v>0.42080753534052218</v>
      </c>
      <c r="X9" s="16">
        <v>0.38519117041640588</v>
      </c>
      <c r="Y9" s="16">
        <v>0.60641130995683912</v>
      </c>
      <c r="AA9" s="16">
        <v>0.63303067649838851</v>
      </c>
      <c r="AB9" s="16">
        <v>0.52486292909583432</v>
      </c>
      <c r="AC9" s="16">
        <v>0.40119525466965428</v>
      </c>
      <c r="AD9" s="16">
        <v>0.39639750699770099</v>
      </c>
    </row>
    <row r="10" spans="2:32" ht="19" customHeight="1" x14ac:dyDescent="0.35">
      <c r="B10" s="15" t="s">
        <v>215</v>
      </c>
      <c r="C10" s="16">
        <v>0.42234066703965889</v>
      </c>
      <c r="D10" s="16">
        <v>0.40957979050830268</v>
      </c>
      <c r="E10" s="16">
        <v>0.43998530413814341</v>
      </c>
      <c r="G10" s="16">
        <v>0.49781054295902022</v>
      </c>
      <c r="H10" s="16">
        <v>0.3174929270096844</v>
      </c>
      <c r="I10" s="16">
        <v>0.42951365496661192</v>
      </c>
      <c r="J10" s="16">
        <v>0.49452734474856719</v>
      </c>
      <c r="K10" s="16">
        <v>0.46590370959358779</v>
      </c>
      <c r="L10" s="16">
        <v>0.4929524844662424</v>
      </c>
      <c r="N10" s="16">
        <v>0.46164472390475808</v>
      </c>
      <c r="O10" s="16">
        <v>0.30896263877892349</v>
      </c>
      <c r="P10" s="16">
        <v>0.41099307423280368</v>
      </c>
      <c r="Q10" s="16">
        <v>0.48696842394345607</v>
      </c>
      <c r="R10" s="16">
        <v>0.51228781379792476</v>
      </c>
      <c r="S10" s="16">
        <v>0.47021893892854072</v>
      </c>
      <c r="T10" s="16">
        <v>0.41900776614278451</v>
      </c>
      <c r="U10" s="16">
        <v>0.40441795055727592</v>
      </c>
      <c r="V10" s="16">
        <v>0.34492569248856197</v>
      </c>
      <c r="W10" s="16">
        <v>0.4945998166583378</v>
      </c>
      <c r="X10" s="16">
        <v>0.47938339944456659</v>
      </c>
      <c r="Y10" s="16">
        <v>0.3370962939599097</v>
      </c>
      <c r="AA10" s="16">
        <v>0.32578852998821101</v>
      </c>
      <c r="AB10" s="16">
        <v>0.4374074034383178</v>
      </c>
      <c r="AC10" s="16">
        <v>0.47139060690467649</v>
      </c>
      <c r="AD10" s="16">
        <v>0.5486230385368831</v>
      </c>
    </row>
    <row r="11" spans="2:32" ht="19" customHeight="1" x14ac:dyDescent="0.35">
      <c r="B11" s="15" t="s">
        <v>216</v>
      </c>
      <c r="C11" s="16">
        <v>5.2423000818860192E-2</v>
      </c>
      <c r="D11" s="16">
        <v>5.7249115053006658E-2</v>
      </c>
      <c r="E11" s="16">
        <v>4.5749867194527852E-2</v>
      </c>
      <c r="G11" s="16">
        <v>8.8123323124774888E-2</v>
      </c>
      <c r="H11" s="16">
        <v>4.1033951402109373E-2</v>
      </c>
      <c r="I11" s="16">
        <v>2.6599966278210881E-2</v>
      </c>
      <c r="J11" s="16">
        <v>7.6814848761472085E-2</v>
      </c>
      <c r="K11" s="16">
        <v>4.1568905157744529E-2</v>
      </c>
      <c r="L11" s="16">
        <v>3.8504000604911472E-2</v>
      </c>
      <c r="N11" s="16">
        <v>3.9959893144044058E-2</v>
      </c>
      <c r="O11" s="16">
        <v>0.1081947038173595</v>
      </c>
      <c r="P11" s="16">
        <v>3.4988845430116107E-2</v>
      </c>
      <c r="Q11" s="16">
        <v>3.7834283067462261E-2</v>
      </c>
      <c r="R11" s="16">
        <v>0</v>
      </c>
      <c r="S11" s="16">
        <v>7.734084080846243E-2</v>
      </c>
      <c r="T11" s="16">
        <v>5.4554500889032791E-2</v>
      </c>
      <c r="U11" s="16">
        <v>1.877353636233127E-2</v>
      </c>
      <c r="V11" s="16">
        <v>8.1612530269319028E-2</v>
      </c>
      <c r="W11" s="16">
        <v>6.9792272064067878E-2</v>
      </c>
      <c r="X11" s="16">
        <v>3.2676843752749193E-2</v>
      </c>
      <c r="Y11" s="16">
        <v>5.6492396083251163E-2</v>
      </c>
      <c r="AA11" s="16">
        <v>3.4729573647224607E-2</v>
      </c>
      <c r="AB11" s="16">
        <v>2.9463829271722069E-2</v>
      </c>
      <c r="AC11" s="16">
        <v>0.10528583964264999</v>
      </c>
      <c r="AD11" s="16">
        <v>4.4103614812089187E-2</v>
      </c>
    </row>
    <row r="12" spans="2:32" ht="19" customHeight="1" x14ac:dyDescent="0.35">
      <c r="B12" s="15" t="s">
        <v>217</v>
      </c>
      <c r="C12" s="16">
        <v>1.143084704920328E-2</v>
      </c>
      <c r="D12" s="16">
        <v>1.222079697141505E-2</v>
      </c>
      <c r="E12" s="16">
        <v>1.033857257502015E-2</v>
      </c>
      <c r="G12" s="16">
        <v>9.0834037253993746E-3</v>
      </c>
      <c r="H12" s="16">
        <v>1.083590275224481E-2</v>
      </c>
      <c r="I12" s="16">
        <v>0</v>
      </c>
      <c r="J12" s="16">
        <v>1.441945729456629E-2</v>
      </c>
      <c r="K12" s="16">
        <v>0</v>
      </c>
      <c r="L12" s="16">
        <v>8.3924890387727422E-2</v>
      </c>
      <c r="N12" s="16">
        <v>0</v>
      </c>
      <c r="O12" s="16">
        <v>0</v>
      </c>
      <c r="P12" s="16">
        <v>3.4988845430116107E-2</v>
      </c>
      <c r="Q12" s="16">
        <v>0</v>
      </c>
      <c r="R12" s="16">
        <v>0</v>
      </c>
      <c r="S12" s="16">
        <v>0</v>
      </c>
      <c r="T12" s="16">
        <v>0</v>
      </c>
      <c r="U12" s="16">
        <v>1.9932238165256889E-2</v>
      </c>
      <c r="V12" s="16">
        <v>0</v>
      </c>
      <c r="W12" s="16">
        <v>1.4800375937072211E-2</v>
      </c>
      <c r="X12" s="16">
        <v>0.10274858638627821</v>
      </c>
      <c r="Y12" s="16">
        <v>0</v>
      </c>
      <c r="AA12" s="16">
        <v>6.4512198661759524E-3</v>
      </c>
      <c r="AB12" s="16">
        <v>8.265838194126001E-3</v>
      </c>
      <c r="AC12" s="16">
        <v>2.2128298783019369E-2</v>
      </c>
      <c r="AD12" s="16">
        <v>1.087583965332652E-2</v>
      </c>
    </row>
    <row r="14" spans="2:32" x14ac:dyDescent="0.35">
      <c r="B14" s="19" t="s">
        <v>34</v>
      </c>
    </row>
    <row r="15" spans="2:32" x14ac:dyDescent="0.35">
      <c r="B15" t="s">
        <v>393</v>
      </c>
    </row>
    <row r="16" spans="2:32" x14ac:dyDescent="0.35">
      <c r="B16" t="s">
        <v>394</v>
      </c>
    </row>
    <row r="17" spans="2:2" x14ac:dyDescent="0.35">
      <c r="B17"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J19"/>
  <sheetViews>
    <sheetView showGridLines="0" workbookViewId="0">
      <selection activeCell="B19" sqref="B19"/>
    </sheetView>
  </sheetViews>
  <sheetFormatPr defaultRowHeight="14.5" x14ac:dyDescent="0.35"/>
  <cols>
    <col min="1" max="1" width="5" customWidth="1"/>
    <col min="2" max="2" width="25" customWidth="1"/>
    <col min="3" max="10" width="20" customWidth="1"/>
  </cols>
  <sheetData>
    <row r="2" spans="2:10" ht="40" customHeight="1" x14ac:dyDescent="0.35">
      <c r="D2" s="17" t="s">
        <v>421</v>
      </c>
    </row>
    <row r="6" spans="2:10" ht="74" customHeight="1" x14ac:dyDescent="0.35">
      <c r="C6" s="18" t="s">
        <v>413</v>
      </c>
      <c r="D6" s="18" t="s">
        <v>409</v>
      </c>
      <c r="E6" s="18" t="s">
        <v>408</v>
      </c>
      <c r="F6" s="18" t="s">
        <v>410</v>
      </c>
      <c r="G6" s="18" t="s">
        <v>422</v>
      </c>
      <c r="H6" s="18" t="s">
        <v>423</v>
      </c>
      <c r="I6" s="18" t="s">
        <v>411</v>
      </c>
      <c r="J6" s="18" t="s">
        <v>414</v>
      </c>
    </row>
    <row r="7" spans="2:10" x14ac:dyDescent="0.35">
      <c r="B7" s="15" t="s">
        <v>223</v>
      </c>
      <c r="C7" s="16">
        <v>0.2568708334430711</v>
      </c>
      <c r="D7" s="16">
        <v>0.43837387729030142</v>
      </c>
      <c r="E7" s="16">
        <v>0.24840923432762371</v>
      </c>
      <c r="F7" s="16">
        <v>0.53961090316136318</v>
      </c>
      <c r="G7" s="16">
        <v>0.19061009156662251</v>
      </c>
      <c r="H7" s="16">
        <v>9.3011771358376377E-2</v>
      </c>
      <c r="I7" s="16">
        <v>0.47012927634229168</v>
      </c>
      <c r="J7" s="16">
        <v>0.2150440246948023</v>
      </c>
    </row>
    <row r="8" spans="2:10" x14ac:dyDescent="0.35">
      <c r="B8" s="15" t="s">
        <v>224</v>
      </c>
      <c r="C8" s="16">
        <v>0.35113814377543529</v>
      </c>
      <c r="D8" s="16">
        <v>0.32642830834707631</v>
      </c>
      <c r="E8" s="16">
        <v>0.30960244510837981</v>
      </c>
      <c r="F8" s="16">
        <v>0.33133653765721399</v>
      </c>
      <c r="G8" s="16">
        <v>0.24333620428180569</v>
      </c>
      <c r="H8" s="16">
        <v>0.13734711867125521</v>
      </c>
      <c r="I8" s="16">
        <v>0.35622149056652108</v>
      </c>
      <c r="J8" s="16">
        <v>0.34104965192551701</v>
      </c>
    </row>
    <row r="9" spans="2:10" x14ac:dyDescent="0.35">
      <c r="B9" s="15" t="s">
        <v>225</v>
      </c>
      <c r="C9" s="16">
        <v>0.19867012564205239</v>
      </c>
      <c r="D9" s="16">
        <v>0.15926851031863201</v>
      </c>
      <c r="E9" s="16">
        <v>0.2345402678590289</v>
      </c>
      <c r="F9" s="16">
        <v>9.5896152703768653E-2</v>
      </c>
      <c r="G9" s="16">
        <v>0.24302838684150499</v>
      </c>
      <c r="H9" s="16">
        <v>0.28450902574982873</v>
      </c>
      <c r="I9" s="16">
        <v>0.1192321678244456</v>
      </c>
      <c r="J9" s="16">
        <v>0.25911953699742662</v>
      </c>
    </row>
    <row r="10" spans="2:10" x14ac:dyDescent="0.35">
      <c r="B10" s="15" t="s">
        <v>226</v>
      </c>
      <c r="C10" s="16">
        <v>2.019802537118108E-2</v>
      </c>
      <c r="D10" s="16">
        <v>2.5728876386282559E-2</v>
      </c>
      <c r="E10" s="16">
        <v>2.1240041397038591E-2</v>
      </c>
      <c r="F10" s="16">
        <v>1.2913250524218539E-2</v>
      </c>
      <c r="G10" s="16">
        <v>3.5955996722599227E-2</v>
      </c>
      <c r="H10" s="16">
        <v>3.2114818270787708E-2</v>
      </c>
      <c r="I10" s="16">
        <v>1.88695284202802E-2</v>
      </c>
      <c r="J10" s="16">
        <v>2.2685895698895231E-2</v>
      </c>
    </row>
    <row r="11" spans="2:10" x14ac:dyDescent="0.35">
      <c r="B11" s="15" t="s">
        <v>227</v>
      </c>
      <c r="C11" s="16">
        <v>9.9114070590475591E-3</v>
      </c>
      <c r="D11" s="16">
        <v>1.244746756590334E-2</v>
      </c>
      <c r="E11" s="16">
        <v>1.1875851825293181E-2</v>
      </c>
      <c r="F11" s="16">
        <v>8.0990572255284828E-3</v>
      </c>
      <c r="G11" s="16">
        <v>3.1209016382388249E-2</v>
      </c>
      <c r="H11" s="16">
        <v>2.311939417557372E-2</v>
      </c>
      <c r="I11" s="16">
        <v>1.000137789891377E-2</v>
      </c>
      <c r="J11" s="16">
        <v>1.496488198400619E-2</v>
      </c>
    </row>
    <row r="12" spans="2:10" x14ac:dyDescent="0.35">
      <c r="B12" s="15" t="s">
        <v>228</v>
      </c>
      <c r="C12" s="16">
        <v>0.16321146470921241</v>
      </c>
      <c r="D12" s="16">
        <v>3.7752960091804337E-2</v>
      </c>
      <c r="E12" s="16">
        <v>0.17433215948263581</v>
      </c>
      <c r="F12" s="16">
        <v>1.214409872790701E-2</v>
      </c>
      <c r="G12" s="16">
        <v>0.25586030420507921</v>
      </c>
      <c r="H12" s="16">
        <v>0.42989787177417821</v>
      </c>
      <c r="I12" s="16">
        <v>2.5546158947547481E-2</v>
      </c>
      <c r="J12" s="16">
        <v>0.14713600869935281</v>
      </c>
    </row>
    <row r="13" spans="2:10" x14ac:dyDescent="0.35">
      <c r="C13" s="20">
        <f>SUM(C7:C8)</f>
        <v>0.60800897721850644</v>
      </c>
      <c r="D13" s="20">
        <f t="shared" ref="D13:J13" si="0">SUM(D7:D8)</f>
        <v>0.76480218563737767</v>
      </c>
      <c r="E13" s="20">
        <f t="shared" si="0"/>
        <v>0.55801167943600349</v>
      </c>
      <c r="F13" s="20">
        <f t="shared" si="0"/>
        <v>0.87094744081857711</v>
      </c>
      <c r="G13" s="20">
        <f t="shared" si="0"/>
        <v>0.4339462958484282</v>
      </c>
      <c r="H13" s="20">
        <f t="shared" si="0"/>
        <v>0.23035889002963159</v>
      </c>
      <c r="I13" s="20">
        <f t="shared" si="0"/>
        <v>0.82635076690881282</v>
      </c>
      <c r="J13" s="20">
        <f t="shared" si="0"/>
        <v>0.55609367662031928</v>
      </c>
    </row>
    <row r="14" spans="2:10" x14ac:dyDescent="0.35">
      <c r="C14" s="20">
        <f>SUM(C7:C11)</f>
        <v>0.83678853529078756</v>
      </c>
      <c r="D14" s="20">
        <f t="shared" ref="D14:J14" si="1">SUM(D7:D11)</f>
        <v>0.96224703990819549</v>
      </c>
      <c r="E14" s="20">
        <f t="shared" si="1"/>
        <v>0.82566784051736419</v>
      </c>
      <c r="F14" s="20">
        <f t="shared" si="1"/>
        <v>0.98785590127209277</v>
      </c>
      <c r="G14" s="20">
        <f t="shared" si="1"/>
        <v>0.74413969579492067</v>
      </c>
      <c r="H14" s="20">
        <f t="shared" si="1"/>
        <v>0.57010212822582174</v>
      </c>
      <c r="I14" s="20">
        <f t="shared" si="1"/>
        <v>0.97445384105245236</v>
      </c>
      <c r="J14" s="20">
        <f t="shared" si="1"/>
        <v>0.85286399130064727</v>
      </c>
    </row>
    <row r="15" spans="2:10" x14ac:dyDescent="0.35">
      <c r="B15" t="s">
        <v>393</v>
      </c>
      <c r="C15" s="20">
        <f>C13/C14</f>
        <v>0.72659812076323527</v>
      </c>
      <c r="D15" s="20">
        <f t="shared" ref="D15:J15" si="2">D13/D14</f>
        <v>0.79480856154189328</v>
      </c>
      <c r="E15" s="20">
        <f t="shared" si="2"/>
        <v>0.67583070582760363</v>
      </c>
      <c r="F15" s="20">
        <f t="shared" si="2"/>
        <v>0.88165433814489647</v>
      </c>
      <c r="G15" s="20">
        <f t="shared" si="2"/>
        <v>0.58315165593318996</v>
      </c>
      <c r="H15" s="20">
        <f t="shared" si="2"/>
        <v>0.40406600611458288</v>
      </c>
      <c r="I15" s="20">
        <f t="shared" si="2"/>
        <v>0.84801427435117727</v>
      </c>
      <c r="J15" s="20">
        <f t="shared" si="2"/>
        <v>0.65203090093211358</v>
      </c>
    </row>
    <row r="16" spans="2:10" x14ac:dyDescent="0.35">
      <c r="B16" t="s">
        <v>394</v>
      </c>
    </row>
    <row r="19" spans="2:2" x14ac:dyDescent="0.35">
      <c r="B19" t="str">
        <f>HYPERLINK("#Contents!A1", "Return to Contents")</f>
        <v>Return to Contents</v>
      </c>
    </row>
  </sheetData>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222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0.24840923432762371</v>
      </c>
      <c r="D9" s="16">
        <v>0.24802218899907691</v>
      </c>
      <c r="E9" s="16">
        <v>0.2487875614543969</v>
      </c>
      <c r="G9" s="16">
        <v>0.33434232140398928</v>
      </c>
      <c r="H9" s="16">
        <v>0.42286518217384622</v>
      </c>
      <c r="I9" s="16">
        <v>0.26743111124182628</v>
      </c>
      <c r="J9" s="16">
        <v>0.2244933125568532</v>
      </c>
      <c r="K9" s="16">
        <v>0.17854187628629881</v>
      </c>
      <c r="L9" s="16">
        <v>0.1014593941080897</v>
      </c>
      <c r="N9" s="16">
        <v>0.19417078071146829</v>
      </c>
      <c r="O9" s="16">
        <v>0.34114421339223788</v>
      </c>
      <c r="P9" s="16">
        <v>0.21215556408213679</v>
      </c>
      <c r="Q9" s="16">
        <v>0.20980295358424531</v>
      </c>
      <c r="R9" s="16">
        <v>0.26395250969601741</v>
      </c>
      <c r="S9" s="16">
        <v>0.2143569349269149</v>
      </c>
      <c r="T9" s="16">
        <v>0.17385168778342339</v>
      </c>
      <c r="U9" s="16">
        <v>0.28070721508546148</v>
      </c>
      <c r="V9" s="16">
        <v>0.38014941404620251</v>
      </c>
      <c r="W9" s="16">
        <v>0.2090113336607537</v>
      </c>
      <c r="X9" s="16">
        <v>0.200059240115639</v>
      </c>
      <c r="Y9" s="16">
        <v>0.24067026589299401</v>
      </c>
      <c r="AA9" s="16">
        <v>0.33456803472891689</v>
      </c>
      <c r="AB9" s="16">
        <v>0.25542898070585351</v>
      </c>
      <c r="AC9" s="16">
        <v>0.21492534803172739</v>
      </c>
      <c r="AD9" s="16">
        <v>0.17639055736452289</v>
      </c>
    </row>
    <row r="10" spans="2:32" ht="19" customHeight="1" x14ac:dyDescent="0.35">
      <c r="B10" s="15" t="s">
        <v>224</v>
      </c>
      <c r="C10" s="16">
        <v>0.30960244510837981</v>
      </c>
      <c r="D10" s="16">
        <v>0.31348842057387372</v>
      </c>
      <c r="E10" s="16">
        <v>0.30580400129795787</v>
      </c>
      <c r="G10" s="16">
        <v>0.3976330060087932</v>
      </c>
      <c r="H10" s="16">
        <v>0.34989094716419178</v>
      </c>
      <c r="I10" s="16">
        <v>0.37253875477513521</v>
      </c>
      <c r="J10" s="16">
        <v>0.26527528078874751</v>
      </c>
      <c r="K10" s="16">
        <v>0.30590738434202303</v>
      </c>
      <c r="L10" s="16">
        <v>0.20658293901054001</v>
      </c>
      <c r="N10" s="16">
        <v>0.28642353977164819</v>
      </c>
      <c r="O10" s="16">
        <v>0.34798026863848908</v>
      </c>
      <c r="P10" s="16">
        <v>0.35022218444316361</v>
      </c>
      <c r="Q10" s="16">
        <v>0.2913994917468205</v>
      </c>
      <c r="R10" s="16">
        <v>0.33483277734047467</v>
      </c>
      <c r="S10" s="16">
        <v>0.26204652049520522</v>
      </c>
      <c r="T10" s="16">
        <v>0.32984601908246819</v>
      </c>
      <c r="U10" s="16">
        <v>0.30498346041849478</v>
      </c>
      <c r="V10" s="16">
        <v>0.31539496629043712</v>
      </c>
      <c r="W10" s="16">
        <v>0.2868528512841213</v>
      </c>
      <c r="X10" s="16">
        <v>0.34688064185615203</v>
      </c>
      <c r="Y10" s="16">
        <v>0.29599594782330968</v>
      </c>
      <c r="AA10" s="16">
        <v>0.33751630536818128</v>
      </c>
      <c r="AB10" s="16">
        <v>0.32669148406683451</v>
      </c>
      <c r="AC10" s="16">
        <v>0.33282162494724959</v>
      </c>
      <c r="AD10" s="16">
        <v>0.2422279933162122</v>
      </c>
    </row>
    <row r="11" spans="2:32" ht="32" customHeight="1" x14ac:dyDescent="0.35">
      <c r="B11" s="15" t="s">
        <v>225</v>
      </c>
      <c r="C11" s="16">
        <v>0.2345402678590289</v>
      </c>
      <c r="D11" s="16">
        <v>0.25476745031317649</v>
      </c>
      <c r="E11" s="16">
        <v>0.21476870299006151</v>
      </c>
      <c r="G11" s="16">
        <v>0.183391565312194</v>
      </c>
      <c r="H11" s="16">
        <v>0.14526672277577121</v>
      </c>
      <c r="I11" s="16">
        <v>0.22647471098689459</v>
      </c>
      <c r="J11" s="16">
        <v>0.28233354547842532</v>
      </c>
      <c r="K11" s="16">
        <v>0.25363057223637908</v>
      </c>
      <c r="L11" s="16">
        <v>0.29544228912085613</v>
      </c>
      <c r="N11" s="16">
        <v>0.30236910635544267</v>
      </c>
      <c r="O11" s="16">
        <v>0.16536616106611529</v>
      </c>
      <c r="P11" s="16">
        <v>0.18890073491743831</v>
      </c>
      <c r="Q11" s="16">
        <v>0.31866100007880549</v>
      </c>
      <c r="R11" s="16">
        <v>0.23487576828185369</v>
      </c>
      <c r="S11" s="16">
        <v>0.2744361921801316</v>
      </c>
      <c r="T11" s="16">
        <v>0.25467881082339783</v>
      </c>
      <c r="U11" s="16">
        <v>0.2323967763465388</v>
      </c>
      <c r="V11" s="16">
        <v>0.1635843535849496</v>
      </c>
      <c r="W11" s="16">
        <v>0.27487173782120022</v>
      </c>
      <c r="X11" s="16">
        <v>0.19375124940238481</v>
      </c>
      <c r="Y11" s="16">
        <v>0.216864958410839</v>
      </c>
      <c r="AA11" s="16">
        <v>0.1630978728862269</v>
      </c>
      <c r="AB11" s="16">
        <v>0.2097338345817937</v>
      </c>
      <c r="AC11" s="16">
        <v>0.2611835128836304</v>
      </c>
      <c r="AD11" s="16">
        <v>0.31542049476737372</v>
      </c>
    </row>
    <row r="12" spans="2:32" ht="19" customHeight="1" x14ac:dyDescent="0.35">
      <c r="B12" s="15" t="s">
        <v>226</v>
      </c>
      <c r="C12" s="16">
        <v>2.1240041397038591E-2</v>
      </c>
      <c r="D12" s="16">
        <v>2.299276517348664E-2</v>
      </c>
      <c r="E12" s="16">
        <v>1.9526797749685292E-2</v>
      </c>
      <c r="G12" s="16">
        <v>2.4317474361799919E-2</v>
      </c>
      <c r="H12" s="16">
        <v>3.5000078286116711E-2</v>
      </c>
      <c r="I12" s="16">
        <v>1.6981829618473401E-2</v>
      </c>
      <c r="J12" s="16">
        <v>1.7066428490135011E-2</v>
      </c>
      <c r="K12" s="16">
        <v>1.7543341708576899E-2</v>
      </c>
      <c r="L12" s="16">
        <v>1.7384180597727839E-2</v>
      </c>
      <c r="N12" s="16">
        <v>2.0834706590243699E-2</v>
      </c>
      <c r="O12" s="16">
        <v>3.0857913960078569E-2</v>
      </c>
      <c r="P12" s="16">
        <v>4.7002196821454713E-2</v>
      </c>
      <c r="Q12" s="16">
        <v>2.1095917021700331E-2</v>
      </c>
      <c r="R12" s="16">
        <v>8.7466381956656028E-3</v>
      </c>
      <c r="S12" s="16">
        <v>1.913588865090312E-2</v>
      </c>
      <c r="T12" s="16">
        <v>2.0101785947070488E-2</v>
      </c>
      <c r="U12" s="16">
        <v>2.2423647396746321E-2</v>
      </c>
      <c r="V12" s="16">
        <v>3.4323619284588998E-2</v>
      </c>
      <c r="W12" s="16">
        <v>2.2697707724603441E-2</v>
      </c>
      <c r="X12" s="16">
        <v>6.5724331390859623E-3</v>
      </c>
      <c r="Y12" s="16">
        <v>1.154383057213099E-2</v>
      </c>
      <c r="AA12" s="16">
        <v>1.8123665224802181E-2</v>
      </c>
      <c r="AB12" s="16">
        <v>1.5471383184132961E-2</v>
      </c>
      <c r="AC12" s="16">
        <v>2.245631214572958E-2</v>
      </c>
      <c r="AD12" s="16">
        <v>2.9696173024706309E-2</v>
      </c>
    </row>
    <row r="13" spans="2:32" ht="19" customHeight="1" x14ac:dyDescent="0.35">
      <c r="B13" s="15" t="s">
        <v>227</v>
      </c>
      <c r="C13" s="16">
        <v>1.1875851825293181E-2</v>
      </c>
      <c r="D13" s="16">
        <v>1.3357199524242341E-2</v>
      </c>
      <c r="E13" s="16">
        <v>1.0427871505262819E-2</v>
      </c>
      <c r="G13" s="16">
        <v>7.222154787717816E-3</v>
      </c>
      <c r="H13" s="16">
        <v>3.0261345744880411E-3</v>
      </c>
      <c r="I13" s="16">
        <v>5.8658812621559461E-3</v>
      </c>
      <c r="J13" s="16">
        <v>2.3684921424002879E-2</v>
      </c>
      <c r="K13" s="16">
        <v>3.706033891588717E-3</v>
      </c>
      <c r="L13" s="16">
        <v>2.289364845115191E-2</v>
      </c>
      <c r="N13" s="16">
        <v>5.5940657265142798E-3</v>
      </c>
      <c r="O13" s="16">
        <v>1.522011359576036E-2</v>
      </c>
      <c r="P13" s="16">
        <v>9.7024620897620435E-3</v>
      </c>
      <c r="Q13" s="16">
        <v>0</v>
      </c>
      <c r="R13" s="16">
        <v>5.3124314052660614E-3</v>
      </c>
      <c r="S13" s="16">
        <v>2.8161893009012801E-2</v>
      </c>
      <c r="T13" s="16">
        <v>2.8114393505941051E-2</v>
      </c>
      <c r="U13" s="16">
        <v>4.9531828035906294E-3</v>
      </c>
      <c r="V13" s="16">
        <v>7.4992739310261666E-3</v>
      </c>
      <c r="W13" s="16">
        <v>1.501368736807026E-2</v>
      </c>
      <c r="X13" s="16">
        <v>2.0850550216933359E-2</v>
      </c>
      <c r="Y13" s="16">
        <v>5.8253820807476877E-3</v>
      </c>
      <c r="AA13" s="16">
        <v>1.344929954857779E-2</v>
      </c>
      <c r="AB13" s="16">
        <v>7.9806743428695766E-3</v>
      </c>
      <c r="AC13" s="16">
        <v>1.0089547330606361E-2</v>
      </c>
      <c r="AD13" s="16">
        <v>1.5878542862387591E-2</v>
      </c>
    </row>
    <row r="14" spans="2:32" ht="32" customHeight="1" x14ac:dyDescent="0.35">
      <c r="B14" s="15" t="s">
        <v>228</v>
      </c>
      <c r="C14" s="16">
        <v>0.17433215948263581</v>
      </c>
      <c r="D14" s="16">
        <v>0.14737197541614391</v>
      </c>
      <c r="E14" s="16">
        <v>0.20068506500263561</v>
      </c>
      <c r="G14" s="16">
        <v>5.3093478125505619E-2</v>
      </c>
      <c r="H14" s="16">
        <v>4.3950935025585877E-2</v>
      </c>
      <c r="I14" s="16">
        <v>0.1107077121155146</v>
      </c>
      <c r="J14" s="16">
        <v>0.18714651126183621</v>
      </c>
      <c r="K14" s="16">
        <v>0.24067079153513321</v>
      </c>
      <c r="L14" s="16">
        <v>0.35623754871163438</v>
      </c>
      <c r="N14" s="16">
        <v>0.19060780084468271</v>
      </c>
      <c r="O14" s="16">
        <v>9.9431329347318728E-2</v>
      </c>
      <c r="P14" s="16">
        <v>0.19201685764604451</v>
      </c>
      <c r="Q14" s="16">
        <v>0.1590406375684284</v>
      </c>
      <c r="R14" s="16">
        <v>0.1522798750807228</v>
      </c>
      <c r="S14" s="16">
        <v>0.20186257073783229</v>
      </c>
      <c r="T14" s="16">
        <v>0.1934073028576988</v>
      </c>
      <c r="U14" s="16">
        <v>0.1545357179491679</v>
      </c>
      <c r="V14" s="16">
        <v>9.9048372862795622E-2</v>
      </c>
      <c r="W14" s="16">
        <v>0.19155268214125121</v>
      </c>
      <c r="X14" s="16">
        <v>0.23188588526980469</v>
      </c>
      <c r="Y14" s="16">
        <v>0.2290996152199786</v>
      </c>
      <c r="AA14" s="16">
        <v>0.1332448222432949</v>
      </c>
      <c r="AB14" s="16">
        <v>0.1846936431185158</v>
      </c>
      <c r="AC14" s="16">
        <v>0.1585236546610567</v>
      </c>
      <c r="AD14" s="16">
        <v>0.22038623866479751</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229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0.53961090316136318</v>
      </c>
      <c r="D9" s="16">
        <v>0.52477518738866746</v>
      </c>
      <c r="E9" s="16">
        <v>0.55411244421594907</v>
      </c>
      <c r="G9" s="16">
        <v>0.55454571090813976</v>
      </c>
      <c r="H9" s="16">
        <v>0.61253886691319825</v>
      </c>
      <c r="I9" s="16">
        <v>0.52600003532980943</v>
      </c>
      <c r="J9" s="16">
        <v>0.56372218114093398</v>
      </c>
      <c r="K9" s="16">
        <v>0.51337208629243025</v>
      </c>
      <c r="L9" s="16">
        <v>0.47976821096951222</v>
      </c>
      <c r="N9" s="16">
        <v>0.50604307431493489</v>
      </c>
      <c r="O9" s="16">
        <v>0.51488746586697554</v>
      </c>
      <c r="P9" s="16">
        <v>0.53272559996531188</v>
      </c>
      <c r="Q9" s="16">
        <v>0.53038574951413009</v>
      </c>
      <c r="R9" s="16">
        <v>0.57858272444243553</v>
      </c>
      <c r="S9" s="16">
        <v>0.50772286042120995</v>
      </c>
      <c r="T9" s="16">
        <v>0.5111669738636373</v>
      </c>
      <c r="U9" s="16">
        <v>0.52083217413336957</v>
      </c>
      <c r="V9" s="16">
        <v>0.58261878623720198</v>
      </c>
      <c r="W9" s="16">
        <v>0.52888887344351532</v>
      </c>
      <c r="X9" s="16">
        <v>0.52911413903336024</v>
      </c>
      <c r="Y9" s="16">
        <v>0.56883853830840791</v>
      </c>
      <c r="AA9" s="16">
        <v>0.57780205260952555</v>
      </c>
      <c r="AB9" s="16">
        <v>0.57431271335008605</v>
      </c>
      <c r="AC9" s="16">
        <v>0.50950576551823534</v>
      </c>
      <c r="AD9" s="16">
        <v>0.48876576677162298</v>
      </c>
    </row>
    <row r="10" spans="2:32" ht="19" customHeight="1" x14ac:dyDescent="0.35">
      <c r="B10" s="15" t="s">
        <v>224</v>
      </c>
      <c r="C10" s="16">
        <v>0.33133653765721399</v>
      </c>
      <c r="D10" s="16">
        <v>0.33000727212032183</v>
      </c>
      <c r="E10" s="16">
        <v>0.33263586146814639</v>
      </c>
      <c r="G10" s="16">
        <v>0.30956462311863941</v>
      </c>
      <c r="H10" s="16">
        <v>0.28467679837480669</v>
      </c>
      <c r="I10" s="16">
        <v>0.35248224316447763</v>
      </c>
      <c r="J10" s="16">
        <v>0.29466665263871439</v>
      </c>
      <c r="K10" s="16">
        <v>0.37264244629756299</v>
      </c>
      <c r="L10" s="16">
        <v>0.36829827607963589</v>
      </c>
      <c r="N10" s="16">
        <v>0.3333265195669573</v>
      </c>
      <c r="O10" s="16">
        <v>0.39462289149850371</v>
      </c>
      <c r="P10" s="16">
        <v>0.34554302495348688</v>
      </c>
      <c r="Q10" s="16">
        <v>0.32725583926905788</v>
      </c>
      <c r="R10" s="16">
        <v>0.33917366856977971</v>
      </c>
      <c r="S10" s="16">
        <v>0.3932817651172022</v>
      </c>
      <c r="T10" s="16">
        <v>0.33196505022791728</v>
      </c>
      <c r="U10" s="16">
        <v>0.33620956584346168</v>
      </c>
      <c r="V10" s="16">
        <v>0.29234219649939419</v>
      </c>
      <c r="W10" s="16">
        <v>0.31708212929493412</v>
      </c>
      <c r="X10" s="16">
        <v>0.31569467381965038</v>
      </c>
      <c r="Y10" s="16">
        <v>0.32736823204824739</v>
      </c>
      <c r="AA10" s="16">
        <v>0.32061413645996772</v>
      </c>
      <c r="AB10" s="16">
        <v>0.31764462573543789</v>
      </c>
      <c r="AC10" s="16">
        <v>0.35651375777202721</v>
      </c>
      <c r="AD10" s="16">
        <v>0.33457002345906151</v>
      </c>
    </row>
    <row r="11" spans="2:32" ht="32" customHeight="1" x14ac:dyDescent="0.35">
      <c r="B11" s="15" t="s">
        <v>225</v>
      </c>
      <c r="C11" s="16">
        <v>9.5896152703768653E-2</v>
      </c>
      <c r="D11" s="16">
        <v>0.103273286769686</v>
      </c>
      <c r="E11" s="16">
        <v>8.86851886922463E-2</v>
      </c>
      <c r="G11" s="16">
        <v>0.1059802617735138</v>
      </c>
      <c r="H11" s="16">
        <v>7.338632688095241E-2</v>
      </c>
      <c r="I11" s="16">
        <v>9.581491438356661E-2</v>
      </c>
      <c r="J11" s="16">
        <v>9.7141100861227264E-2</v>
      </c>
      <c r="K11" s="16">
        <v>9.1108586816373474E-2</v>
      </c>
      <c r="L11" s="16">
        <v>0.10982106533050261</v>
      </c>
      <c r="N11" s="16">
        <v>0.12379478339305409</v>
      </c>
      <c r="O11" s="16">
        <v>3.1165981695311089E-2</v>
      </c>
      <c r="P11" s="16">
        <v>8.3381474108071896E-2</v>
      </c>
      <c r="Q11" s="16">
        <v>9.0487853758874373E-2</v>
      </c>
      <c r="R11" s="16">
        <v>7.3018738085873086E-2</v>
      </c>
      <c r="S11" s="16">
        <v>7.4673207227627478E-2</v>
      </c>
      <c r="T11" s="16">
        <v>0.12942939340336981</v>
      </c>
      <c r="U11" s="16">
        <v>0.13245558412572911</v>
      </c>
      <c r="V11" s="16">
        <v>8.5349494807621884E-2</v>
      </c>
      <c r="W11" s="16">
        <v>0.1197141719807794</v>
      </c>
      <c r="X11" s="16">
        <v>9.5788989283459247E-2</v>
      </c>
      <c r="Y11" s="16">
        <v>6.5342407347044662E-2</v>
      </c>
      <c r="AA11" s="16">
        <v>7.463778153482592E-2</v>
      </c>
      <c r="AB11" s="16">
        <v>6.9261697611631326E-2</v>
      </c>
      <c r="AC11" s="16">
        <v>0.1017310977706152</v>
      </c>
      <c r="AD11" s="16">
        <v>0.14217577856014349</v>
      </c>
    </row>
    <row r="12" spans="2:32" ht="19" customHeight="1" x14ac:dyDescent="0.35">
      <c r="B12" s="15" t="s">
        <v>226</v>
      </c>
      <c r="C12" s="16">
        <v>1.2913250524218539E-2</v>
      </c>
      <c r="D12" s="16">
        <v>2.1274999517072311E-2</v>
      </c>
      <c r="E12" s="16">
        <v>4.7398500516118392E-3</v>
      </c>
      <c r="G12" s="16">
        <v>2.2886538778937301E-2</v>
      </c>
      <c r="H12" s="16">
        <v>1.7921643371973741E-2</v>
      </c>
      <c r="I12" s="16">
        <v>5.5477083134066098E-3</v>
      </c>
      <c r="J12" s="16">
        <v>1.745224679559091E-2</v>
      </c>
      <c r="K12" s="16">
        <v>1.0198344045066841E-2</v>
      </c>
      <c r="L12" s="16">
        <v>6.4288167503080288E-3</v>
      </c>
      <c r="N12" s="16">
        <v>1.6157739173350671E-2</v>
      </c>
      <c r="O12" s="16">
        <v>4.4801308541335932E-2</v>
      </c>
      <c r="P12" s="16">
        <v>2.8647438883367429E-2</v>
      </c>
      <c r="Q12" s="16">
        <v>3.1182415898603169E-2</v>
      </c>
      <c r="R12" s="16">
        <v>4.7065804159892996E-3</v>
      </c>
      <c r="S12" s="16">
        <v>6.2599583421087332E-3</v>
      </c>
      <c r="T12" s="16">
        <v>6.643566588937634E-3</v>
      </c>
      <c r="U12" s="16">
        <v>5.2513379487198353E-3</v>
      </c>
      <c r="V12" s="16">
        <v>2.291634216546547E-2</v>
      </c>
      <c r="W12" s="16">
        <v>8.0158339254427207E-3</v>
      </c>
      <c r="X12" s="16">
        <v>0</v>
      </c>
      <c r="Y12" s="16">
        <v>1.3412054103641101E-2</v>
      </c>
      <c r="AA12" s="16">
        <v>5.6134994608155594E-3</v>
      </c>
      <c r="AB12" s="16">
        <v>2.2411084398765959E-2</v>
      </c>
      <c r="AC12" s="16">
        <v>1.6431180164308789E-2</v>
      </c>
      <c r="AD12" s="16">
        <v>7.357630561980512E-3</v>
      </c>
    </row>
    <row r="13" spans="2:32" ht="19" customHeight="1" x14ac:dyDescent="0.35">
      <c r="B13" s="15" t="s">
        <v>227</v>
      </c>
      <c r="C13" s="16">
        <v>8.0990572255284828E-3</v>
      </c>
      <c r="D13" s="16">
        <v>9.2725875852881362E-3</v>
      </c>
      <c r="E13" s="16">
        <v>6.9519606545508927E-3</v>
      </c>
      <c r="G13" s="16">
        <v>7.0228654207695196E-3</v>
      </c>
      <c r="H13" s="16">
        <v>5.9497954591537158E-3</v>
      </c>
      <c r="I13" s="16">
        <v>5.8801439789774503E-3</v>
      </c>
      <c r="J13" s="16">
        <v>9.1197563899861195E-3</v>
      </c>
      <c r="K13" s="16">
        <v>6.6734997678133097E-3</v>
      </c>
      <c r="L13" s="16">
        <v>1.2478776075014721E-2</v>
      </c>
      <c r="N13" s="16">
        <v>5.5940657265142798E-3</v>
      </c>
      <c r="O13" s="16">
        <v>1.4522352397873721E-2</v>
      </c>
      <c r="P13" s="16">
        <v>9.7024620897620435E-3</v>
      </c>
      <c r="Q13" s="16">
        <v>0</v>
      </c>
      <c r="R13" s="16">
        <v>4.5182884859224001E-3</v>
      </c>
      <c r="S13" s="16">
        <v>6.1036116875330159E-3</v>
      </c>
      <c r="T13" s="16">
        <v>2.0795015916137791E-2</v>
      </c>
      <c r="U13" s="16">
        <v>0</v>
      </c>
      <c r="V13" s="16">
        <v>3.7972039755657609E-3</v>
      </c>
      <c r="W13" s="16">
        <v>7.3181001688868404E-3</v>
      </c>
      <c r="X13" s="16">
        <v>2.1532879040954609E-2</v>
      </c>
      <c r="Y13" s="16">
        <v>1.1426224769424989E-2</v>
      </c>
      <c r="AA13" s="16">
        <v>7.8733431428412992E-3</v>
      </c>
      <c r="AB13" s="16">
        <v>5.785197357216494E-3</v>
      </c>
      <c r="AC13" s="16">
        <v>9.1360633041822521E-3</v>
      </c>
      <c r="AD13" s="16">
        <v>9.8941897356256223E-3</v>
      </c>
    </row>
    <row r="14" spans="2:32" ht="32" customHeight="1" x14ac:dyDescent="0.35">
      <c r="B14" s="15" t="s">
        <v>228</v>
      </c>
      <c r="C14" s="16">
        <v>1.214409872790701E-2</v>
      </c>
      <c r="D14" s="16">
        <v>1.139666661896413E-2</v>
      </c>
      <c r="E14" s="16">
        <v>1.2874694917495591E-2</v>
      </c>
      <c r="G14" s="16">
        <v>0</v>
      </c>
      <c r="H14" s="16">
        <v>5.5265689999150951E-3</v>
      </c>
      <c r="I14" s="16">
        <v>1.4274954829762361E-2</v>
      </c>
      <c r="J14" s="16">
        <v>1.789806217354737E-2</v>
      </c>
      <c r="K14" s="16">
        <v>6.0050367807528869E-3</v>
      </c>
      <c r="L14" s="16">
        <v>2.3204854795026649E-2</v>
      </c>
      <c r="N14" s="16">
        <v>1.5083817825188649E-2</v>
      </c>
      <c r="O14" s="16">
        <v>0</v>
      </c>
      <c r="P14" s="16">
        <v>0</v>
      </c>
      <c r="Q14" s="16">
        <v>2.068814155933453E-2</v>
      </c>
      <c r="R14" s="16">
        <v>0</v>
      </c>
      <c r="S14" s="16">
        <v>1.1958597204318451E-2</v>
      </c>
      <c r="T14" s="16">
        <v>0</v>
      </c>
      <c r="U14" s="16">
        <v>5.2513379487198353E-3</v>
      </c>
      <c r="V14" s="16">
        <v>1.2975976314750819E-2</v>
      </c>
      <c r="W14" s="16">
        <v>1.898089118644166E-2</v>
      </c>
      <c r="X14" s="16">
        <v>3.786931882257534E-2</v>
      </c>
      <c r="Y14" s="16">
        <v>1.3612543423233909E-2</v>
      </c>
      <c r="AA14" s="16">
        <v>1.3459186792024021E-2</v>
      </c>
      <c r="AB14" s="16">
        <v>1.058468154686217E-2</v>
      </c>
      <c r="AC14" s="16">
        <v>6.6821354706313512E-3</v>
      </c>
      <c r="AD14" s="16">
        <v>1.7236610911565881E-2</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0.19061009156662251</v>
      </c>
      <c r="D9" s="16">
        <v>0.2138004712796587</v>
      </c>
      <c r="E9" s="16">
        <v>0.1679420755010303</v>
      </c>
      <c r="G9" s="16">
        <v>0.21695490381740409</v>
      </c>
      <c r="H9" s="16">
        <v>0.38308885075140692</v>
      </c>
      <c r="I9" s="16">
        <v>0.2431776333643513</v>
      </c>
      <c r="J9" s="16">
        <v>0.14764373733953931</v>
      </c>
      <c r="K9" s="16">
        <v>0.10870857509890861</v>
      </c>
      <c r="L9" s="16">
        <v>6.4436488775798773E-2</v>
      </c>
      <c r="N9" s="16">
        <v>0.1658540032433436</v>
      </c>
      <c r="O9" s="16">
        <v>0.25434177277132169</v>
      </c>
      <c r="P9" s="16">
        <v>0.1329511423333149</v>
      </c>
      <c r="Q9" s="16">
        <v>0.13296206469563079</v>
      </c>
      <c r="R9" s="16">
        <v>0.19187407087879621</v>
      </c>
      <c r="S9" s="16">
        <v>0.12456277061781119</v>
      </c>
      <c r="T9" s="16">
        <v>0.1654341349725055</v>
      </c>
      <c r="U9" s="16">
        <v>0.19714985510837971</v>
      </c>
      <c r="V9" s="16">
        <v>0.31152983650442839</v>
      </c>
      <c r="W9" s="16">
        <v>0.1327154285419479</v>
      </c>
      <c r="X9" s="16">
        <v>0.18329182661490931</v>
      </c>
      <c r="Y9" s="16">
        <v>0.22360600466345079</v>
      </c>
      <c r="AA9" s="16">
        <v>0.28099424755120139</v>
      </c>
      <c r="AB9" s="16">
        <v>0.15336942813757959</v>
      </c>
      <c r="AC9" s="16">
        <v>0.17015423566360799</v>
      </c>
      <c r="AD9" s="16">
        <v>0.1495271771847915</v>
      </c>
    </row>
    <row r="10" spans="2:32" ht="19" customHeight="1" x14ac:dyDescent="0.35">
      <c r="B10" s="15" t="s">
        <v>224</v>
      </c>
      <c r="C10" s="16">
        <v>0.24333620428180569</v>
      </c>
      <c r="D10" s="16">
        <v>0.25625142566585712</v>
      </c>
      <c r="E10" s="16">
        <v>0.23071189845123821</v>
      </c>
      <c r="G10" s="16">
        <v>0.3748424591077571</v>
      </c>
      <c r="H10" s="16">
        <v>0.26015865004018868</v>
      </c>
      <c r="I10" s="16">
        <v>0.26529714924756692</v>
      </c>
      <c r="J10" s="16">
        <v>0.22446832898861141</v>
      </c>
      <c r="K10" s="16">
        <v>0.2202054970513834</v>
      </c>
      <c r="L10" s="16">
        <v>0.15650243119503851</v>
      </c>
      <c r="N10" s="16">
        <v>0.23780784070789229</v>
      </c>
      <c r="O10" s="16">
        <v>0.20726985885562091</v>
      </c>
      <c r="P10" s="16">
        <v>0.23126583999696521</v>
      </c>
      <c r="Q10" s="16">
        <v>0.26216781786103222</v>
      </c>
      <c r="R10" s="16">
        <v>0.27386716510617082</v>
      </c>
      <c r="S10" s="16">
        <v>0.24245085450906859</v>
      </c>
      <c r="T10" s="16">
        <v>0.21765374111187949</v>
      </c>
      <c r="U10" s="16">
        <v>0.22794116697048369</v>
      </c>
      <c r="V10" s="16">
        <v>0.30062045143718069</v>
      </c>
      <c r="W10" s="16">
        <v>0.25485436107335491</v>
      </c>
      <c r="X10" s="16">
        <v>0.20062186387213429</v>
      </c>
      <c r="Y10" s="16">
        <v>0.19023218986777721</v>
      </c>
      <c r="AA10" s="16">
        <v>0.2684354679890561</v>
      </c>
      <c r="AB10" s="16">
        <v>0.23495125707323461</v>
      </c>
      <c r="AC10" s="16">
        <v>0.2878573337774134</v>
      </c>
      <c r="AD10" s="16">
        <v>0.18737643923391481</v>
      </c>
    </row>
    <row r="11" spans="2:32" ht="32" customHeight="1" x14ac:dyDescent="0.35">
      <c r="B11" s="15" t="s">
        <v>225</v>
      </c>
      <c r="C11" s="16">
        <v>0.24302838684150499</v>
      </c>
      <c r="D11" s="16">
        <v>0.25303217885583418</v>
      </c>
      <c r="E11" s="16">
        <v>0.23324993039086811</v>
      </c>
      <c r="G11" s="16">
        <v>0.23372441022633639</v>
      </c>
      <c r="H11" s="16">
        <v>0.2097197301628837</v>
      </c>
      <c r="I11" s="16">
        <v>0.24392013896734571</v>
      </c>
      <c r="J11" s="16">
        <v>0.2702226236078395</v>
      </c>
      <c r="K11" s="16">
        <v>0.2645035880583525</v>
      </c>
      <c r="L11" s="16">
        <v>0.23893091606435321</v>
      </c>
      <c r="N11" s="16">
        <v>0.28554005547247008</v>
      </c>
      <c r="O11" s="16">
        <v>0.28688871567211599</v>
      </c>
      <c r="P11" s="16">
        <v>0.27419484766839952</v>
      </c>
      <c r="Q11" s="16">
        <v>0.2264297793512928</v>
      </c>
      <c r="R11" s="16">
        <v>0.21367913179775899</v>
      </c>
      <c r="S11" s="16">
        <v>0.32078584343770838</v>
      </c>
      <c r="T11" s="16">
        <v>0.22429520481689991</v>
      </c>
      <c r="U11" s="16">
        <v>0.27636589908282189</v>
      </c>
      <c r="V11" s="16">
        <v>0.1837306679158926</v>
      </c>
      <c r="W11" s="16">
        <v>0.2459416263753342</v>
      </c>
      <c r="X11" s="16">
        <v>0.22254855574637139</v>
      </c>
      <c r="Y11" s="16">
        <v>0.23041074034153519</v>
      </c>
      <c r="AA11" s="16">
        <v>0.1725091001539967</v>
      </c>
      <c r="AB11" s="16">
        <v>0.2474819571694471</v>
      </c>
      <c r="AC11" s="16">
        <v>0.24950697997276411</v>
      </c>
      <c r="AD11" s="16">
        <v>0.30913835025258718</v>
      </c>
    </row>
    <row r="12" spans="2:32" ht="19" customHeight="1" x14ac:dyDescent="0.35">
      <c r="B12" s="15" t="s">
        <v>226</v>
      </c>
      <c r="C12" s="16">
        <v>3.5955996722599227E-2</v>
      </c>
      <c r="D12" s="16">
        <v>4.0690847863077667E-2</v>
      </c>
      <c r="E12" s="16">
        <v>3.1327798174378883E-2</v>
      </c>
      <c r="G12" s="16">
        <v>4.9496355546336371E-2</v>
      </c>
      <c r="H12" s="16">
        <v>2.5346345822179591E-2</v>
      </c>
      <c r="I12" s="16">
        <v>3.7300414763537883E-2</v>
      </c>
      <c r="J12" s="16">
        <v>4.0225470333061529E-2</v>
      </c>
      <c r="K12" s="16">
        <v>2.591603437797356E-2</v>
      </c>
      <c r="L12" s="16">
        <v>3.7879854516091251E-2</v>
      </c>
      <c r="N12" s="16">
        <v>1.6122549489729118E-2</v>
      </c>
      <c r="O12" s="16">
        <v>4.670246935964837E-2</v>
      </c>
      <c r="P12" s="16">
        <v>5.7221706626386953E-2</v>
      </c>
      <c r="Q12" s="16">
        <v>5.198554153411139E-2</v>
      </c>
      <c r="R12" s="16">
        <v>5.7508775141934233E-2</v>
      </c>
      <c r="S12" s="16">
        <v>4.9886858920699252E-2</v>
      </c>
      <c r="T12" s="16">
        <v>4.0090218582401443E-2</v>
      </c>
      <c r="U12" s="16">
        <v>3.6078578495361842E-2</v>
      </c>
      <c r="V12" s="16">
        <v>2.668966272107914E-2</v>
      </c>
      <c r="W12" s="16">
        <v>3.046896336080283E-2</v>
      </c>
      <c r="X12" s="16">
        <v>4.1669158170063822E-2</v>
      </c>
      <c r="Y12" s="16">
        <v>8.3803385500496406E-3</v>
      </c>
      <c r="AA12" s="16">
        <v>3.1995703790508742E-2</v>
      </c>
      <c r="AB12" s="16">
        <v>3.949344476585679E-2</v>
      </c>
      <c r="AC12" s="16">
        <v>4.3126988532878302E-2</v>
      </c>
      <c r="AD12" s="16">
        <v>2.977813573602564E-2</v>
      </c>
    </row>
    <row r="13" spans="2:32" ht="19" customHeight="1" x14ac:dyDescent="0.35">
      <c r="B13" s="15" t="s">
        <v>227</v>
      </c>
      <c r="C13" s="16">
        <v>3.1209016382388249E-2</v>
      </c>
      <c r="D13" s="16">
        <v>3.2099717722618062E-2</v>
      </c>
      <c r="E13" s="16">
        <v>3.0338378103075211E-2</v>
      </c>
      <c r="G13" s="16">
        <v>6.7689175312515018E-2</v>
      </c>
      <c r="H13" s="16">
        <v>1.696290516023076E-2</v>
      </c>
      <c r="I13" s="16">
        <v>1.3723578774726301E-2</v>
      </c>
      <c r="J13" s="16">
        <v>3.5031646908757437E-2</v>
      </c>
      <c r="K13" s="16">
        <v>1.668219016041108E-2</v>
      </c>
      <c r="L13" s="16">
        <v>3.9697993107533011E-2</v>
      </c>
      <c r="N13" s="16">
        <v>1.619598550830887E-2</v>
      </c>
      <c r="O13" s="16">
        <v>4.4223262201112598E-2</v>
      </c>
      <c r="P13" s="16">
        <v>6.7607474815631799E-2</v>
      </c>
      <c r="Q13" s="16">
        <v>2.0313345331929779E-2</v>
      </c>
      <c r="R13" s="16">
        <v>2.077166239977063E-2</v>
      </c>
      <c r="S13" s="16">
        <v>3.7872332091054277E-2</v>
      </c>
      <c r="T13" s="16">
        <v>5.4527876497816472E-2</v>
      </c>
      <c r="U13" s="16">
        <v>2.2410840403666921E-2</v>
      </c>
      <c r="V13" s="16">
        <v>1.484754221562108E-2</v>
      </c>
      <c r="W13" s="16">
        <v>3.4993469259393499E-2</v>
      </c>
      <c r="X13" s="16">
        <v>4.7746247097673278E-2</v>
      </c>
      <c r="Y13" s="16">
        <v>2.9340369360778409E-2</v>
      </c>
      <c r="AA13" s="16">
        <v>2.907200915666382E-2</v>
      </c>
      <c r="AB13" s="16">
        <v>3.6120740583683787E-2</v>
      </c>
      <c r="AC13" s="16">
        <v>3.4114192724630087E-2</v>
      </c>
      <c r="AD13" s="16">
        <v>2.5496700787171991E-2</v>
      </c>
    </row>
    <row r="14" spans="2:32" ht="32" customHeight="1" x14ac:dyDescent="0.35">
      <c r="B14" s="15" t="s">
        <v>228</v>
      </c>
      <c r="C14" s="16">
        <v>0.25586030420507921</v>
      </c>
      <c r="D14" s="16">
        <v>0.204125358612954</v>
      </c>
      <c r="E14" s="16">
        <v>0.30642991937940939</v>
      </c>
      <c r="G14" s="16">
        <v>5.7292695989650963E-2</v>
      </c>
      <c r="H14" s="16">
        <v>0.1047235180631102</v>
      </c>
      <c r="I14" s="16">
        <v>0.19658108488247189</v>
      </c>
      <c r="J14" s="16">
        <v>0.28240819282219082</v>
      </c>
      <c r="K14" s="16">
        <v>0.3639841152529707</v>
      </c>
      <c r="L14" s="16">
        <v>0.46255231634118521</v>
      </c>
      <c r="N14" s="16">
        <v>0.27847956557825582</v>
      </c>
      <c r="O14" s="16">
        <v>0.16057392114018049</v>
      </c>
      <c r="P14" s="16">
        <v>0.23675898855930161</v>
      </c>
      <c r="Q14" s="16">
        <v>0.30614145122600289</v>
      </c>
      <c r="R14" s="16">
        <v>0.24229919467556929</v>
      </c>
      <c r="S14" s="16">
        <v>0.22444134042365821</v>
      </c>
      <c r="T14" s="16">
        <v>0.29799882401849698</v>
      </c>
      <c r="U14" s="16">
        <v>0.24005365993928601</v>
      </c>
      <c r="V14" s="16">
        <v>0.16258183920579811</v>
      </c>
      <c r="W14" s="16">
        <v>0.30102615138916672</v>
      </c>
      <c r="X14" s="16">
        <v>0.30412234849884778</v>
      </c>
      <c r="Y14" s="16">
        <v>0.31803035721640882</v>
      </c>
      <c r="AA14" s="16">
        <v>0.2169934713585733</v>
      </c>
      <c r="AB14" s="16">
        <v>0.28858317227019809</v>
      </c>
      <c r="AC14" s="16">
        <v>0.21524026932870621</v>
      </c>
      <c r="AD14" s="16">
        <v>0.29868319680550898</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9.3011771358376377E-2</v>
      </c>
      <c r="D9" s="16">
        <v>9.4472114571035951E-2</v>
      </c>
      <c r="E9" s="16">
        <v>9.1584322398269941E-2</v>
      </c>
      <c r="G9" s="16">
        <v>0.10215135382997891</v>
      </c>
      <c r="H9" s="16">
        <v>0.2274591412358711</v>
      </c>
      <c r="I9" s="16">
        <v>0.1007596820508086</v>
      </c>
      <c r="J9" s="16">
        <v>5.8919632411242658E-2</v>
      </c>
      <c r="K9" s="16">
        <v>4.7282081057411773E-2</v>
      </c>
      <c r="L9" s="16">
        <v>3.0050826957013641E-2</v>
      </c>
      <c r="N9" s="16">
        <v>6.8800343184890617E-2</v>
      </c>
      <c r="O9" s="16">
        <v>0.1205051178480637</v>
      </c>
      <c r="P9" s="16">
        <v>6.2691992049402748E-2</v>
      </c>
      <c r="Q9" s="16">
        <v>7.9286483241291159E-2</v>
      </c>
      <c r="R9" s="16">
        <v>9.9773361836129254E-2</v>
      </c>
      <c r="S9" s="16">
        <v>6.4966662500005976E-2</v>
      </c>
      <c r="T9" s="16">
        <v>7.8082029549816218E-2</v>
      </c>
      <c r="U9" s="16">
        <v>0.1149961680009576</v>
      </c>
      <c r="V9" s="16">
        <v>0.15820299090753209</v>
      </c>
      <c r="W9" s="16">
        <v>7.7740471080963644E-2</v>
      </c>
      <c r="X9" s="16">
        <v>6.6849389133368547E-2</v>
      </c>
      <c r="Y9" s="16">
        <v>8.1051685647246366E-2</v>
      </c>
      <c r="AA9" s="16">
        <v>0.16534772998965561</v>
      </c>
      <c r="AB9" s="16">
        <v>6.6652127082064014E-2</v>
      </c>
      <c r="AC9" s="16">
        <v>6.3299725401860615E-2</v>
      </c>
      <c r="AD9" s="16">
        <v>6.8851433376558135E-2</v>
      </c>
    </row>
    <row r="10" spans="2:32" ht="19" customHeight="1" x14ac:dyDescent="0.35">
      <c r="B10" s="15" t="s">
        <v>224</v>
      </c>
      <c r="C10" s="16">
        <v>0.13734711867125521</v>
      </c>
      <c r="D10" s="16">
        <v>0.16047290423509861</v>
      </c>
      <c r="E10" s="16">
        <v>0.114742241770686</v>
      </c>
      <c r="G10" s="16">
        <v>0.17845370696579849</v>
      </c>
      <c r="H10" s="16">
        <v>0.20803939842076111</v>
      </c>
      <c r="I10" s="16">
        <v>0.19597084326374811</v>
      </c>
      <c r="J10" s="16">
        <v>0.1255892359555259</v>
      </c>
      <c r="K10" s="16">
        <v>6.8167429570930277E-2</v>
      </c>
      <c r="L10" s="16">
        <v>6.1518137750378517E-2</v>
      </c>
      <c r="N10" s="16">
        <v>9.900023844779518E-2</v>
      </c>
      <c r="O10" s="16">
        <v>0.17061157656162981</v>
      </c>
      <c r="P10" s="16">
        <v>0.14733789357445781</v>
      </c>
      <c r="Q10" s="16">
        <v>9.8449877072498498E-2</v>
      </c>
      <c r="R10" s="16">
        <v>0.1795788953134852</v>
      </c>
      <c r="S10" s="16">
        <v>9.6035705103244245E-2</v>
      </c>
      <c r="T10" s="16">
        <v>0.12570662972328711</v>
      </c>
      <c r="U10" s="16">
        <v>0.15000874272544751</v>
      </c>
      <c r="V10" s="16">
        <v>0.2251529328853438</v>
      </c>
      <c r="W10" s="16">
        <v>0.11257323421521261</v>
      </c>
      <c r="X10" s="16">
        <v>8.7488353109934885E-2</v>
      </c>
      <c r="Y10" s="16">
        <v>0.1009479001504905</v>
      </c>
      <c r="AA10" s="16">
        <v>0.1850869677381628</v>
      </c>
      <c r="AB10" s="16">
        <v>0.1166475385540426</v>
      </c>
      <c r="AC10" s="16">
        <v>0.15718965446669639</v>
      </c>
      <c r="AD10" s="16">
        <v>8.937251481771509E-2</v>
      </c>
    </row>
    <row r="11" spans="2:32" ht="32" customHeight="1" x14ac:dyDescent="0.35">
      <c r="B11" s="15" t="s">
        <v>225</v>
      </c>
      <c r="C11" s="16">
        <v>0.28450902574982873</v>
      </c>
      <c r="D11" s="16">
        <v>0.30394899640354489</v>
      </c>
      <c r="E11" s="16">
        <v>0.26550694072379682</v>
      </c>
      <c r="G11" s="16">
        <v>0.31128290368768963</v>
      </c>
      <c r="H11" s="16">
        <v>0.26995187612273719</v>
      </c>
      <c r="I11" s="16">
        <v>0.29197979783616751</v>
      </c>
      <c r="J11" s="16">
        <v>0.32567188232728211</v>
      </c>
      <c r="K11" s="16">
        <v>0.28550321013208491</v>
      </c>
      <c r="L11" s="16">
        <v>0.2386390976135099</v>
      </c>
      <c r="N11" s="16">
        <v>0.32812843181995538</v>
      </c>
      <c r="O11" s="16">
        <v>0.29776606790124388</v>
      </c>
      <c r="P11" s="16">
        <v>0.26553041154304641</v>
      </c>
      <c r="Q11" s="16">
        <v>0.2468281826836711</v>
      </c>
      <c r="R11" s="16">
        <v>0.29839101861371581</v>
      </c>
      <c r="S11" s="16">
        <v>0.31920821134529409</v>
      </c>
      <c r="T11" s="16">
        <v>0.26839759397934121</v>
      </c>
      <c r="U11" s="16">
        <v>0.30175850674346311</v>
      </c>
      <c r="V11" s="16">
        <v>0.2621891214444223</v>
      </c>
      <c r="W11" s="16">
        <v>0.27955282409419913</v>
      </c>
      <c r="X11" s="16">
        <v>0.28854687166751453</v>
      </c>
      <c r="Y11" s="16">
        <v>0.24951875650996441</v>
      </c>
      <c r="AA11" s="16">
        <v>0.21181164352196491</v>
      </c>
      <c r="AB11" s="16">
        <v>0.26710290894317912</v>
      </c>
      <c r="AC11" s="16">
        <v>0.33528703520890479</v>
      </c>
      <c r="AD11" s="16">
        <v>0.33818459551592422</v>
      </c>
    </row>
    <row r="12" spans="2:32" ht="19" customHeight="1" x14ac:dyDescent="0.35">
      <c r="B12" s="15" t="s">
        <v>226</v>
      </c>
      <c r="C12" s="16">
        <v>3.2114818270787708E-2</v>
      </c>
      <c r="D12" s="16">
        <v>3.843169799987476E-2</v>
      </c>
      <c r="E12" s="16">
        <v>2.5940226351412372E-2</v>
      </c>
      <c r="G12" s="16">
        <v>6.439909411001267E-2</v>
      </c>
      <c r="H12" s="16">
        <v>4.399072027544642E-2</v>
      </c>
      <c r="I12" s="16">
        <v>4.1479851851197513E-2</v>
      </c>
      <c r="J12" s="16">
        <v>2.0364725599124282E-2</v>
      </c>
      <c r="K12" s="16">
        <v>1.330345893706414E-2</v>
      </c>
      <c r="L12" s="16">
        <v>1.5891571972005931E-2</v>
      </c>
      <c r="N12" s="16">
        <v>3.7800912549313538E-2</v>
      </c>
      <c r="O12" s="16">
        <v>2.8975939590509689E-2</v>
      </c>
      <c r="P12" s="16">
        <v>4.5176487925094752E-2</v>
      </c>
      <c r="Q12" s="16">
        <v>6.3074785012528445E-2</v>
      </c>
      <c r="R12" s="16">
        <v>3.1009407587329691E-2</v>
      </c>
      <c r="S12" s="16">
        <v>2.3738057930606508E-2</v>
      </c>
      <c r="T12" s="16">
        <v>1.3047719913837489E-2</v>
      </c>
      <c r="U12" s="16">
        <v>4.6897999832279602E-2</v>
      </c>
      <c r="V12" s="16">
        <v>3.4342024151819951E-2</v>
      </c>
      <c r="W12" s="16">
        <v>2.327670674857921E-2</v>
      </c>
      <c r="X12" s="16">
        <v>3.2890166518192918E-2</v>
      </c>
      <c r="Y12" s="16">
        <v>2.371639858288389E-2</v>
      </c>
      <c r="AA12" s="16">
        <v>2.3294462004127488E-2</v>
      </c>
      <c r="AB12" s="16">
        <v>3.2108164309581959E-2</v>
      </c>
      <c r="AC12" s="16">
        <v>3.3292457910491027E-2</v>
      </c>
      <c r="AD12" s="16">
        <v>4.0288159899312309E-2</v>
      </c>
    </row>
    <row r="13" spans="2:32" ht="19" customHeight="1" x14ac:dyDescent="0.35">
      <c r="B13" s="15" t="s">
        <v>227</v>
      </c>
      <c r="C13" s="16">
        <v>2.311939417557372E-2</v>
      </c>
      <c r="D13" s="16">
        <v>2.1827848823900819E-2</v>
      </c>
      <c r="E13" s="16">
        <v>2.4381847449019028E-2</v>
      </c>
      <c r="G13" s="16">
        <v>2.6810509664827099E-2</v>
      </c>
      <c r="H13" s="16">
        <v>1.70416884083807E-2</v>
      </c>
      <c r="I13" s="16">
        <v>1.4348503579031341E-2</v>
      </c>
      <c r="J13" s="16">
        <v>4.116820250681659E-2</v>
      </c>
      <c r="K13" s="16">
        <v>1.2736385575883981E-2</v>
      </c>
      <c r="L13" s="16">
        <v>2.5081998228242398E-2</v>
      </c>
      <c r="N13" s="16">
        <v>1.633805231746278E-2</v>
      </c>
      <c r="O13" s="16">
        <v>2.9649188583646669E-2</v>
      </c>
      <c r="P13" s="16">
        <v>2.8561470326354681E-2</v>
      </c>
      <c r="Q13" s="16">
        <v>3.263963265962172E-2</v>
      </c>
      <c r="R13" s="16">
        <v>8.6665023095375618E-3</v>
      </c>
      <c r="S13" s="16">
        <v>2.679659255977463E-2</v>
      </c>
      <c r="T13" s="16">
        <v>6.777090860346803E-2</v>
      </c>
      <c r="U13" s="16">
        <v>2.07232476654611E-2</v>
      </c>
      <c r="V13" s="16">
        <v>4.0698602158358351E-3</v>
      </c>
      <c r="W13" s="16">
        <v>1.8736264702391391E-2</v>
      </c>
      <c r="X13" s="16">
        <v>4.0622965382755893E-2</v>
      </c>
      <c r="Y13" s="16">
        <v>2.2943461925499779E-2</v>
      </c>
      <c r="AA13" s="16">
        <v>2.3637124336917711E-2</v>
      </c>
      <c r="AB13" s="16">
        <v>1.6722113980481821E-2</v>
      </c>
      <c r="AC13" s="16">
        <v>1.599043169181668E-2</v>
      </c>
      <c r="AD13" s="16">
        <v>3.5652885650808382E-2</v>
      </c>
    </row>
    <row r="14" spans="2:32" ht="32" customHeight="1" x14ac:dyDescent="0.35">
      <c r="B14" s="15" t="s">
        <v>228</v>
      </c>
      <c r="C14" s="16">
        <v>0.42989787177417821</v>
      </c>
      <c r="D14" s="16">
        <v>0.38084643796654488</v>
      </c>
      <c r="E14" s="16">
        <v>0.47784442130681593</v>
      </c>
      <c r="G14" s="16">
        <v>0.31690243174169302</v>
      </c>
      <c r="H14" s="16">
        <v>0.2335171755368034</v>
      </c>
      <c r="I14" s="16">
        <v>0.35546132141904691</v>
      </c>
      <c r="J14" s="16">
        <v>0.42828632120000859</v>
      </c>
      <c r="K14" s="16">
        <v>0.57300743472662463</v>
      </c>
      <c r="L14" s="16">
        <v>0.62881836747884967</v>
      </c>
      <c r="N14" s="16">
        <v>0.44993202168058238</v>
      </c>
      <c r="O14" s="16">
        <v>0.35249210951490628</v>
      </c>
      <c r="P14" s="16">
        <v>0.45070174458164369</v>
      </c>
      <c r="Q14" s="16">
        <v>0.47972103933038918</v>
      </c>
      <c r="R14" s="16">
        <v>0.38258081433980262</v>
      </c>
      <c r="S14" s="16">
        <v>0.4692547705610744</v>
      </c>
      <c r="T14" s="16">
        <v>0.44699511823024979</v>
      </c>
      <c r="U14" s="16">
        <v>0.36561533503239108</v>
      </c>
      <c r="V14" s="16">
        <v>0.31604307039504609</v>
      </c>
      <c r="W14" s="16">
        <v>0.48812049915865402</v>
      </c>
      <c r="X14" s="16">
        <v>0.48360225418823322</v>
      </c>
      <c r="Y14" s="16">
        <v>0.52182179718391486</v>
      </c>
      <c r="AA14" s="16">
        <v>0.39082207240917172</v>
      </c>
      <c r="AB14" s="16">
        <v>0.5007671471306504</v>
      </c>
      <c r="AC14" s="16">
        <v>0.39494069532023052</v>
      </c>
      <c r="AD14" s="16">
        <v>0.42765041073968202</v>
      </c>
    </row>
    <row r="16" spans="2:32" x14ac:dyDescent="0.35">
      <c r="B16" s="19" t="s">
        <v>33</v>
      </c>
    </row>
    <row r="17" spans="2:2" x14ac:dyDescent="0.35">
      <c r="B17" t="s">
        <v>393</v>
      </c>
    </row>
    <row r="18" spans="2:2" x14ac:dyDescent="0.35">
      <c r="B18"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0.47012927634229168</v>
      </c>
      <c r="D9" s="16">
        <v>0.47068923469522189</v>
      </c>
      <c r="E9" s="16">
        <v>0.4695819310595773</v>
      </c>
      <c r="G9" s="16">
        <v>0.4541440972161559</v>
      </c>
      <c r="H9" s="16">
        <v>0.51495216663950261</v>
      </c>
      <c r="I9" s="16">
        <v>0.48369383948870709</v>
      </c>
      <c r="J9" s="16">
        <v>0.47405192275075447</v>
      </c>
      <c r="K9" s="16">
        <v>0.48661836517393092</v>
      </c>
      <c r="L9" s="16">
        <v>0.41897301697844991</v>
      </c>
      <c r="N9" s="16">
        <v>0.40338464139344321</v>
      </c>
      <c r="O9" s="16">
        <v>0.46835361769669709</v>
      </c>
      <c r="P9" s="16">
        <v>0.52423367864210102</v>
      </c>
      <c r="Q9" s="16">
        <v>0.42387405555559288</v>
      </c>
      <c r="R9" s="16">
        <v>0.47987795623329083</v>
      </c>
      <c r="S9" s="16">
        <v>0.45213991032882</v>
      </c>
      <c r="T9" s="16">
        <v>0.45093579201145773</v>
      </c>
      <c r="U9" s="16">
        <v>0.49276834833609312</v>
      </c>
      <c r="V9" s="16">
        <v>0.51789048309635577</v>
      </c>
      <c r="W9" s="16">
        <v>0.44254529164073031</v>
      </c>
      <c r="X9" s="16">
        <v>0.4015983376269418</v>
      </c>
      <c r="Y9" s="16">
        <v>0.55103359044451394</v>
      </c>
      <c r="AA9" s="16">
        <v>0.49895903075947351</v>
      </c>
      <c r="AB9" s="16">
        <v>0.52824945909597676</v>
      </c>
      <c r="AC9" s="16">
        <v>0.45788966383859497</v>
      </c>
      <c r="AD9" s="16">
        <v>0.38832097457058351</v>
      </c>
    </row>
    <row r="10" spans="2:32" ht="19" customHeight="1" x14ac:dyDescent="0.35">
      <c r="B10" s="15" t="s">
        <v>224</v>
      </c>
      <c r="C10" s="16">
        <v>0.35622149056652108</v>
      </c>
      <c r="D10" s="16">
        <v>0.35934055110943591</v>
      </c>
      <c r="E10" s="16">
        <v>0.35317268690865772</v>
      </c>
      <c r="G10" s="16">
        <v>0.42454487401285251</v>
      </c>
      <c r="H10" s="16">
        <v>0.32082299350941063</v>
      </c>
      <c r="I10" s="16">
        <v>0.33231865609418543</v>
      </c>
      <c r="J10" s="16">
        <v>0.33733950005015279</v>
      </c>
      <c r="K10" s="16">
        <v>0.33721441301951882</v>
      </c>
      <c r="L10" s="16">
        <v>0.38763237301768411</v>
      </c>
      <c r="N10" s="16">
        <v>0.42050611425973189</v>
      </c>
      <c r="O10" s="16">
        <v>0.30975544213358741</v>
      </c>
      <c r="P10" s="16">
        <v>0.2886271096057329</v>
      </c>
      <c r="Q10" s="16">
        <v>0.38568275415008918</v>
      </c>
      <c r="R10" s="16">
        <v>0.38526330294421812</v>
      </c>
      <c r="S10" s="16">
        <v>0.3799303641922292</v>
      </c>
      <c r="T10" s="16">
        <v>0.34520283159574711</v>
      </c>
      <c r="U10" s="16">
        <v>0.30966275827295009</v>
      </c>
      <c r="V10" s="16">
        <v>0.35115091528004178</v>
      </c>
      <c r="W10" s="16">
        <v>0.35687125221779981</v>
      </c>
      <c r="X10" s="16">
        <v>0.38176712945977209</v>
      </c>
      <c r="Y10" s="16">
        <v>0.31454477990362351</v>
      </c>
      <c r="AA10" s="16">
        <v>0.37657532492066742</v>
      </c>
      <c r="AB10" s="16">
        <v>0.35103990103861837</v>
      </c>
      <c r="AC10" s="16">
        <v>0.35849215099932907</v>
      </c>
      <c r="AD10" s="16">
        <v>0.3372196083253034</v>
      </c>
    </row>
    <row r="11" spans="2:32" ht="32" customHeight="1" x14ac:dyDescent="0.35">
      <c r="B11" s="15" t="s">
        <v>225</v>
      </c>
      <c r="C11" s="16">
        <v>0.1192321678244456</v>
      </c>
      <c r="D11" s="16">
        <v>0.1240155989077637</v>
      </c>
      <c r="E11" s="16">
        <v>0.1145564835973196</v>
      </c>
      <c r="G11" s="16">
        <v>8.6398653655467963E-2</v>
      </c>
      <c r="H11" s="16">
        <v>0.1176723820116628</v>
      </c>
      <c r="I11" s="16">
        <v>0.13363488271820101</v>
      </c>
      <c r="J11" s="16">
        <v>0.11007236700312301</v>
      </c>
      <c r="K11" s="16">
        <v>0.124449373395233</v>
      </c>
      <c r="L11" s="16">
        <v>0.13426484273951611</v>
      </c>
      <c r="N11" s="16">
        <v>0.13190908233660159</v>
      </c>
      <c r="O11" s="16">
        <v>0.13199138229963719</v>
      </c>
      <c r="P11" s="16">
        <v>0.1130248655829814</v>
      </c>
      <c r="Q11" s="16">
        <v>0.15768171410237761</v>
      </c>
      <c r="R11" s="16">
        <v>0.1043946490681683</v>
      </c>
      <c r="S11" s="16">
        <v>0.1170511690490806</v>
      </c>
      <c r="T11" s="16">
        <v>0.12950645675308911</v>
      </c>
      <c r="U11" s="16">
        <v>0.14931187806606289</v>
      </c>
      <c r="V11" s="16">
        <v>8.0848592165452982E-2</v>
      </c>
      <c r="W11" s="16">
        <v>0.1440475483181605</v>
      </c>
      <c r="X11" s="16">
        <v>0.1372005913064899</v>
      </c>
      <c r="Y11" s="16">
        <v>7.8453571828912341E-2</v>
      </c>
      <c r="AA11" s="16">
        <v>9.1202353280828305E-2</v>
      </c>
      <c r="AB11" s="16">
        <v>8.1489518635922312E-2</v>
      </c>
      <c r="AC11" s="16">
        <v>0.1191843853129881</v>
      </c>
      <c r="AD11" s="16">
        <v>0.18974814954902111</v>
      </c>
    </row>
    <row r="12" spans="2:32" ht="19" customHeight="1" x14ac:dyDescent="0.35">
      <c r="B12" s="15" t="s">
        <v>226</v>
      </c>
      <c r="C12" s="16">
        <v>1.88695284202802E-2</v>
      </c>
      <c r="D12" s="16">
        <v>1.5017797794724791E-2</v>
      </c>
      <c r="E12" s="16">
        <v>2.2634498756291699E-2</v>
      </c>
      <c r="G12" s="16">
        <v>2.449961762971789E-2</v>
      </c>
      <c r="H12" s="16">
        <v>2.6607341020159238E-2</v>
      </c>
      <c r="I12" s="16">
        <v>1.355994645262722E-2</v>
      </c>
      <c r="J12" s="16">
        <v>2.2375359756776309E-2</v>
      </c>
      <c r="K12" s="16">
        <v>1.340922893519648E-2</v>
      </c>
      <c r="L12" s="16">
        <v>1.4033885743836389E-2</v>
      </c>
      <c r="N12" s="16">
        <v>1.7152739190592681E-2</v>
      </c>
      <c r="O12" s="16">
        <v>5.9342473571919303E-2</v>
      </c>
      <c r="P12" s="16">
        <v>1.80099264065029E-2</v>
      </c>
      <c r="Q12" s="16">
        <v>0</v>
      </c>
      <c r="R12" s="16">
        <v>1.3135053695589861E-2</v>
      </c>
      <c r="S12" s="16">
        <v>1.9054020647447711E-2</v>
      </c>
      <c r="T12" s="16">
        <v>2.5204053800471981E-2</v>
      </c>
      <c r="U12" s="16">
        <v>3.2575158944903683E-2</v>
      </c>
      <c r="V12" s="16">
        <v>2.3293408048282751E-2</v>
      </c>
      <c r="W12" s="16">
        <v>1.5207408618340841E-2</v>
      </c>
      <c r="X12" s="16">
        <v>8.0854956265036231E-3</v>
      </c>
      <c r="Y12" s="16">
        <v>1.2086228335156841E-2</v>
      </c>
      <c r="AA12" s="16">
        <v>9.5842317083184372E-3</v>
      </c>
      <c r="AB12" s="16">
        <v>1.3612289099495391E-2</v>
      </c>
      <c r="AC12" s="16">
        <v>2.6902931618796089E-2</v>
      </c>
      <c r="AD12" s="16">
        <v>2.74595681211415E-2</v>
      </c>
    </row>
    <row r="13" spans="2:32" ht="19" customHeight="1" x14ac:dyDescent="0.35">
      <c r="B13" s="15" t="s">
        <v>227</v>
      </c>
      <c r="C13" s="16">
        <v>1.000137789891377E-2</v>
      </c>
      <c r="D13" s="16">
        <v>1.132040873817724E-2</v>
      </c>
      <c r="E13" s="16">
        <v>8.7120582488940633E-3</v>
      </c>
      <c r="G13" s="16">
        <v>7.1199942010694616E-3</v>
      </c>
      <c r="H13" s="16">
        <v>1.1669290811325689E-2</v>
      </c>
      <c r="I13" s="16">
        <v>8.9996492359435618E-3</v>
      </c>
      <c r="J13" s="16">
        <v>2.049769922863422E-2</v>
      </c>
      <c r="K13" s="16">
        <v>7.2022508507646474E-3</v>
      </c>
      <c r="L13" s="16">
        <v>4.7156749560331307E-3</v>
      </c>
      <c r="N13" s="16">
        <v>5.1446569801395191E-3</v>
      </c>
      <c r="O13" s="16">
        <v>1.4611216198608241E-2</v>
      </c>
      <c r="P13" s="16">
        <v>1.8932149064931791E-2</v>
      </c>
      <c r="Q13" s="16">
        <v>0</v>
      </c>
      <c r="R13" s="16">
        <v>4.5785318597359936E-3</v>
      </c>
      <c r="S13" s="16">
        <v>1.204541490168518E-2</v>
      </c>
      <c r="T13" s="16">
        <v>2.0653667938887371E-2</v>
      </c>
      <c r="U13" s="16">
        <v>0</v>
      </c>
      <c r="V13" s="16">
        <v>1.8985059963217921E-2</v>
      </c>
      <c r="W13" s="16">
        <v>7.7282699475593559E-3</v>
      </c>
      <c r="X13" s="16">
        <v>1.3447383414450981E-2</v>
      </c>
      <c r="Y13" s="16">
        <v>5.5910374314055234E-3</v>
      </c>
      <c r="AA13" s="16">
        <v>5.426367312478286E-3</v>
      </c>
      <c r="AB13" s="16">
        <v>5.9373592237790956E-3</v>
      </c>
      <c r="AC13" s="16">
        <v>1.414051598219925E-2</v>
      </c>
      <c r="AD13" s="16">
        <v>1.561195368050745E-2</v>
      </c>
    </row>
    <row r="14" spans="2:32" ht="32" customHeight="1" x14ac:dyDescent="0.35">
      <c r="B14" s="15" t="s">
        <v>228</v>
      </c>
      <c r="C14" s="16">
        <v>2.5546158947547481E-2</v>
      </c>
      <c r="D14" s="16">
        <v>1.961640875467624E-2</v>
      </c>
      <c r="E14" s="16">
        <v>3.1342341429259672E-2</v>
      </c>
      <c r="G14" s="16">
        <v>3.292763284736279E-3</v>
      </c>
      <c r="H14" s="16">
        <v>8.275826007939099E-3</v>
      </c>
      <c r="I14" s="16">
        <v>2.7793026010335779E-2</v>
      </c>
      <c r="J14" s="16">
        <v>3.56631512105594E-2</v>
      </c>
      <c r="K14" s="16">
        <v>3.110636862535604E-2</v>
      </c>
      <c r="L14" s="16">
        <v>4.0380206564480478E-2</v>
      </c>
      <c r="N14" s="16">
        <v>2.1902765839491151E-2</v>
      </c>
      <c r="O14" s="16">
        <v>1.5945868099550731E-2</v>
      </c>
      <c r="P14" s="16">
        <v>3.7172270697749983E-2</v>
      </c>
      <c r="Q14" s="16">
        <v>3.276147619194035E-2</v>
      </c>
      <c r="R14" s="16">
        <v>1.275050619899696E-2</v>
      </c>
      <c r="S14" s="16">
        <v>1.9779120880737161E-2</v>
      </c>
      <c r="T14" s="16">
        <v>2.849719790034658E-2</v>
      </c>
      <c r="U14" s="16">
        <v>1.5681856379990151E-2</v>
      </c>
      <c r="V14" s="16">
        <v>7.8315414466489514E-3</v>
      </c>
      <c r="W14" s="16">
        <v>3.3600229257409298E-2</v>
      </c>
      <c r="X14" s="16">
        <v>5.7901062565841488E-2</v>
      </c>
      <c r="Y14" s="16">
        <v>3.8290792056387843E-2</v>
      </c>
      <c r="AA14" s="16">
        <v>1.825269201823404E-2</v>
      </c>
      <c r="AB14" s="16">
        <v>1.967147290620791E-2</v>
      </c>
      <c r="AC14" s="16">
        <v>2.3390352248092491E-2</v>
      </c>
      <c r="AD14" s="16">
        <v>4.1639745753443223E-2</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0.2568708334430711</v>
      </c>
      <c r="D9" s="16">
        <v>0.27585308643200612</v>
      </c>
      <c r="E9" s="16">
        <v>0.23831615598462341</v>
      </c>
      <c r="G9" s="16">
        <v>0.32101780714836592</v>
      </c>
      <c r="H9" s="16">
        <v>0.395704973374783</v>
      </c>
      <c r="I9" s="16">
        <v>0.29118299865163688</v>
      </c>
      <c r="J9" s="16">
        <v>0.26667082315359641</v>
      </c>
      <c r="K9" s="16">
        <v>0.1810190894593553</v>
      </c>
      <c r="L9" s="16">
        <v>0.1173688330374096</v>
      </c>
      <c r="N9" s="16">
        <v>0.21783968057852221</v>
      </c>
      <c r="O9" s="16">
        <v>0.28435334675826868</v>
      </c>
      <c r="P9" s="16">
        <v>0.35461933394877021</v>
      </c>
      <c r="Q9" s="16">
        <v>0.26914895348517082</v>
      </c>
      <c r="R9" s="16">
        <v>0.24652131256562629</v>
      </c>
      <c r="S9" s="16">
        <v>0.17616130335736349</v>
      </c>
      <c r="T9" s="16">
        <v>0.27315373316917901</v>
      </c>
      <c r="U9" s="16">
        <v>0.22477341999670589</v>
      </c>
      <c r="V9" s="16">
        <v>0.36989937889576679</v>
      </c>
      <c r="W9" s="16">
        <v>0.22268744813608529</v>
      </c>
      <c r="X9" s="16">
        <v>0.225641326583438</v>
      </c>
      <c r="Y9" s="16">
        <v>0.2312872113649192</v>
      </c>
      <c r="AA9" s="16">
        <v>0.31727318455182962</v>
      </c>
      <c r="AB9" s="16">
        <v>0.27043205975848572</v>
      </c>
      <c r="AC9" s="16">
        <v>0.22412878802208311</v>
      </c>
      <c r="AD9" s="16">
        <v>0.2054679127299876</v>
      </c>
    </row>
    <row r="10" spans="2:32" ht="19" customHeight="1" x14ac:dyDescent="0.35">
      <c r="B10" s="15" t="s">
        <v>224</v>
      </c>
      <c r="C10" s="16">
        <v>0.35113814377543529</v>
      </c>
      <c r="D10" s="16">
        <v>0.36298745246934161</v>
      </c>
      <c r="E10" s="16">
        <v>0.33955574093583718</v>
      </c>
      <c r="G10" s="16">
        <v>0.41919852460431811</v>
      </c>
      <c r="H10" s="16">
        <v>0.38176353221771142</v>
      </c>
      <c r="I10" s="16">
        <v>0.37531835374808192</v>
      </c>
      <c r="J10" s="16">
        <v>0.30167387360307329</v>
      </c>
      <c r="K10" s="16">
        <v>0.3252359589122642</v>
      </c>
      <c r="L10" s="16">
        <v>0.31959074471696808</v>
      </c>
      <c r="N10" s="16">
        <v>0.35206237948670621</v>
      </c>
      <c r="O10" s="16">
        <v>0.37302334978730101</v>
      </c>
      <c r="P10" s="16">
        <v>0.23687615894224379</v>
      </c>
      <c r="Q10" s="16">
        <v>0.28356984271968239</v>
      </c>
      <c r="R10" s="16">
        <v>0.37198109845981708</v>
      </c>
      <c r="S10" s="16">
        <v>0.331655607545074</v>
      </c>
      <c r="T10" s="16">
        <v>0.36190182933961268</v>
      </c>
      <c r="U10" s="16">
        <v>0.31408678663242801</v>
      </c>
      <c r="V10" s="16">
        <v>0.39658970604755478</v>
      </c>
      <c r="W10" s="16">
        <v>0.40181333967869731</v>
      </c>
      <c r="X10" s="16">
        <v>0.32394358596922829</v>
      </c>
      <c r="Y10" s="16">
        <v>0.33749135803625341</v>
      </c>
      <c r="AA10" s="16">
        <v>0.38810807050115409</v>
      </c>
      <c r="AB10" s="16">
        <v>0.3816258541217874</v>
      </c>
      <c r="AC10" s="16">
        <v>0.36181642760516203</v>
      </c>
      <c r="AD10" s="16">
        <v>0.26851189319205993</v>
      </c>
    </row>
    <row r="11" spans="2:32" ht="32" customHeight="1" x14ac:dyDescent="0.35">
      <c r="B11" s="15" t="s">
        <v>225</v>
      </c>
      <c r="C11" s="16">
        <v>0.19867012564205239</v>
      </c>
      <c r="D11" s="16">
        <v>0.20027094457045511</v>
      </c>
      <c r="E11" s="16">
        <v>0.19710536518378641</v>
      </c>
      <c r="G11" s="16">
        <v>0.1873229893416152</v>
      </c>
      <c r="H11" s="16">
        <v>0.16311432264171721</v>
      </c>
      <c r="I11" s="16">
        <v>0.2173989506982705</v>
      </c>
      <c r="J11" s="16">
        <v>0.23203038912135299</v>
      </c>
      <c r="K11" s="16">
        <v>0.20919645323507141</v>
      </c>
      <c r="L11" s="16">
        <v>0.18562072548847081</v>
      </c>
      <c r="N11" s="16">
        <v>0.22375579874127349</v>
      </c>
      <c r="O11" s="16">
        <v>0.22433497192942539</v>
      </c>
      <c r="P11" s="16">
        <v>0.1439004621818849</v>
      </c>
      <c r="Q11" s="16">
        <v>0.22499139399820761</v>
      </c>
      <c r="R11" s="16">
        <v>0.2421029538653777</v>
      </c>
      <c r="S11" s="16">
        <v>0.2156447455776587</v>
      </c>
      <c r="T11" s="16">
        <v>0.15608271943831789</v>
      </c>
      <c r="U11" s="16">
        <v>0.26203093938735639</v>
      </c>
      <c r="V11" s="16">
        <v>0.1440688071815856</v>
      </c>
      <c r="W11" s="16">
        <v>0.19539885694319001</v>
      </c>
      <c r="X11" s="16">
        <v>0.18712196911111709</v>
      </c>
      <c r="Y11" s="16">
        <v>0.18511687844539471</v>
      </c>
      <c r="AA11" s="16">
        <v>0.14786536123650221</v>
      </c>
      <c r="AB11" s="16">
        <v>0.15878025685787631</v>
      </c>
      <c r="AC11" s="16">
        <v>0.22418900120737231</v>
      </c>
      <c r="AD11" s="16">
        <v>0.27348843335005252</v>
      </c>
    </row>
    <row r="12" spans="2:32" ht="19" customHeight="1" x14ac:dyDescent="0.35">
      <c r="B12" s="15" t="s">
        <v>226</v>
      </c>
      <c r="C12" s="16">
        <v>2.019802537118108E-2</v>
      </c>
      <c r="D12" s="16">
        <v>1.6805001568080971E-2</v>
      </c>
      <c r="E12" s="16">
        <v>2.3514621262725459E-2</v>
      </c>
      <c r="G12" s="16">
        <v>3.9096478034927613E-2</v>
      </c>
      <c r="H12" s="16">
        <v>3.0471117356963971E-2</v>
      </c>
      <c r="I12" s="16">
        <v>1.1167062175546451E-2</v>
      </c>
      <c r="J12" s="16">
        <v>1.7812577514882039E-2</v>
      </c>
      <c r="K12" s="16">
        <v>1.0725832058625481E-2</v>
      </c>
      <c r="L12" s="16">
        <v>1.51015346618706E-2</v>
      </c>
      <c r="N12" s="16">
        <v>6.4724411926650044E-3</v>
      </c>
      <c r="O12" s="16">
        <v>1.522363569651604E-2</v>
      </c>
      <c r="P12" s="16">
        <v>6.3419303245973002E-2</v>
      </c>
      <c r="Q12" s="16">
        <v>3.2885119370296367E-2</v>
      </c>
      <c r="R12" s="16">
        <v>2.6161556548553011E-2</v>
      </c>
      <c r="S12" s="16">
        <v>2.446346543152066E-2</v>
      </c>
      <c r="T12" s="16">
        <v>1.22224012021219E-2</v>
      </c>
      <c r="U12" s="16">
        <v>3.1798199788028877E-2</v>
      </c>
      <c r="V12" s="16">
        <v>1.172640321600333E-2</v>
      </c>
      <c r="W12" s="16">
        <v>1.8419689067305262E-2</v>
      </c>
      <c r="X12" s="16">
        <v>0</v>
      </c>
      <c r="Y12" s="16">
        <v>2.3133086525040172E-2</v>
      </c>
      <c r="AA12" s="16">
        <v>2.111180544704425E-2</v>
      </c>
      <c r="AB12" s="16">
        <v>1.056881583775327E-2</v>
      </c>
      <c r="AC12" s="16">
        <v>3.6098041838097172E-2</v>
      </c>
      <c r="AD12" s="16">
        <v>1.53627304276909E-2</v>
      </c>
    </row>
    <row r="13" spans="2:32" ht="19" customHeight="1" x14ac:dyDescent="0.35">
      <c r="B13" s="15" t="s">
        <v>227</v>
      </c>
      <c r="C13" s="16">
        <v>9.9114070590475591E-3</v>
      </c>
      <c r="D13" s="16">
        <v>1.49781688499185E-2</v>
      </c>
      <c r="E13" s="16">
        <v>4.9587741527640974E-3</v>
      </c>
      <c r="G13" s="16">
        <v>1.013437135063255E-2</v>
      </c>
      <c r="H13" s="16">
        <v>9.5760657647145399E-3</v>
      </c>
      <c r="I13" s="16">
        <v>8.3019777857158625E-3</v>
      </c>
      <c r="J13" s="16">
        <v>1.430179521491471E-2</v>
      </c>
      <c r="K13" s="16">
        <v>2.926899305209773E-3</v>
      </c>
      <c r="L13" s="16">
        <v>1.2475812552597561E-2</v>
      </c>
      <c r="N13" s="16">
        <v>0</v>
      </c>
      <c r="O13" s="16">
        <v>1.522011359576036E-2</v>
      </c>
      <c r="P13" s="16">
        <v>3.6724252484109571E-2</v>
      </c>
      <c r="Q13" s="16">
        <v>1.0869070566673401E-2</v>
      </c>
      <c r="R13" s="16">
        <v>0</v>
      </c>
      <c r="S13" s="16">
        <v>1.9579334493868061E-2</v>
      </c>
      <c r="T13" s="16">
        <v>2.0848274417380679E-2</v>
      </c>
      <c r="U13" s="16">
        <v>1.0502675897439671E-2</v>
      </c>
      <c r="V13" s="16">
        <v>7.9729045988747339E-3</v>
      </c>
      <c r="W13" s="16">
        <v>3.900053211546572E-3</v>
      </c>
      <c r="X13" s="16">
        <v>1.3547818252035449E-2</v>
      </c>
      <c r="Y13" s="16">
        <v>5.6461974739170397E-3</v>
      </c>
      <c r="AA13" s="16">
        <v>7.5814821655156503E-3</v>
      </c>
      <c r="AB13" s="16">
        <v>2.2195423076566728E-3</v>
      </c>
      <c r="AC13" s="16">
        <v>1.4054386966945401E-2</v>
      </c>
      <c r="AD13" s="16">
        <v>1.6857306000040512E-2</v>
      </c>
    </row>
    <row r="14" spans="2:32" ht="32" customHeight="1" x14ac:dyDescent="0.35">
      <c r="B14" s="15" t="s">
        <v>228</v>
      </c>
      <c r="C14" s="16">
        <v>0.16321146470921241</v>
      </c>
      <c r="D14" s="16">
        <v>0.12910534611019761</v>
      </c>
      <c r="E14" s="16">
        <v>0.19654934248026351</v>
      </c>
      <c r="G14" s="16">
        <v>2.3229829520140469E-2</v>
      </c>
      <c r="H14" s="16">
        <v>1.9369988644109829E-2</v>
      </c>
      <c r="I14" s="16">
        <v>9.6630656940748391E-2</v>
      </c>
      <c r="J14" s="16">
        <v>0.16751054139218069</v>
      </c>
      <c r="K14" s="16">
        <v>0.27089576702947349</v>
      </c>
      <c r="L14" s="16">
        <v>0.34984234954268328</v>
      </c>
      <c r="N14" s="16">
        <v>0.19986970000083301</v>
      </c>
      <c r="O14" s="16">
        <v>8.7844582232728452E-2</v>
      </c>
      <c r="P14" s="16">
        <v>0.16446048919701861</v>
      </c>
      <c r="Q14" s="16">
        <v>0.17853561985996949</v>
      </c>
      <c r="R14" s="16">
        <v>0.11323307856062589</v>
      </c>
      <c r="S14" s="16">
        <v>0.23249554359451499</v>
      </c>
      <c r="T14" s="16">
        <v>0.17579104243338761</v>
      </c>
      <c r="U14" s="16">
        <v>0.15680797829804119</v>
      </c>
      <c r="V14" s="16">
        <v>6.9742800060214702E-2</v>
      </c>
      <c r="W14" s="16">
        <v>0.1577806129631758</v>
      </c>
      <c r="X14" s="16">
        <v>0.24974530008418089</v>
      </c>
      <c r="Y14" s="16">
        <v>0.21732526815447539</v>
      </c>
      <c r="AA14" s="16">
        <v>0.1180600960979542</v>
      </c>
      <c r="AB14" s="16">
        <v>0.1763734711164405</v>
      </c>
      <c r="AC14" s="16">
        <v>0.13971335436034019</v>
      </c>
      <c r="AD14" s="16">
        <v>0.22031172430016871</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0.2150440246948023</v>
      </c>
      <c r="D9" s="16">
        <v>0.20433802860362199</v>
      </c>
      <c r="E9" s="16">
        <v>0.22550886806503051</v>
      </c>
      <c r="G9" s="16">
        <v>0.1967272777449961</v>
      </c>
      <c r="H9" s="16">
        <v>0.36296030034869758</v>
      </c>
      <c r="I9" s="16">
        <v>0.24497567195412909</v>
      </c>
      <c r="J9" s="16">
        <v>0.20871826074427061</v>
      </c>
      <c r="K9" s="16">
        <v>0.17343349978378489</v>
      </c>
      <c r="L9" s="16">
        <v>0.1158630710044436</v>
      </c>
      <c r="N9" s="16">
        <v>0.1863968755206491</v>
      </c>
      <c r="O9" s="16">
        <v>0.13309293188869911</v>
      </c>
      <c r="P9" s="16">
        <v>0.22571892186384229</v>
      </c>
      <c r="Q9" s="16">
        <v>0.2131202742379846</v>
      </c>
      <c r="R9" s="16">
        <v>0.23567091439551849</v>
      </c>
      <c r="S9" s="16">
        <v>0.1399488250051</v>
      </c>
      <c r="T9" s="16">
        <v>0.20063188040613331</v>
      </c>
      <c r="U9" s="16">
        <v>0.2334507395511258</v>
      </c>
      <c r="V9" s="16">
        <v>0.30726532662668149</v>
      </c>
      <c r="W9" s="16">
        <v>0.1927818952899012</v>
      </c>
      <c r="X9" s="16">
        <v>0.20525635866914471</v>
      </c>
      <c r="Y9" s="16">
        <v>0.19743928077650361</v>
      </c>
      <c r="AA9" s="16">
        <v>0.28565342932096049</v>
      </c>
      <c r="AB9" s="16">
        <v>0.2066132423316204</v>
      </c>
      <c r="AC9" s="16">
        <v>0.19719383303996879</v>
      </c>
      <c r="AD9" s="16">
        <v>0.16195397701638239</v>
      </c>
    </row>
    <row r="10" spans="2:32" ht="19" customHeight="1" x14ac:dyDescent="0.35">
      <c r="B10" s="15" t="s">
        <v>224</v>
      </c>
      <c r="C10" s="16">
        <v>0.34104965192551701</v>
      </c>
      <c r="D10" s="16">
        <v>0.32764818092233478</v>
      </c>
      <c r="E10" s="16">
        <v>0.35414925459532282</v>
      </c>
      <c r="G10" s="16">
        <v>0.40560973854621662</v>
      </c>
      <c r="H10" s="16">
        <v>0.3387270325494568</v>
      </c>
      <c r="I10" s="16">
        <v>0.37860369873172461</v>
      </c>
      <c r="J10" s="16">
        <v>0.35052382115072023</v>
      </c>
      <c r="K10" s="16">
        <v>0.33510904367055411</v>
      </c>
      <c r="L10" s="16">
        <v>0.26644252747585367</v>
      </c>
      <c r="N10" s="16">
        <v>0.32899668109988972</v>
      </c>
      <c r="O10" s="16">
        <v>0.50000492872317848</v>
      </c>
      <c r="P10" s="16">
        <v>0.25907249129848092</v>
      </c>
      <c r="Q10" s="16">
        <v>0.26433836976369612</v>
      </c>
      <c r="R10" s="16">
        <v>0.34727934008145023</v>
      </c>
      <c r="S10" s="16">
        <v>0.38159848815543251</v>
      </c>
      <c r="T10" s="16">
        <v>0.3547313218913874</v>
      </c>
      <c r="U10" s="16">
        <v>0.31636714433317109</v>
      </c>
      <c r="V10" s="16">
        <v>0.33857278808340718</v>
      </c>
      <c r="W10" s="16">
        <v>0.33828667571349091</v>
      </c>
      <c r="X10" s="16">
        <v>0.34703559547724888</v>
      </c>
      <c r="Y10" s="16">
        <v>0.35274934411350001</v>
      </c>
      <c r="AA10" s="16">
        <v>0.33554210700991138</v>
      </c>
      <c r="AB10" s="16">
        <v>0.36159161229347953</v>
      </c>
      <c r="AC10" s="16">
        <v>0.35464570077393431</v>
      </c>
      <c r="AD10" s="16">
        <v>0.31323022558434949</v>
      </c>
    </row>
    <row r="11" spans="2:32" ht="32" customHeight="1" x14ac:dyDescent="0.35">
      <c r="B11" s="15" t="s">
        <v>225</v>
      </c>
      <c r="C11" s="16">
        <v>0.25911953699742662</v>
      </c>
      <c r="D11" s="16">
        <v>0.27941780688720591</v>
      </c>
      <c r="E11" s="16">
        <v>0.23927848593837059</v>
      </c>
      <c r="G11" s="16">
        <v>0.27778690121088112</v>
      </c>
      <c r="H11" s="16">
        <v>0.20849664666404649</v>
      </c>
      <c r="I11" s="16">
        <v>0.25493977523586592</v>
      </c>
      <c r="J11" s="16">
        <v>0.25423722153704009</v>
      </c>
      <c r="K11" s="16">
        <v>0.244805162114831</v>
      </c>
      <c r="L11" s="16">
        <v>0.30492560289867432</v>
      </c>
      <c r="N11" s="16">
        <v>0.30085895888430542</v>
      </c>
      <c r="O11" s="16">
        <v>0.24749086759056169</v>
      </c>
      <c r="P11" s="16">
        <v>0.24302280495371831</v>
      </c>
      <c r="Q11" s="16">
        <v>0.32717266103999892</v>
      </c>
      <c r="R11" s="16">
        <v>0.26132177821289893</v>
      </c>
      <c r="S11" s="16">
        <v>0.27328126363975491</v>
      </c>
      <c r="T11" s="16">
        <v>0.2640241738493182</v>
      </c>
      <c r="U11" s="16">
        <v>0.28558568857228811</v>
      </c>
      <c r="V11" s="16">
        <v>0.1993531647287714</v>
      </c>
      <c r="W11" s="16">
        <v>0.28015163874469051</v>
      </c>
      <c r="X11" s="16">
        <v>0.2113588243050879</v>
      </c>
      <c r="Y11" s="16">
        <v>0.25931773414223719</v>
      </c>
      <c r="AA11" s="16">
        <v>0.20758002689929039</v>
      </c>
      <c r="AB11" s="16">
        <v>0.21781581894401519</v>
      </c>
      <c r="AC11" s="16">
        <v>0.29984859187287422</v>
      </c>
      <c r="AD11" s="16">
        <v>0.32225379820007422</v>
      </c>
    </row>
    <row r="12" spans="2:32" ht="19" customHeight="1" x14ac:dyDescent="0.35">
      <c r="B12" s="15" t="s">
        <v>226</v>
      </c>
      <c r="C12" s="16">
        <v>2.2685895698895231E-2</v>
      </c>
      <c r="D12" s="16">
        <v>2.612609429611399E-2</v>
      </c>
      <c r="E12" s="16">
        <v>1.932318762617034E-2</v>
      </c>
      <c r="G12" s="16">
        <v>3.6506446454072763E-2</v>
      </c>
      <c r="H12" s="16">
        <v>3.5321391136561013E-2</v>
      </c>
      <c r="I12" s="16">
        <v>1.9571026448691721E-2</v>
      </c>
      <c r="J12" s="16">
        <v>2.335325486021016E-2</v>
      </c>
      <c r="K12" s="16">
        <v>1.0353404880612489E-2</v>
      </c>
      <c r="L12" s="16">
        <v>1.3648063093876121E-2</v>
      </c>
      <c r="N12" s="16">
        <v>1.6246989036304921E-2</v>
      </c>
      <c r="O12" s="16">
        <v>3.0473493308062979E-2</v>
      </c>
      <c r="P12" s="16">
        <v>3.6799244743753873E-2</v>
      </c>
      <c r="Q12" s="16">
        <v>1.0810587654987051E-2</v>
      </c>
      <c r="R12" s="16">
        <v>3.4511932209326669E-2</v>
      </c>
      <c r="S12" s="16">
        <v>1.7470414575253671E-2</v>
      </c>
      <c r="T12" s="16">
        <v>3.4065738941472537E-2</v>
      </c>
      <c r="U12" s="16">
        <v>2.672335485486407E-2</v>
      </c>
      <c r="V12" s="16">
        <v>2.702597050911092E-2</v>
      </c>
      <c r="W12" s="16">
        <v>1.537749266167754E-2</v>
      </c>
      <c r="X12" s="16">
        <v>1.4657928765589591E-2</v>
      </c>
      <c r="Y12" s="16">
        <v>1.2086228335156841E-2</v>
      </c>
      <c r="AA12" s="16">
        <v>1.5619247035667579E-2</v>
      </c>
      <c r="AB12" s="16">
        <v>1.8650109277451081E-2</v>
      </c>
      <c r="AC12" s="16">
        <v>2.9561994749626321E-2</v>
      </c>
      <c r="AD12" s="16">
        <v>2.864746348253925E-2</v>
      </c>
    </row>
    <row r="13" spans="2:32" ht="19" customHeight="1" x14ac:dyDescent="0.35">
      <c r="B13" s="15" t="s">
        <v>227</v>
      </c>
      <c r="C13" s="16">
        <v>1.496488198400619E-2</v>
      </c>
      <c r="D13" s="16">
        <v>1.994848599477575E-2</v>
      </c>
      <c r="E13" s="16">
        <v>1.009353372759233E-2</v>
      </c>
      <c r="G13" s="16">
        <v>1.02632790268014E-2</v>
      </c>
      <c r="H13" s="16">
        <v>8.3394744302611474E-3</v>
      </c>
      <c r="I13" s="16">
        <v>1.720062708938188E-2</v>
      </c>
      <c r="J13" s="16">
        <v>1.8445466718440141E-2</v>
      </c>
      <c r="K13" s="16">
        <v>1.2680603071042599E-2</v>
      </c>
      <c r="L13" s="16">
        <v>2.0320537371944052E-2</v>
      </c>
      <c r="N13" s="16">
        <v>5.5940657265142798E-3</v>
      </c>
      <c r="O13" s="16">
        <v>1.43375216210602E-2</v>
      </c>
      <c r="P13" s="16">
        <v>3.6388263075711358E-2</v>
      </c>
      <c r="Q13" s="16">
        <v>3.197335064337746E-2</v>
      </c>
      <c r="R13" s="16">
        <v>4.2111371574168437E-3</v>
      </c>
      <c r="S13" s="16">
        <v>2.6448057318478321E-2</v>
      </c>
      <c r="T13" s="16">
        <v>2.122003447605756E-2</v>
      </c>
      <c r="U13" s="16">
        <v>5.2513379487198353E-3</v>
      </c>
      <c r="V13" s="16">
        <v>1.129086005154002E-2</v>
      </c>
      <c r="W13" s="16">
        <v>1.5996091039193638E-2</v>
      </c>
      <c r="X13" s="16">
        <v>2.794981814100015E-2</v>
      </c>
      <c r="Y13" s="16">
        <v>5.5910374314055234E-3</v>
      </c>
      <c r="AA13" s="16">
        <v>1.841659021138738E-2</v>
      </c>
      <c r="AB13" s="16">
        <v>8.1855179648929483E-3</v>
      </c>
      <c r="AC13" s="16">
        <v>1.155346672028796E-2</v>
      </c>
      <c r="AD13" s="16">
        <v>2.1384204163577451E-2</v>
      </c>
    </row>
    <row r="14" spans="2:32" ht="32" customHeight="1" x14ac:dyDescent="0.35">
      <c r="B14" s="15" t="s">
        <v>228</v>
      </c>
      <c r="C14" s="16">
        <v>0.14713600869935281</v>
      </c>
      <c r="D14" s="16">
        <v>0.1425214032959474</v>
      </c>
      <c r="E14" s="16">
        <v>0.1516466700475135</v>
      </c>
      <c r="G14" s="16">
        <v>7.3106357017031998E-2</v>
      </c>
      <c r="H14" s="16">
        <v>4.615515487097685E-2</v>
      </c>
      <c r="I14" s="16">
        <v>8.4709200540206725E-2</v>
      </c>
      <c r="J14" s="16">
        <v>0.14472197498931891</v>
      </c>
      <c r="K14" s="16">
        <v>0.2236182864791747</v>
      </c>
      <c r="L14" s="16">
        <v>0.27880019815520812</v>
      </c>
      <c r="N14" s="16">
        <v>0.1619064297323364</v>
      </c>
      <c r="O14" s="16">
        <v>7.4600256868437534E-2</v>
      </c>
      <c r="P14" s="16">
        <v>0.19899827406449319</v>
      </c>
      <c r="Q14" s="16">
        <v>0.15258475665995599</v>
      </c>
      <c r="R14" s="16">
        <v>0.11700489794338891</v>
      </c>
      <c r="S14" s="16">
        <v>0.16125295130598061</v>
      </c>
      <c r="T14" s="16">
        <v>0.12532685043563091</v>
      </c>
      <c r="U14" s="16">
        <v>0.1326217347398311</v>
      </c>
      <c r="V14" s="16">
        <v>0.1164918900004889</v>
      </c>
      <c r="W14" s="16">
        <v>0.15740620655104631</v>
      </c>
      <c r="X14" s="16">
        <v>0.19374147464192859</v>
      </c>
      <c r="Y14" s="16">
        <v>0.17281637520119689</v>
      </c>
      <c r="AA14" s="16">
        <v>0.13718859952278259</v>
      </c>
      <c r="AB14" s="16">
        <v>0.18714369918854071</v>
      </c>
      <c r="AC14" s="16">
        <v>0.1071964128433084</v>
      </c>
      <c r="AD14" s="16">
        <v>0.1525303315530773</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223</v>
      </c>
      <c r="C9" s="16">
        <v>0.43837387729030142</v>
      </c>
      <c r="D9" s="16">
        <v>0.47559950527844491</v>
      </c>
      <c r="E9" s="16">
        <v>0.40198675712544052</v>
      </c>
      <c r="G9" s="16">
        <v>0.59293283622633752</v>
      </c>
      <c r="H9" s="16">
        <v>0.55665886815914745</v>
      </c>
      <c r="I9" s="16">
        <v>0.47038473890622701</v>
      </c>
      <c r="J9" s="16">
        <v>0.43587672517497811</v>
      </c>
      <c r="K9" s="16">
        <v>0.40054366804717362</v>
      </c>
      <c r="L9" s="16">
        <v>0.2425512253439864</v>
      </c>
      <c r="N9" s="16">
        <v>0.4336977022621889</v>
      </c>
      <c r="O9" s="16">
        <v>0.45356919333526702</v>
      </c>
      <c r="P9" s="16">
        <v>0.36790002245055858</v>
      </c>
      <c r="Q9" s="16">
        <v>0.40758799219150998</v>
      </c>
      <c r="R9" s="16">
        <v>0.43289804528705822</v>
      </c>
      <c r="S9" s="16">
        <v>0.35478599965440311</v>
      </c>
      <c r="T9" s="16">
        <v>0.36012980606350148</v>
      </c>
      <c r="U9" s="16">
        <v>0.45402375558655839</v>
      </c>
      <c r="V9" s="16">
        <v>0.58636868467800562</v>
      </c>
      <c r="W9" s="16">
        <v>0.4298864737307394</v>
      </c>
      <c r="X9" s="16">
        <v>0.39861221642846179</v>
      </c>
      <c r="Y9" s="16">
        <v>0.43409232875801362</v>
      </c>
      <c r="AA9" s="16">
        <v>0.45258328276758891</v>
      </c>
      <c r="AB9" s="16">
        <v>0.44690998841803131</v>
      </c>
      <c r="AC9" s="16">
        <v>0.41235582477603833</v>
      </c>
      <c r="AD9" s="16">
        <v>0.43646727564699522</v>
      </c>
    </row>
    <row r="10" spans="2:32" ht="19" customHeight="1" x14ac:dyDescent="0.35">
      <c r="B10" s="15" t="s">
        <v>224</v>
      </c>
      <c r="C10" s="16">
        <v>0.32642830834707631</v>
      </c>
      <c r="D10" s="16">
        <v>0.32105120654008318</v>
      </c>
      <c r="E10" s="16">
        <v>0.33168429085600992</v>
      </c>
      <c r="G10" s="16">
        <v>0.30175636494855451</v>
      </c>
      <c r="H10" s="16">
        <v>0.29927183633765131</v>
      </c>
      <c r="I10" s="16">
        <v>0.31889153365579942</v>
      </c>
      <c r="J10" s="16">
        <v>0.3282054908323998</v>
      </c>
      <c r="K10" s="16">
        <v>0.36720528620580151</v>
      </c>
      <c r="L10" s="16">
        <v>0.34190122064285999</v>
      </c>
      <c r="N10" s="16">
        <v>0.29898083728353358</v>
      </c>
      <c r="O10" s="16">
        <v>0.36424613230258812</v>
      </c>
      <c r="P10" s="16">
        <v>0.34688582177762262</v>
      </c>
      <c r="Q10" s="16">
        <v>0.33107017552751222</v>
      </c>
      <c r="R10" s="16">
        <v>0.35590562773287582</v>
      </c>
      <c r="S10" s="16">
        <v>0.37918913067614118</v>
      </c>
      <c r="T10" s="16">
        <v>0.33654635212781309</v>
      </c>
      <c r="U10" s="16">
        <v>0.30813889674666539</v>
      </c>
      <c r="V10" s="16">
        <v>0.27793048887217392</v>
      </c>
      <c r="W10" s="16">
        <v>0.32298876860823023</v>
      </c>
      <c r="X10" s="16">
        <v>0.3678359366473411</v>
      </c>
      <c r="Y10" s="16">
        <v>0.29903674930256668</v>
      </c>
      <c r="AA10" s="16">
        <v>0.33244777092494432</v>
      </c>
      <c r="AB10" s="16">
        <v>0.34290504284649642</v>
      </c>
      <c r="AC10" s="16">
        <v>0.34798820005622499</v>
      </c>
      <c r="AD10" s="16">
        <v>0.28395966709282011</v>
      </c>
    </row>
    <row r="11" spans="2:32" ht="32" customHeight="1" x14ac:dyDescent="0.35">
      <c r="B11" s="15" t="s">
        <v>225</v>
      </c>
      <c r="C11" s="16">
        <v>0.15926851031863201</v>
      </c>
      <c r="D11" s="16">
        <v>0.13440833622912021</v>
      </c>
      <c r="E11" s="16">
        <v>0.1835687086175711</v>
      </c>
      <c r="G11" s="16">
        <v>9.1257253854874862E-2</v>
      </c>
      <c r="H11" s="16">
        <v>0.106875624507489</v>
      </c>
      <c r="I11" s="16">
        <v>0.16237361032298039</v>
      </c>
      <c r="J11" s="16">
        <v>0.1610433541308692</v>
      </c>
      <c r="K11" s="16">
        <v>0.1689265764040965</v>
      </c>
      <c r="L11" s="16">
        <v>0.2359174590061511</v>
      </c>
      <c r="N11" s="16">
        <v>0.17180146670411689</v>
      </c>
      <c r="O11" s="16">
        <v>0.10769307038216951</v>
      </c>
      <c r="P11" s="16">
        <v>0.1746693832227442</v>
      </c>
      <c r="Q11" s="16">
        <v>0.1710097489792432</v>
      </c>
      <c r="R11" s="16">
        <v>0.159132350644139</v>
      </c>
      <c r="S11" s="16">
        <v>0.17874631269867219</v>
      </c>
      <c r="T11" s="16">
        <v>0.21091798493913069</v>
      </c>
      <c r="U11" s="16">
        <v>0.15573858955206279</v>
      </c>
      <c r="V11" s="16">
        <v>0.1083751566176152</v>
      </c>
      <c r="W11" s="16">
        <v>0.1787747388840529</v>
      </c>
      <c r="X11" s="16">
        <v>0.1170041631310924</v>
      </c>
      <c r="Y11" s="16">
        <v>0.1851933782307453</v>
      </c>
      <c r="AA11" s="16">
        <v>0.1547187139635092</v>
      </c>
      <c r="AB11" s="16">
        <v>0.14267952279277221</v>
      </c>
      <c r="AC11" s="16">
        <v>0.17414031484452211</v>
      </c>
      <c r="AD11" s="16">
        <v>0.16884507245899349</v>
      </c>
    </row>
    <row r="12" spans="2:32" ht="19" customHeight="1" x14ac:dyDescent="0.35">
      <c r="B12" s="15" t="s">
        <v>226</v>
      </c>
      <c r="C12" s="16">
        <v>2.5728876386282559E-2</v>
      </c>
      <c r="D12" s="16">
        <v>2.923754669236945E-2</v>
      </c>
      <c r="E12" s="16">
        <v>2.2299238930948661E-2</v>
      </c>
      <c r="G12" s="16">
        <v>7.0705057023892756E-3</v>
      </c>
      <c r="H12" s="16">
        <v>2.557740693697259E-2</v>
      </c>
      <c r="I12" s="16">
        <v>2.529842916796567E-2</v>
      </c>
      <c r="J12" s="16">
        <v>2.2500628684443639E-2</v>
      </c>
      <c r="K12" s="16">
        <v>1.7602002262820521E-2</v>
      </c>
      <c r="L12" s="16">
        <v>4.6516398520554468E-2</v>
      </c>
      <c r="N12" s="16">
        <v>3.2968524243295931E-2</v>
      </c>
      <c r="O12" s="16">
        <v>5.9969251582101757E-2</v>
      </c>
      <c r="P12" s="16">
        <v>3.971455770144465E-2</v>
      </c>
      <c r="Q12" s="16">
        <v>3.5830651159557747E-2</v>
      </c>
      <c r="R12" s="16">
        <v>2.2828532719629729E-2</v>
      </c>
      <c r="S12" s="16">
        <v>2.517828931417743E-2</v>
      </c>
      <c r="T12" s="16">
        <v>1.459886802991681E-2</v>
      </c>
      <c r="U12" s="16">
        <v>3.7461723205297129E-2</v>
      </c>
      <c r="V12" s="16">
        <v>7.5030546780214379E-3</v>
      </c>
      <c r="W12" s="16">
        <v>1.111214245921192E-2</v>
      </c>
      <c r="X12" s="16">
        <v>4.3219692486236881E-2</v>
      </c>
      <c r="Y12" s="16">
        <v>2.9465952452178909E-2</v>
      </c>
      <c r="AA12" s="16">
        <v>2.3940519908462871E-2</v>
      </c>
      <c r="AB12" s="16">
        <v>2.2881933013787329E-2</v>
      </c>
      <c r="AC12" s="16">
        <v>1.8639689647465159E-2</v>
      </c>
      <c r="AD12" s="16">
        <v>3.7053251478692047E-2</v>
      </c>
    </row>
    <row r="13" spans="2:32" ht="19" customHeight="1" x14ac:dyDescent="0.35">
      <c r="B13" s="15" t="s">
        <v>227</v>
      </c>
      <c r="C13" s="16">
        <v>1.244746756590334E-2</v>
      </c>
      <c r="D13" s="16">
        <v>1.0148891557143221E-2</v>
      </c>
      <c r="E13" s="16">
        <v>1.469426811592924E-2</v>
      </c>
      <c r="G13" s="16">
        <v>0</v>
      </c>
      <c r="H13" s="16">
        <v>5.5997127808615288E-3</v>
      </c>
      <c r="I13" s="16">
        <v>0</v>
      </c>
      <c r="J13" s="16">
        <v>1.5230770977199361E-2</v>
      </c>
      <c r="K13" s="16">
        <v>1.2935875222380841E-2</v>
      </c>
      <c r="L13" s="16">
        <v>3.3676990088609783E-2</v>
      </c>
      <c r="N13" s="16">
        <v>5.5940657265142798E-3</v>
      </c>
      <c r="O13" s="16">
        <v>1.4522352397873721E-2</v>
      </c>
      <c r="P13" s="16">
        <v>3.0041578470070409E-2</v>
      </c>
      <c r="Q13" s="16">
        <v>1.0900637012721939E-2</v>
      </c>
      <c r="R13" s="16">
        <v>9.839016423971671E-3</v>
      </c>
      <c r="S13" s="16">
        <v>3.3331323954251979E-2</v>
      </c>
      <c r="T13" s="16">
        <v>2.890784204549925E-2</v>
      </c>
      <c r="U13" s="16">
        <v>0</v>
      </c>
      <c r="V13" s="16">
        <v>0</v>
      </c>
      <c r="W13" s="16">
        <v>7.1128519865876344E-3</v>
      </c>
      <c r="X13" s="16">
        <v>2.1532879040954609E-2</v>
      </c>
      <c r="Y13" s="16">
        <v>1.287576480114434E-2</v>
      </c>
      <c r="AA13" s="16">
        <v>1.5431022421253051E-2</v>
      </c>
      <c r="AB13" s="16">
        <v>7.6812283896592441E-3</v>
      </c>
      <c r="AC13" s="16">
        <v>4.9858093319150266E-3</v>
      </c>
      <c r="AD13" s="16">
        <v>2.0829557600237109E-2</v>
      </c>
    </row>
    <row r="14" spans="2:32" ht="32" customHeight="1" x14ac:dyDescent="0.35">
      <c r="B14" s="15" t="s">
        <v>228</v>
      </c>
      <c r="C14" s="16">
        <v>3.7752960091804337E-2</v>
      </c>
      <c r="D14" s="16">
        <v>2.9554513702838819E-2</v>
      </c>
      <c r="E14" s="16">
        <v>4.576673635410064E-2</v>
      </c>
      <c r="G14" s="16">
        <v>6.9830392678437046E-3</v>
      </c>
      <c r="H14" s="16">
        <v>6.0165512778780827E-3</v>
      </c>
      <c r="I14" s="16">
        <v>2.3051687947027489E-2</v>
      </c>
      <c r="J14" s="16">
        <v>3.7143030200110019E-2</v>
      </c>
      <c r="K14" s="16">
        <v>3.2786591857726838E-2</v>
      </c>
      <c r="L14" s="16">
        <v>9.9436706397838123E-2</v>
      </c>
      <c r="N14" s="16">
        <v>5.6957403780350212E-2</v>
      </c>
      <c r="O14" s="16">
        <v>0</v>
      </c>
      <c r="P14" s="16">
        <v>4.0788636377559521E-2</v>
      </c>
      <c r="Q14" s="16">
        <v>4.3600795129454889E-2</v>
      </c>
      <c r="R14" s="16">
        <v>1.9396427192325701E-2</v>
      </c>
      <c r="S14" s="16">
        <v>2.8768943702354041E-2</v>
      </c>
      <c r="T14" s="16">
        <v>4.8899146794138509E-2</v>
      </c>
      <c r="U14" s="16">
        <v>4.4637034909416222E-2</v>
      </c>
      <c r="V14" s="16">
        <v>1.982261515418391E-2</v>
      </c>
      <c r="W14" s="16">
        <v>5.0125024331178027E-2</v>
      </c>
      <c r="X14" s="16">
        <v>5.1795112265913032E-2</v>
      </c>
      <c r="Y14" s="16">
        <v>3.9335826455351039E-2</v>
      </c>
      <c r="AA14" s="16">
        <v>2.0878690014241658E-2</v>
      </c>
      <c r="AB14" s="16">
        <v>3.6942284539253453E-2</v>
      </c>
      <c r="AC14" s="16">
        <v>4.1890161343834387E-2</v>
      </c>
      <c r="AD14" s="16">
        <v>5.284517572226214E-2</v>
      </c>
    </row>
    <row r="16" spans="2:32" x14ac:dyDescent="0.35">
      <c r="B16" t="s">
        <v>393</v>
      </c>
    </row>
    <row r="17" spans="2:2" x14ac:dyDescent="0.35">
      <c r="B17" t="s">
        <v>394</v>
      </c>
    </row>
    <row r="19" spans="2:2" x14ac:dyDescent="0.35">
      <c r="B19"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F20"/>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7" t="s">
        <v>424</v>
      </c>
    </row>
    <row r="6" spans="2:6" ht="50" customHeight="1" x14ac:dyDescent="0.35">
      <c r="C6" s="18" t="s">
        <v>425</v>
      </c>
      <c r="D6" s="18" t="s">
        <v>426</v>
      </c>
      <c r="E6" s="18" t="s">
        <v>427</v>
      </c>
      <c r="F6" s="18" t="s">
        <v>428</v>
      </c>
    </row>
    <row r="7" spans="2:6" x14ac:dyDescent="0.35">
      <c r="B7" s="15" t="s">
        <v>237</v>
      </c>
      <c r="C7" s="16">
        <v>0.22307657404045919</v>
      </c>
      <c r="D7" s="16">
        <v>0.25487960173432089</v>
      </c>
      <c r="E7" s="16">
        <v>0.41529622533981991</v>
      </c>
      <c r="F7" s="16">
        <v>0.34023447040168447</v>
      </c>
    </row>
    <row r="8" spans="2:6" x14ac:dyDescent="0.35">
      <c r="B8" s="15" t="s">
        <v>238</v>
      </c>
      <c r="C8" s="16">
        <v>0.2638148951249944</v>
      </c>
      <c r="D8" s="16">
        <v>0.30536213770334247</v>
      </c>
      <c r="E8" s="16">
        <v>0.32476517729636162</v>
      </c>
      <c r="F8" s="16">
        <v>0.31047831479565963</v>
      </c>
    </row>
    <row r="9" spans="2:6" x14ac:dyDescent="0.35">
      <c r="B9" s="15" t="s">
        <v>239</v>
      </c>
      <c r="C9" s="16">
        <v>0.12928014997479781</v>
      </c>
      <c r="D9" s="16">
        <v>0.17477728044258251</v>
      </c>
      <c r="E9" s="16">
        <v>0.1323069448910941</v>
      </c>
      <c r="F9" s="16">
        <v>0.14803970923149259</v>
      </c>
    </row>
    <row r="10" spans="2:6" x14ac:dyDescent="0.35">
      <c r="B10" s="15" t="s">
        <v>240</v>
      </c>
      <c r="C10" s="16">
        <v>5.6470433013616907E-2</v>
      </c>
      <c r="D10" s="16">
        <v>6.5817194581284863E-2</v>
      </c>
      <c r="E10" s="16">
        <v>5.0376948294417467E-2</v>
      </c>
      <c r="F10" s="16">
        <v>4.7007700795280917E-2</v>
      </c>
    </row>
    <row r="11" spans="2:6" x14ac:dyDescent="0.35">
      <c r="B11" s="15" t="s">
        <v>241</v>
      </c>
      <c r="C11" s="16">
        <v>3.3037459769167082E-2</v>
      </c>
      <c r="D11" s="16">
        <v>3.0152276941830938E-2</v>
      </c>
      <c r="E11" s="16">
        <v>1.6669097408790148E-2</v>
      </c>
      <c r="F11" s="16">
        <v>2.0549950042900261E-2</v>
      </c>
    </row>
    <row r="12" spans="2:6" x14ac:dyDescent="0.35">
      <c r="B12" s="15" t="s">
        <v>242</v>
      </c>
      <c r="C12" s="16">
        <v>5.0231704800501778E-2</v>
      </c>
      <c r="D12" s="16">
        <v>2.020843917722975E-2</v>
      </c>
      <c r="E12" s="16">
        <v>9.289549789163111E-3</v>
      </c>
      <c r="F12" s="16">
        <v>8.483758443155005E-3</v>
      </c>
    </row>
    <row r="13" spans="2:6" ht="29" x14ac:dyDescent="0.35">
      <c r="B13" s="15" t="s">
        <v>243</v>
      </c>
      <c r="C13" s="16">
        <v>0.24408878327646269</v>
      </c>
      <c r="D13" s="16">
        <v>0.14880306941940841</v>
      </c>
      <c r="E13" s="16">
        <v>5.1296056980353652E-2</v>
      </c>
      <c r="F13" s="16">
        <v>0.12520609628982701</v>
      </c>
    </row>
    <row r="16" spans="2:6" x14ac:dyDescent="0.35">
      <c r="B16" t="s">
        <v>393</v>
      </c>
    </row>
    <row r="17" spans="2:2" x14ac:dyDescent="0.35">
      <c r="B17" t="s">
        <v>394</v>
      </c>
    </row>
    <row r="20" spans="2:2" x14ac:dyDescent="0.35">
      <c r="B20" t="str">
        <f>HYPERLINK("#Contents!A1", "Return to Contents")</f>
        <v>Return to Contents</v>
      </c>
    </row>
  </sheetData>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236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0.41529622533981991</v>
      </c>
      <c r="D9" s="16">
        <v>0.42848857952690828</v>
      </c>
      <c r="E9" s="16">
        <v>0.40240102912671949</v>
      </c>
      <c r="G9" s="16">
        <v>0.48641438102338908</v>
      </c>
      <c r="H9" s="16">
        <v>0.49472490056873092</v>
      </c>
      <c r="I9" s="16">
        <v>0.43020407109898712</v>
      </c>
      <c r="J9" s="16">
        <v>0.4455946021178071</v>
      </c>
      <c r="K9" s="16">
        <v>0.38157481193967258</v>
      </c>
      <c r="L9" s="16">
        <v>0.29021405610240469</v>
      </c>
      <c r="N9" s="16">
        <v>0.38030047191968669</v>
      </c>
      <c r="O9" s="16">
        <v>0.49094769121600917</v>
      </c>
      <c r="P9" s="16">
        <v>0.37940582687368068</v>
      </c>
      <c r="Q9" s="16">
        <v>0.36416506660737691</v>
      </c>
      <c r="R9" s="16">
        <v>0.45386094307331581</v>
      </c>
      <c r="S9" s="16">
        <v>0.40416549344966479</v>
      </c>
      <c r="T9" s="16">
        <v>0.35711421269750321</v>
      </c>
      <c r="U9" s="16">
        <v>0.39573210259462022</v>
      </c>
      <c r="V9" s="16">
        <v>0.49302607790394098</v>
      </c>
      <c r="W9" s="16">
        <v>0.39888231338858871</v>
      </c>
      <c r="X9" s="16">
        <v>0.46940524701159059</v>
      </c>
      <c r="Y9" s="16">
        <v>0.34975866066495692</v>
      </c>
      <c r="AA9" s="16">
        <v>0.48176592428418641</v>
      </c>
      <c r="AB9" s="16">
        <v>0.41105388097945539</v>
      </c>
      <c r="AC9" s="16">
        <v>0.39975983567068862</v>
      </c>
      <c r="AD9" s="16">
        <v>0.36022936192056138</v>
      </c>
    </row>
    <row r="10" spans="2:32" ht="19" customHeight="1" x14ac:dyDescent="0.35">
      <c r="B10" s="15" t="s">
        <v>238</v>
      </c>
      <c r="C10" s="16">
        <v>0.32476517729636162</v>
      </c>
      <c r="D10" s="16">
        <v>0.31805326196740941</v>
      </c>
      <c r="E10" s="16">
        <v>0.33132590663284822</v>
      </c>
      <c r="G10" s="16">
        <v>0.32320442672666488</v>
      </c>
      <c r="H10" s="16">
        <v>0.2862926075738072</v>
      </c>
      <c r="I10" s="16">
        <v>0.31770064218143318</v>
      </c>
      <c r="J10" s="16">
        <v>0.28986403774218089</v>
      </c>
      <c r="K10" s="16">
        <v>0.3863933338805926</v>
      </c>
      <c r="L10" s="16">
        <v>0.34962526667425192</v>
      </c>
      <c r="N10" s="16">
        <v>0.34679534359229092</v>
      </c>
      <c r="O10" s="16">
        <v>0.3231865814196353</v>
      </c>
      <c r="P10" s="16">
        <v>0.37474953378704989</v>
      </c>
      <c r="Q10" s="16">
        <v>0.34046196024067971</v>
      </c>
      <c r="R10" s="16">
        <v>0.32628597862621211</v>
      </c>
      <c r="S10" s="16">
        <v>0.33151501703623781</v>
      </c>
      <c r="T10" s="16">
        <v>0.32146419972515322</v>
      </c>
      <c r="U10" s="16">
        <v>0.30991361542018542</v>
      </c>
      <c r="V10" s="16">
        <v>0.29275173728261739</v>
      </c>
      <c r="W10" s="16">
        <v>0.32112862869934478</v>
      </c>
      <c r="X10" s="16">
        <v>0.26488298311505382</v>
      </c>
      <c r="Y10" s="16">
        <v>0.38623993941933998</v>
      </c>
      <c r="AA10" s="16">
        <v>0.32310413831529922</v>
      </c>
      <c r="AB10" s="16">
        <v>0.34163312145385338</v>
      </c>
      <c r="AC10" s="16">
        <v>0.34341350156646377</v>
      </c>
      <c r="AD10" s="16">
        <v>0.29254013671434709</v>
      </c>
    </row>
    <row r="11" spans="2:32" ht="19" customHeight="1" x14ac:dyDescent="0.35">
      <c r="B11" s="15" t="s">
        <v>239</v>
      </c>
      <c r="C11" s="16">
        <v>0.1323069448910941</v>
      </c>
      <c r="D11" s="16">
        <v>0.14045074406431099</v>
      </c>
      <c r="E11" s="16">
        <v>0.12434658491520011</v>
      </c>
      <c r="G11" s="16">
        <v>0.1171510977666723</v>
      </c>
      <c r="H11" s="16">
        <v>0.11170608278053901</v>
      </c>
      <c r="I11" s="16">
        <v>0.14498851969880469</v>
      </c>
      <c r="J11" s="16">
        <v>0.13390995082674631</v>
      </c>
      <c r="K11" s="16">
        <v>0.1229569261590898</v>
      </c>
      <c r="L11" s="16">
        <v>0.1536534705257589</v>
      </c>
      <c r="N11" s="16">
        <v>0.14500429187252339</v>
      </c>
      <c r="O11" s="16">
        <v>9.5685671298146979E-2</v>
      </c>
      <c r="P11" s="16">
        <v>0.1133361122911021</v>
      </c>
      <c r="Q11" s="16">
        <v>0.1188881113262234</v>
      </c>
      <c r="R11" s="16">
        <v>0.14140325154356431</v>
      </c>
      <c r="S11" s="16">
        <v>0.14263863487589379</v>
      </c>
      <c r="T11" s="16">
        <v>0.1767449348950674</v>
      </c>
      <c r="U11" s="16">
        <v>0.12544913239746841</v>
      </c>
      <c r="V11" s="16">
        <v>0.11328458400304001</v>
      </c>
      <c r="W11" s="16">
        <v>0.1396085836859208</v>
      </c>
      <c r="X11" s="16">
        <v>8.3803156812566559E-2</v>
      </c>
      <c r="Y11" s="16">
        <v>0.16269244320165119</v>
      </c>
      <c r="AA11" s="16">
        <v>0.1167514371599175</v>
      </c>
      <c r="AB11" s="16">
        <v>0.14801489531636511</v>
      </c>
      <c r="AC11" s="16">
        <v>0.12536298642951191</v>
      </c>
      <c r="AD11" s="16">
        <v>0.13988650436921449</v>
      </c>
    </row>
    <row r="12" spans="2:32" ht="19" customHeight="1" x14ac:dyDescent="0.35">
      <c r="B12" s="15" t="s">
        <v>240</v>
      </c>
      <c r="C12" s="16">
        <v>5.0376948294417467E-2</v>
      </c>
      <c r="D12" s="16">
        <v>4.5832800826999517E-2</v>
      </c>
      <c r="E12" s="16">
        <v>5.4818738772645217E-2</v>
      </c>
      <c r="G12" s="16">
        <v>4.596855595272379E-2</v>
      </c>
      <c r="H12" s="16">
        <v>4.0536561947087733E-2</v>
      </c>
      <c r="I12" s="16">
        <v>6.507298154626473E-2</v>
      </c>
      <c r="J12" s="16">
        <v>4.2453003573968688E-2</v>
      </c>
      <c r="K12" s="16">
        <v>2.3657511786977121E-2</v>
      </c>
      <c r="L12" s="16">
        <v>7.3716839003762191E-2</v>
      </c>
      <c r="N12" s="16">
        <v>3.720726809975209E-2</v>
      </c>
      <c r="O12" s="16">
        <v>2.9919103311472298E-2</v>
      </c>
      <c r="P12" s="16">
        <v>5.6168455823141103E-2</v>
      </c>
      <c r="Q12" s="16">
        <v>9.8620788978461715E-2</v>
      </c>
      <c r="R12" s="16">
        <v>3.1666820797716058E-2</v>
      </c>
      <c r="S12" s="16">
        <v>5.7470792135323717E-2</v>
      </c>
      <c r="T12" s="16">
        <v>5.4386214943373798E-2</v>
      </c>
      <c r="U12" s="16">
        <v>8.5567540203379699E-2</v>
      </c>
      <c r="V12" s="16">
        <v>3.617520888789745E-2</v>
      </c>
      <c r="W12" s="16">
        <v>6.1033685281844018E-2</v>
      </c>
      <c r="X12" s="16">
        <v>4.878680090362103E-2</v>
      </c>
      <c r="Y12" s="16">
        <v>3.2202327143583662E-2</v>
      </c>
      <c r="AA12" s="16">
        <v>3.4734128943610797E-2</v>
      </c>
      <c r="AB12" s="16">
        <v>4.7385673140430982E-2</v>
      </c>
      <c r="AC12" s="16">
        <v>6.0974390898325542E-2</v>
      </c>
      <c r="AD12" s="16">
        <v>6.1466840405158749E-2</v>
      </c>
    </row>
    <row r="13" spans="2:32" ht="19" customHeight="1" x14ac:dyDescent="0.35">
      <c r="B13" s="15" t="s">
        <v>241</v>
      </c>
      <c r="C13" s="16">
        <v>1.6669097408790148E-2</v>
      </c>
      <c r="D13" s="16">
        <v>1.236964691282459E-2</v>
      </c>
      <c r="E13" s="16">
        <v>2.0871702718481551E-2</v>
      </c>
      <c r="G13" s="16">
        <v>6.6341206101956504E-3</v>
      </c>
      <c r="H13" s="16">
        <v>2.0301008327021919E-2</v>
      </c>
      <c r="I13" s="16">
        <v>5.7268977776837784E-3</v>
      </c>
      <c r="J13" s="16">
        <v>2.034279901944858E-2</v>
      </c>
      <c r="K13" s="16">
        <v>2.7078965710003119E-2</v>
      </c>
      <c r="L13" s="16">
        <v>1.9201854415790622E-2</v>
      </c>
      <c r="N13" s="16">
        <v>2.1141468302338949E-2</v>
      </c>
      <c r="O13" s="16">
        <v>1.6103129337262038E-2</v>
      </c>
      <c r="P13" s="16">
        <v>3.7660804808490468E-2</v>
      </c>
      <c r="Q13" s="16">
        <v>2.3089383015216049E-2</v>
      </c>
      <c r="R13" s="16">
        <v>2.0205417089442901E-2</v>
      </c>
      <c r="S13" s="16">
        <v>1.1743410340074031E-2</v>
      </c>
      <c r="T13" s="16">
        <v>1.360195790519968E-2</v>
      </c>
      <c r="U13" s="16">
        <v>1.686355314441022E-2</v>
      </c>
      <c r="V13" s="16">
        <v>7.8606032954002363E-3</v>
      </c>
      <c r="W13" s="16">
        <v>1.180683909141214E-2</v>
      </c>
      <c r="X13" s="16">
        <v>1.3152139238740319E-2</v>
      </c>
      <c r="Y13" s="16">
        <v>2.3848571516964439E-2</v>
      </c>
      <c r="AA13" s="16">
        <v>1.312922757905771E-2</v>
      </c>
      <c r="AB13" s="16">
        <v>9.8191081951035583E-3</v>
      </c>
      <c r="AC13" s="16">
        <v>1.64569946880661E-2</v>
      </c>
      <c r="AD13" s="16">
        <v>2.7934035640205381E-2</v>
      </c>
    </row>
    <row r="14" spans="2:32" ht="19" customHeight="1" x14ac:dyDescent="0.35">
      <c r="B14" s="15" t="s">
        <v>242</v>
      </c>
      <c r="C14" s="16">
        <v>9.289549789163111E-3</v>
      </c>
      <c r="D14" s="16">
        <v>9.1756564224394505E-3</v>
      </c>
      <c r="E14" s="16">
        <v>9.4008777061098531E-3</v>
      </c>
      <c r="G14" s="16">
        <v>1.083640031553946E-2</v>
      </c>
      <c r="H14" s="16">
        <v>6.5822295348342708E-3</v>
      </c>
      <c r="I14" s="16">
        <v>1.1437380266911519E-2</v>
      </c>
      <c r="J14" s="16">
        <v>2.7060840007631531E-3</v>
      </c>
      <c r="K14" s="16">
        <v>1.0813496942067929E-2</v>
      </c>
      <c r="L14" s="16">
        <v>1.3046241795908719E-2</v>
      </c>
      <c r="N14" s="16">
        <v>5.6829656797879099E-3</v>
      </c>
      <c r="O14" s="16">
        <v>1.522011359576036E-2</v>
      </c>
      <c r="P14" s="16">
        <v>9.7024620897620435E-3</v>
      </c>
      <c r="Q14" s="16">
        <v>0</v>
      </c>
      <c r="R14" s="16">
        <v>4.4044120083997921E-3</v>
      </c>
      <c r="S14" s="16">
        <v>0</v>
      </c>
      <c r="T14" s="16">
        <v>2.166412163623687E-2</v>
      </c>
      <c r="U14" s="16">
        <v>1.095212714551576E-2</v>
      </c>
      <c r="V14" s="16">
        <v>2.2980763935995369E-2</v>
      </c>
      <c r="W14" s="16">
        <v>3.4180469573402671E-3</v>
      </c>
      <c r="X14" s="16">
        <v>1.4775757776059689E-2</v>
      </c>
      <c r="Y14" s="16">
        <v>0</v>
      </c>
      <c r="AA14" s="16">
        <v>1.8012495531929159E-3</v>
      </c>
      <c r="AB14" s="16">
        <v>1.199048143656656E-2</v>
      </c>
      <c r="AC14" s="16">
        <v>1.7020887579448519E-2</v>
      </c>
      <c r="AD14" s="16">
        <v>7.8543389421230521E-3</v>
      </c>
    </row>
    <row r="15" spans="2:32" ht="32" customHeight="1" x14ac:dyDescent="0.35">
      <c r="B15" s="15" t="s">
        <v>243</v>
      </c>
      <c r="C15" s="16">
        <v>5.1296056980353652E-2</v>
      </c>
      <c r="D15" s="16">
        <v>4.5629310279107542E-2</v>
      </c>
      <c r="E15" s="16">
        <v>5.6835160127995492E-2</v>
      </c>
      <c r="G15" s="16">
        <v>9.791017604814687E-3</v>
      </c>
      <c r="H15" s="16">
        <v>3.9856609267978953E-2</v>
      </c>
      <c r="I15" s="16">
        <v>2.486950742991486E-2</v>
      </c>
      <c r="J15" s="16">
        <v>6.5129522719085398E-2</v>
      </c>
      <c r="K15" s="16">
        <v>4.7524953581596717E-2</v>
      </c>
      <c r="L15" s="16">
        <v>0.100542271482123</v>
      </c>
      <c r="N15" s="16">
        <v>6.386819053361989E-2</v>
      </c>
      <c r="O15" s="16">
        <v>2.893770982171387E-2</v>
      </c>
      <c r="P15" s="16">
        <v>2.8976804326773669E-2</v>
      </c>
      <c r="Q15" s="16">
        <v>5.4774689832042277E-2</v>
      </c>
      <c r="R15" s="16">
        <v>2.2173176861349071E-2</v>
      </c>
      <c r="S15" s="16">
        <v>5.2466652162805869E-2</v>
      </c>
      <c r="T15" s="16">
        <v>5.5024358197465727E-2</v>
      </c>
      <c r="U15" s="16">
        <v>5.5521929094420407E-2</v>
      </c>
      <c r="V15" s="16">
        <v>3.3921024691108553E-2</v>
      </c>
      <c r="W15" s="16">
        <v>6.4121902895549435E-2</v>
      </c>
      <c r="X15" s="16">
        <v>0.1051939151423678</v>
      </c>
      <c r="Y15" s="16">
        <v>4.5258058053503823E-2</v>
      </c>
      <c r="AA15" s="16">
        <v>2.8713894164735462E-2</v>
      </c>
      <c r="AB15" s="16">
        <v>3.01028394782249E-2</v>
      </c>
      <c r="AC15" s="16">
        <v>3.7011403167495537E-2</v>
      </c>
      <c r="AD15" s="16">
        <v>0.1100887820083899</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0.34023447040168447</v>
      </c>
      <c r="D9" s="16">
        <v>0.3692126049060418</v>
      </c>
      <c r="E9" s="16">
        <v>0.31190906880740138</v>
      </c>
      <c r="G9" s="16">
        <v>0.37579405102705438</v>
      </c>
      <c r="H9" s="16">
        <v>0.38298939776960311</v>
      </c>
      <c r="I9" s="16">
        <v>0.37161327666257782</v>
      </c>
      <c r="J9" s="16">
        <v>0.39198196837763638</v>
      </c>
      <c r="K9" s="16">
        <v>0.30997667064535078</v>
      </c>
      <c r="L9" s="16">
        <v>0.23512745023926859</v>
      </c>
      <c r="N9" s="16">
        <v>0.32546414635121101</v>
      </c>
      <c r="O9" s="16">
        <v>0.35949990075317417</v>
      </c>
      <c r="P9" s="16">
        <v>0.31138503706024923</v>
      </c>
      <c r="Q9" s="16">
        <v>0.35277596798223509</v>
      </c>
      <c r="R9" s="16">
        <v>0.40737990153814319</v>
      </c>
      <c r="S9" s="16">
        <v>0.35603062812756048</v>
      </c>
      <c r="T9" s="16">
        <v>0.35987645986727368</v>
      </c>
      <c r="U9" s="16">
        <v>0.31795972124634642</v>
      </c>
      <c r="V9" s="16">
        <v>0.38514623242947787</v>
      </c>
      <c r="W9" s="16">
        <v>0.295659672322656</v>
      </c>
      <c r="X9" s="16">
        <v>0.2425045151206803</v>
      </c>
      <c r="Y9" s="16">
        <v>0.351011113240626</v>
      </c>
      <c r="AA9" s="16">
        <v>0.44173828302430512</v>
      </c>
      <c r="AB9" s="16">
        <v>0.32136270775163822</v>
      </c>
      <c r="AC9" s="16">
        <v>0.31675375592115701</v>
      </c>
      <c r="AD9" s="16">
        <v>0.26923643948828557</v>
      </c>
    </row>
    <row r="10" spans="2:32" ht="19" customHeight="1" x14ac:dyDescent="0.35">
      <c r="B10" s="15" t="s">
        <v>238</v>
      </c>
      <c r="C10" s="16">
        <v>0.31047831479565963</v>
      </c>
      <c r="D10" s="16">
        <v>0.31403006233519692</v>
      </c>
      <c r="E10" s="16">
        <v>0.30700657042219848</v>
      </c>
      <c r="G10" s="16">
        <v>0.30498367513612018</v>
      </c>
      <c r="H10" s="16">
        <v>0.3365640810125235</v>
      </c>
      <c r="I10" s="16">
        <v>0.33475783931300762</v>
      </c>
      <c r="J10" s="16">
        <v>0.2716862941964624</v>
      </c>
      <c r="K10" s="16">
        <v>0.31310152382606887</v>
      </c>
      <c r="L10" s="16">
        <v>0.30292809350302607</v>
      </c>
      <c r="N10" s="16">
        <v>0.30470312854915749</v>
      </c>
      <c r="O10" s="16">
        <v>0.4145333368634691</v>
      </c>
      <c r="P10" s="16">
        <v>0.30478667901553991</v>
      </c>
      <c r="Q10" s="16">
        <v>0.28536372541673433</v>
      </c>
      <c r="R10" s="16">
        <v>0.2969303179079118</v>
      </c>
      <c r="S10" s="16">
        <v>0.27227887513458249</v>
      </c>
      <c r="T10" s="16">
        <v>0.31079393118302429</v>
      </c>
      <c r="U10" s="16">
        <v>0.31202831086127819</v>
      </c>
      <c r="V10" s="16">
        <v>0.30969686060884538</v>
      </c>
      <c r="W10" s="16">
        <v>0.30746462089332632</v>
      </c>
      <c r="X10" s="16">
        <v>0.33136464227542278</v>
      </c>
      <c r="Y10" s="16">
        <v>0.33121621772520138</v>
      </c>
      <c r="AA10" s="16">
        <v>0.30554001843527301</v>
      </c>
      <c r="AB10" s="16">
        <v>0.34308360886131989</v>
      </c>
      <c r="AC10" s="16">
        <v>0.33212569164761041</v>
      </c>
      <c r="AD10" s="16">
        <v>0.26293370876849109</v>
      </c>
    </row>
    <row r="11" spans="2:32" ht="19" customHeight="1" x14ac:dyDescent="0.35">
      <c r="B11" s="15" t="s">
        <v>239</v>
      </c>
      <c r="C11" s="16">
        <v>0.14803970923149259</v>
      </c>
      <c r="D11" s="16">
        <v>0.12936524349282519</v>
      </c>
      <c r="E11" s="16">
        <v>0.1662935323520561</v>
      </c>
      <c r="G11" s="16">
        <v>0.19731881235866339</v>
      </c>
      <c r="H11" s="16">
        <v>0.16092826897763829</v>
      </c>
      <c r="I11" s="16">
        <v>0.1326639117438273</v>
      </c>
      <c r="J11" s="16">
        <v>0.13778951020617891</v>
      </c>
      <c r="K11" s="16">
        <v>0.14484942298718051</v>
      </c>
      <c r="L11" s="16">
        <v>0.1282078161761761</v>
      </c>
      <c r="N11" s="16">
        <v>0.17615632478386131</v>
      </c>
      <c r="O11" s="16">
        <v>0.10533010689771009</v>
      </c>
      <c r="P11" s="16">
        <v>0.1491179008638531</v>
      </c>
      <c r="Q11" s="16">
        <v>0.15093206269148729</v>
      </c>
      <c r="R11" s="16">
        <v>0.10540538444560291</v>
      </c>
      <c r="S11" s="16">
        <v>0.12516813574047461</v>
      </c>
      <c r="T11" s="16">
        <v>0.1417937564328674</v>
      </c>
      <c r="U11" s="16">
        <v>0.19119053080793641</v>
      </c>
      <c r="V11" s="16">
        <v>0.16038350970706949</v>
      </c>
      <c r="W11" s="16">
        <v>0.1606811984165</v>
      </c>
      <c r="X11" s="16">
        <v>0.16347750909785411</v>
      </c>
      <c r="Y11" s="16">
        <v>0.1152713979786551</v>
      </c>
      <c r="AA11" s="16">
        <v>0.1142955409838091</v>
      </c>
      <c r="AB11" s="16">
        <v>0.14178190865260881</v>
      </c>
      <c r="AC11" s="16">
        <v>0.1561075974959438</v>
      </c>
      <c r="AD11" s="16">
        <v>0.18440208135278041</v>
      </c>
    </row>
    <row r="12" spans="2:32" ht="19" customHeight="1" x14ac:dyDescent="0.35">
      <c r="B12" s="15" t="s">
        <v>240</v>
      </c>
      <c r="C12" s="16">
        <v>4.7007700795280917E-2</v>
      </c>
      <c r="D12" s="16">
        <v>4.37011876103124E-2</v>
      </c>
      <c r="E12" s="16">
        <v>5.0239734721651927E-2</v>
      </c>
      <c r="G12" s="16">
        <v>5.794297568938165E-2</v>
      </c>
      <c r="H12" s="16">
        <v>4.6281228595552407E-2</v>
      </c>
      <c r="I12" s="16">
        <v>5.2944792252325457E-2</v>
      </c>
      <c r="J12" s="16">
        <v>5.1768284644012723E-2</v>
      </c>
      <c r="K12" s="16">
        <v>4.0754194255191688E-2</v>
      </c>
      <c r="L12" s="16">
        <v>3.5951423110688982E-2</v>
      </c>
      <c r="N12" s="16">
        <v>3.1602550372115477E-2</v>
      </c>
      <c r="O12" s="16">
        <v>5.9485748158337598E-2</v>
      </c>
      <c r="P12" s="16">
        <v>9.4051461148440221E-2</v>
      </c>
      <c r="Q12" s="16">
        <v>5.3545462314824557E-2</v>
      </c>
      <c r="R12" s="16">
        <v>4.2854999272038882E-2</v>
      </c>
      <c r="S12" s="16">
        <v>5.5640236795993558E-2</v>
      </c>
      <c r="T12" s="16">
        <v>1.905802091667572E-2</v>
      </c>
      <c r="U12" s="16">
        <v>3.1702475171944168E-2</v>
      </c>
      <c r="V12" s="16">
        <v>3.798270113381335E-2</v>
      </c>
      <c r="W12" s="16">
        <v>6.0979955608852859E-2</v>
      </c>
      <c r="X12" s="16">
        <v>4.4134973408346913E-2</v>
      </c>
      <c r="Y12" s="16">
        <v>6.0136161394468382E-2</v>
      </c>
      <c r="AA12" s="16">
        <v>3.3526950182191123E-2</v>
      </c>
      <c r="AB12" s="16">
        <v>3.9952903827256622E-2</v>
      </c>
      <c r="AC12" s="16">
        <v>5.21507928833592E-2</v>
      </c>
      <c r="AD12" s="16">
        <v>6.4759199832188405E-2</v>
      </c>
    </row>
    <row r="13" spans="2:32" ht="19" customHeight="1" x14ac:dyDescent="0.35">
      <c r="B13" s="15" t="s">
        <v>241</v>
      </c>
      <c r="C13" s="16">
        <v>2.0549950042900261E-2</v>
      </c>
      <c r="D13" s="16">
        <v>1.5846113456737369E-2</v>
      </c>
      <c r="E13" s="16">
        <v>2.5147832640101619E-2</v>
      </c>
      <c r="G13" s="16">
        <v>1.086145656225169E-2</v>
      </c>
      <c r="H13" s="16">
        <v>8.8554765925207279E-3</v>
      </c>
      <c r="I13" s="16">
        <v>3.3895862263062751E-2</v>
      </c>
      <c r="J13" s="16">
        <v>1.735942080864613E-2</v>
      </c>
      <c r="K13" s="16">
        <v>3.5288592853290203E-2</v>
      </c>
      <c r="L13" s="16">
        <v>1.8244175195926259E-2</v>
      </c>
      <c r="N13" s="16">
        <v>3.2047543308908563E-2</v>
      </c>
      <c r="O13" s="16">
        <v>0</v>
      </c>
      <c r="P13" s="16">
        <v>9.1266858394038839E-3</v>
      </c>
      <c r="Q13" s="16">
        <v>0</v>
      </c>
      <c r="R13" s="16">
        <v>1.3080907295986131E-2</v>
      </c>
      <c r="S13" s="16">
        <v>2.5232554296083731E-2</v>
      </c>
      <c r="T13" s="16">
        <v>3.5721047826831977E-2</v>
      </c>
      <c r="U13" s="16">
        <v>2.667745633056411E-2</v>
      </c>
      <c r="V13" s="16">
        <v>1.517210186786783E-2</v>
      </c>
      <c r="W13" s="16">
        <v>1.1276292949370791E-2</v>
      </c>
      <c r="X13" s="16">
        <v>3.9891127469529192E-2</v>
      </c>
      <c r="Y13" s="16">
        <v>2.3104496330618E-2</v>
      </c>
      <c r="AA13" s="16">
        <v>1.5037575453217241E-2</v>
      </c>
      <c r="AB13" s="16">
        <v>2.5170967874735588E-2</v>
      </c>
      <c r="AC13" s="16">
        <v>1.891802976599018E-2</v>
      </c>
      <c r="AD13" s="16">
        <v>2.3302000972129241E-2</v>
      </c>
    </row>
    <row r="14" spans="2:32" ht="19" customHeight="1" x14ac:dyDescent="0.35">
      <c r="B14" s="15" t="s">
        <v>242</v>
      </c>
      <c r="C14" s="16">
        <v>8.483758443155005E-3</v>
      </c>
      <c r="D14" s="16">
        <v>6.0877546395979726E-3</v>
      </c>
      <c r="E14" s="16">
        <v>1.0825792225453089E-2</v>
      </c>
      <c r="G14" s="16">
        <v>1.700724045277803E-2</v>
      </c>
      <c r="H14" s="16">
        <v>3.3072639397210219E-3</v>
      </c>
      <c r="I14" s="16">
        <v>9.5567369233958838E-3</v>
      </c>
      <c r="J14" s="16">
        <v>2.8597510279343269E-3</v>
      </c>
      <c r="K14" s="16">
        <v>1.307264749049402E-2</v>
      </c>
      <c r="L14" s="16">
        <v>7.7028877651964724E-3</v>
      </c>
      <c r="N14" s="16">
        <v>5.0192621585746708E-3</v>
      </c>
      <c r="O14" s="16">
        <v>0</v>
      </c>
      <c r="P14" s="16">
        <v>1.8486607115356549E-2</v>
      </c>
      <c r="Q14" s="16">
        <v>1.0109702267947661E-2</v>
      </c>
      <c r="R14" s="16">
        <v>4.4044120083997921E-3</v>
      </c>
      <c r="S14" s="16">
        <v>0</v>
      </c>
      <c r="T14" s="16">
        <v>1.99301895552569E-2</v>
      </c>
      <c r="U14" s="16">
        <v>1.7455184421104671E-2</v>
      </c>
      <c r="V14" s="16">
        <v>1.274306805694461E-2</v>
      </c>
      <c r="W14" s="16">
        <v>7.4439107769740734E-3</v>
      </c>
      <c r="X14" s="16">
        <v>6.2218718081483082E-3</v>
      </c>
      <c r="Y14" s="16">
        <v>0</v>
      </c>
      <c r="AA14" s="16">
        <v>1.8012495531929159E-3</v>
      </c>
      <c r="AB14" s="16">
        <v>5.1779689293152374E-3</v>
      </c>
      <c r="AC14" s="16">
        <v>1.3823907408821799E-2</v>
      </c>
      <c r="AD14" s="16">
        <v>1.3922258691536619E-2</v>
      </c>
    </row>
    <row r="15" spans="2:32" ht="32" customHeight="1" x14ac:dyDescent="0.35">
      <c r="B15" s="15" t="s">
        <v>243</v>
      </c>
      <c r="C15" s="16">
        <v>0.12520609628982701</v>
      </c>
      <c r="D15" s="16">
        <v>0.1217570335592882</v>
      </c>
      <c r="E15" s="16">
        <v>0.12857746883113719</v>
      </c>
      <c r="G15" s="16">
        <v>3.6091788773750563E-2</v>
      </c>
      <c r="H15" s="16">
        <v>6.1074283112440807E-2</v>
      </c>
      <c r="I15" s="16">
        <v>6.456758084180321E-2</v>
      </c>
      <c r="J15" s="16">
        <v>0.12655477073912921</v>
      </c>
      <c r="K15" s="16">
        <v>0.14295694794242361</v>
      </c>
      <c r="L15" s="16">
        <v>0.2718381540097175</v>
      </c>
      <c r="N15" s="16">
        <v>0.12500704447617131</v>
      </c>
      <c r="O15" s="16">
        <v>6.1150907327308907E-2</v>
      </c>
      <c r="P15" s="16">
        <v>0.1130456289571572</v>
      </c>
      <c r="Q15" s="16">
        <v>0.14727307932677131</v>
      </c>
      <c r="R15" s="16">
        <v>0.12994407753191731</v>
      </c>
      <c r="S15" s="16">
        <v>0.16564956990530511</v>
      </c>
      <c r="T15" s="16">
        <v>0.1128265942180698</v>
      </c>
      <c r="U15" s="16">
        <v>0.10298632116082609</v>
      </c>
      <c r="V15" s="16">
        <v>7.8875526195981441E-2</v>
      </c>
      <c r="W15" s="16">
        <v>0.15649434903232021</v>
      </c>
      <c r="X15" s="16">
        <v>0.17240536082001831</v>
      </c>
      <c r="Y15" s="16">
        <v>0.119260613330431</v>
      </c>
      <c r="AA15" s="16">
        <v>8.8060382368011392E-2</v>
      </c>
      <c r="AB15" s="16">
        <v>0.12346993410312559</v>
      </c>
      <c r="AC15" s="16">
        <v>0.1101202248771177</v>
      </c>
      <c r="AD15" s="16">
        <v>0.18144431089458871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0.22307657404045919</v>
      </c>
      <c r="D9" s="16">
        <v>0.240196344545406</v>
      </c>
      <c r="E9" s="16">
        <v>0.2063424266203876</v>
      </c>
      <c r="G9" s="16">
        <v>0.4056905076281434</v>
      </c>
      <c r="H9" s="16">
        <v>0.34950870787225069</v>
      </c>
      <c r="I9" s="16">
        <v>0.26102727063050452</v>
      </c>
      <c r="J9" s="16">
        <v>0.17131233146677771</v>
      </c>
      <c r="K9" s="16">
        <v>0.16116213278583219</v>
      </c>
      <c r="L9" s="16">
        <v>5.3590552207652062E-2</v>
      </c>
      <c r="N9" s="16">
        <v>0.13553646519783211</v>
      </c>
      <c r="O9" s="16">
        <v>0.21166592786417091</v>
      </c>
      <c r="P9" s="16">
        <v>0.1878339146859406</v>
      </c>
      <c r="Q9" s="16">
        <v>0.1979863994435016</v>
      </c>
      <c r="R9" s="16">
        <v>0.24559275404259029</v>
      </c>
      <c r="S9" s="16">
        <v>0.24652637579457251</v>
      </c>
      <c r="T9" s="16">
        <v>0.1718475535797874</v>
      </c>
      <c r="U9" s="16">
        <v>0.16981223730976891</v>
      </c>
      <c r="V9" s="16">
        <v>0.40006024157714798</v>
      </c>
      <c r="W9" s="16">
        <v>0.19401221979697211</v>
      </c>
      <c r="X9" s="16">
        <v>0.21128561797094381</v>
      </c>
      <c r="Y9" s="16">
        <v>0.1674178407807074</v>
      </c>
      <c r="AA9" s="16">
        <v>0.31354794893390142</v>
      </c>
      <c r="AB9" s="16">
        <v>0.19435730695889231</v>
      </c>
      <c r="AC9" s="16">
        <v>0.21537024216356049</v>
      </c>
      <c r="AD9" s="16">
        <v>0.16150892665061961</v>
      </c>
    </row>
    <row r="10" spans="2:32" ht="19" customHeight="1" x14ac:dyDescent="0.35">
      <c r="B10" s="15" t="s">
        <v>238</v>
      </c>
      <c r="C10" s="16">
        <v>0.2638148951249944</v>
      </c>
      <c r="D10" s="16">
        <v>0.27967075236647781</v>
      </c>
      <c r="E10" s="16">
        <v>0.24831619130335589</v>
      </c>
      <c r="G10" s="16">
        <v>0.30493832561749928</v>
      </c>
      <c r="H10" s="16">
        <v>0.33972833726937779</v>
      </c>
      <c r="I10" s="16">
        <v>0.32449355788484813</v>
      </c>
      <c r="J10" s="16">
        <v>0.30341593292278818</v>
      </c>
      <c r="K10" s="16">
        <v>0.2347612082180931</v>
      </c>
      <c r="L10" s="16">
        <v>0.1134313199399212</v>
      </c>
      <c r="N10" s="16">
        <v>0.25752053136030911</v>
      </c>
      <c r="O10" s="16">
        <v>0.29911465701934531</v>
      </c>
      <c r="P10" s="16">
        <v>0.28370180131276618</v>
      </c>
      <c r="Q10" s="16">
        <v>0.27698324864726193</v>
      </c>
      <c r="R10" s="16">
        <v>0.30704595095689569</v>
      </c>
      <c r="S10" s="16">
        <v>0.18023332594399999</v>
      </c>
      <c r="T10" s="16">
        <v>0.26664452127489768</v>
      </c>
      <c r="U10" s="16">
        <v>0.2967518755440669</v>
      </c>
      <c r="V10" s="16">
        <v>0.26970112525361323</v>
      </c>
      <c r="W10" s="16">
        <v>0.23293294175328161</v>
      </c>
      <c r="X10" s="16">
        <v>0.22706699006762371</v>
      </c>
      <c r="Y10" s="16">
        <v>0.29503240918042761</v>
      </c>
      <c r="AA10" s="16">
        <v>0.31646029873543557</v>
      </c>
      <c r="AB10" s="16">
        <v>0.28718830853353189</v>
      </c>
      <c r="AC10" s="16">
        <v>0.26240290192941113</v>
      </c>
      <c r="AD10" s="16">
        <v>0.1855705455060907</v>
      </c>
    </row>
    <row r="11" spans="2:32" ht="19" customHeight="1" x14ac:dyDescent="0.35">
      <c r="B11" s="15" t="s">
        <v>239</v>
      </c>
      <c r="C11" s="16">
        <v>0.12928014997479781</v>
      </c>
      <c r="D11" s="16">
        <v>0.12758991467900141</v>
      </c>
      <c r="E11" s="16">
        <v>0.13093231269545419</v>
      </c>
      <c r="G11" s="16">
        <v>0.1214859544043753</v>
      </c>
      <c r="H11" s="16">
        <v>0.13329985839969369</v>
      </c>
      <c r="I11" s="16">
        <v>0.15267049407756511</v>
      </c>
      <c r="J11" s="16">
        <v>0.17528020348332421</v>
      </c>
      <c r="K11" s="16">
        <v>0.1215879781841189</v>
      </c>
      <c r="L11" s="16">
        <v>8.0001659119157312E-2</v>
      </c>
      <c r="N11" s="16">
        <v>0.17327588177906639</v>
      </c>
      <c r="O11" s="16">
        <v>0.21487004798586409</v>
      </c>
      <c r="P11" s="16">
        <v>0.119044368129769</v>
      </c>
      <c r="Q11" s="16">
        <v>0.10929568351052189</v>
      </c>
      <c r="R11" s="16">
        <v>0.12620166934782631</v>
      </c>
      <c r="S11" s="16">
        <v>9.8847918892519523E-2</v>
      </c>
      <c r="T11" s="16">
        <v>0.1341408658074138</v>
      </c>
      <c r="U11" s="16">
        <v>0.13079919425978809</v>
      </c>
      <c r="V11" s="16">
        <v>0.12541091131078799</v>
      </c>
      <c r="W11" s="16">
        <v>0.13344917318972691</v>
      </c>
      <c r="X11" s="16">
        <v>8.9980163725669804E-2</v>
      </c>
      <c r="Y11" s="16">
        <v>0.13119057311069601</v>
      </c>
      <c r="AA11" s="16">
        <v>0.11972737195634089</v>
      </c>
      <c r="AB11" s="16">
        <v>0.13247313029709101</v>
      </c>
      <c r="AC11" s="16">
        <v>0.15860136144196271</v>
      </c>
      <c r="AD11" s="16">
        <v>0.11036955159194869</v>
      </c>
    </row>
    <row r="12" spans="2:32" ht="19" customHeight="1" x14ac:dyDescent="0.35">
      <c r="B12" s="15" t="s">
        <v>240</v>
      </c>
      <c r="C12" s="16">
        <v>5.6470433013616907E-2</v>
      </c>
      <c r="D12" s="16">
        <v>4.9887108804891923E-2</v>
      </c>
      <c r="E12" s="16">
        <v>6.290546774676932E-2</v>
      </c>
      <c r="G12" s="16">
        <v>8.0923472712793945E-2</v>
      </c>
      <c r="H12" s="16">
        <v>4.1664264072370699E-2</v>
      </c>
      <c r="I12" s="16">
        <v>7.5779700020644325E-2</v>
      </c>
      <c r="J12" s="16">
        <v>6.6145029662818017E-2</v>
      </c>
      <c r="K12" s="16">
        <v>3.679446556357803E-2</v>
      </c>
      <c r="L12" s="16">
        <v>4.2160475434623132E-2</v>
      </c>
      <c r="N12" s="16">
        <v>6.9820671147156052E-2</v>
      </c>
      <c r="O12" s="16">
        <v>5.8229912995929299E-2</v>
      </c>
      <c r="P12" s="16">
        <v>6.8670642554310504E-2</v>
      </c>
      <c r="Q12" s="16">
        <v>8.9159150749277369E-2</v>
      </c>
      <c r="R12" s="16">
        <v>6.6752041165450318E-2</v>
      </c>
      <c r="S12" s="16">
        <v>7.8298447750592581E-2</v>
      </c>
      <c r="T12" s="16">
        <v>8.5699325760975081E-2</v>
      </c>
      <c r="U12" s="16">
        <v>6.7570367896496231E-2</v>
      </c>
      <c r="V12" s="16">
        <v>2.891977643231235E-2</v>
      </c>
      <c r="W12" s="16">
        <v>4.4192470974102449E-2</v>
      </c>
      <c r="X12" s="16">
        <v>1.9753430760104111E-2</v>
      </c>
      <c r="Y12" s="16">
        <v>4.8501175380706633E-2</v>
      </c>
      <c r="AA12" s="16">
        <v>4.6300847719203529E-2</v>
      </c>
      <c r="AB12" s="16">
        <v>3.6968048896007397E-2</v>
      </c>
      <c r="AC12" s="16">
        <v>7.2061287997949947E-2</v>
      </c>
      <c r="AD12" s="16">
        <v>7.3204315183860197E-2</v>
      </c>
    </row>
    <row r="13" spans="2:32" ht="19" customHeight="1" x14ac:dyDescent="0.35">
      <c r="B13" s="15" t="s">
        <v>241</v>
      </c>
      <c r="C13" s="16">
        <v>3.3037459769167082E-2</v>
      </c>
      <c r="D13" s="16">
        <v>2.6734860308658459E-2</v>
      </c>
      <c r="E13" s="16">
        <v>3.9198093083225798E-2</v>
      </c>
      <c r="G13" s="16">
        <v>2.6565409160742161E-2</v>
      </c>
      <c r="H13" s="16">
        <v>3.4313391702893381E-2</v>
      </c>
      <c r="I13" s="16">
        <v>2.8794153175894819E-2</v>
      </c>
      <c r="J13" s="16">
        <v>3.8347903505026877E-2</v>
      </c>
      <c r="K13" s="16">
        <v>4.1880121374686392E-2</v>
      </c>
      <c r="L13" s="16">
        <v>2.9436153349604741E-2</v>
      </c>
      <c r="N13" s="16">
        <v>6.6449475954500981E-3</v>
      </c>
      <c r="O13" s="16">
        <v>4.5270220092583822E-2</v>
      </c>
      <c r="P13" s="16">
        <v>7.3494936194851965E-2</v>
      </c>
      <c r="Q13" s="16">
        <v>0</v>
      </c>
      <c r="R13" s="16">
        <v>1.776885486016876E-2</v>
      </c>
      <c r="S13" s="16">
        <v>2.3079449278151351E-2</v>
      </c>
      <c r="T13" s="16">
        <v>3.3494636455944138E-2</v>
      </c>
      <c r="U13" s="16">
        <v>3.6666800548380382E-2</v>
      </c>
      <c r="V13" s="16">
        <v>3.2488878694785298E-2</v>
      </c>
      <c r="W13" s="16">
        <v>5.4199379235862377E-2</v>
      </c>
      <c r="X13" s="16">
        <v>5.905861456320171E-2</v>
      </c>
      <c r="Y13" s="16">
        <v>1.8388275290000079E-2</v>
      </c>
      <c r="AA13" s="16">
        <v>1.3175713394655571E-2</v>
      </c>
      <c r="AB13" s="16">
        <v>4.2402179506235732E-2</v>
      </c>
      <c r="AC13" s="16">
        <v>3.0652948951432099E-2</v>
      </c>
      <c r="AD13" s="16">
        <v>4.6615859399172219E-2</v>
      </c>
    </row>
    <row r="14" spans="2:32" ht="19" customHeight="1" x14ac:dyDescent="0.35">
      <c r="B14" s="15" t="s">
        <v>242</v>
      </c>
      <c r="C14" s="16">
        <v>5.0231704800501778E-2</v>
      </c>
      <c r="D14" s="16">
        <v>4.549506336934963E-2</v>
      </c>
      <c r="E14" s="16">
        <v>5.4861653313071822E-2</v>
      </c>
      <c r="G14" s="16">
        <v>3.063279324664632E-2</v>
      </c>
      <c r="H14" s="16">
        <v>3.8312738654243131E-2</v>
      </c>
      <c r="I14" s="16">
        <v>2.5391202349750421E-2</v>
      </c>
      <c r="J14" s="16">
        <v>5.8129012866777657E-2</v>
      </c>
      <c r="K14" s="16">
        <v>5.7843418908841232E-2</v>
      </c>
      <c r="L14" s="16">
        <v>8.1382087312507179E-2</v>
      </c>
      <c r="N14" s="16">
        <v>9.1914656247734761E-2</v>
      </c>
      <c r="O14" s="16">
        <v>1.4611216198608241E-2</v>
      </c>
      <c r="P14" s="16">
        <v>4.0809790945379433E-2</v>
      </c>
      <c r="Q14" s="16">
        <v>4.4035336216730038E-2</v>
      </c>
      <c r="R14" s="16">
        <v>4.1102261763237953E-2</v>
      </c>
      <c r="S14" s="16">
        <v>8.0919391717324596E-2</v>
      </c>
      <c r="T14" s="16">
        <v>8.4638866156360584E-2</v>
      </c>
      <c r="U14" s="16">
        <v>2.8018341389950061E-2</v>
      </c>
      <c r="V14" s="16">
        <v>2.750728985267676E-2</v>
      </c>
      <c r="W14" s="16">
        <v>4.3146448357382683E-2</v>
      </c>
      <c r="X14" s="16">
        <v>4.8275758643267913E-2</v>
      </c>
      <c r="Y14" s="16">
        <v>5.5187838288069932E-2</v>
      </c>
      <c r="AA14" s="16">
        <v>3.5873210458690491E-2</v>
      </c>
      <c r="AB14" s="16">
        <v>5.8468666511147259E-2</v>
      </c>
      <c r="AC14" s="16">
        <v>4.9065561127235667E-2</v>
      </c>
      <c r="AD14" s="16">
        <v>5.8611690084235279E-2</v>
      </c>
    </row>
    <row r="15" spans="2:32" ht="32" customHeight="1" x14ac:dyDescent="0.35">
      <c r="B15" s="15" t="s">
        <v>243</v>
      </c>
      <c r="C15" s="16">
        <v>0.24408878327646269</v>
      </c>
      <c r="D15" s="16">
        <v>0.23042595592621459</v>
      </c>
      <c r="E15" s="16">
        <v>0.25744385523773539</v>
      </c>
      <c r="G15" s="16">
        <v>2.9763537229799481E-2</v>
      </c>
      <c r="H15" s="16">
        <v>6.3172702029170497E-2</v>
      </c>
      <c r="I15" s="16">
        <v>0.13184362186079271</v>
      </c>
      <c r="J15" s="16">
        <v>0.1873695860924873</v>
      </c>
      <c r="K15" s="16">
        <v>0.3459706749648499</v>
      </c>
      <c r="L15" s="16">
        <v>0.59999775263653443</v>
      </c>
      <c r="N15" s="16">
        <v>0.26528684667245139</v>
      </c>
      <c r="O15" s="16">
        <v>0.15623801784349839</v>
      </c>
      <c r="P15" s="16">
        <v>0.22644454617698229</v>
      </c>
      <c r="Q15" s="16">
        <v>0.2825401814327072</v>
      </c>
      <c r="R15" s="16">
        <v>0.19553646786383069</v>
      </c>
      <c r="S15" s="16">
        <v>0.29209509062283923</v>
      </c>
      <c r="T15" s="16">
        <v>0.22353423096462111</v>
      </c>
      <c r="U15" s="16">
        <v>0.2703811830515494</v>
      </c>
      <c r="V15" s="16">
        <v>0.1159117768786764</v>
      </c>
      <c r="W15" s="16">
        <v>0.29806736669267192</v>
      </c>
      <c r="X15" s="16">
        <v>0.34457942426918869</v>
      </c>
      <c r="Y15" s="16">
        <v>0.28428188796939241</v>
      </c>
      <c r="AA15" s="16">
        <v>0.15491460880177249</v>
      </c>
      <c r="AB15" s="16">
        <v>0.24814235929709441</v>
      </c>
      <c r="AC15" s="16">
        <v>0.211845696388448</v>
      </c>
      <c r="AD15" s="16">
        <v>0.3641191115840734</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0.25487960173432089</v>
      </c>
      <c r="D9" s="16">
        <v>0.26871671450974932</v>
      </c>
      <c r="E9" s="16">
        <v>0.24135417012965851</v>
      </c>
      <c r="G9" s="16">
        <v>0.34958681205382353</v>
      </c>
      <c r="H9" s="16">
        <v>0.37707548634788129</v>
      </c>
      <c r="I9" s="16">
        <v>0.28238297029397541</v>
      </c>
      <c r="J9" s="16">
        <v>0.2348801789372342</v>
      </c>
      <c r="K9" s="16">
        <v>0.207705482026046</v>
      </c>
      <c r="L9" s="16">
        <v>0.1192642346354859</v>
      </c>
      <c r="N9" s="16">
        <v>0.19757758474369949</v>
      </c>
      <c r="O9" s="16">
        <v>0.28149904740616849</v>
      </c>
      <c r="P9" s="16">
        <v>0.23903167504143619</v>
      </c>
      <c r="Q9" s="16">
        <v>0.20823047924685251</v>
      </c>
      <c r="R9" s="16">
        <v>0.27629190035896178</v>
      </c>
      <c r="S9" s="16">
        <v>0.2401798771655845</v>
      </c>
      <c r="T9" s="16">
        <v>0.20524805730370721</v>
      </c>
      <c r="U9" s="16">
        <v>0.25633917107352999</v>
      </c>
      <c r="V9" s="16">
        <v>0.35054327284772152</v>
      </c>
      <c r="W9" s="16">
        <v>0.24973599194497881</v>
      </c>
      <c r="X9" s="16">
        <v>0.26836912246819777</v>
      </c>
      <c r="Y9" s="16">
        <v>0.20358089638251539</v>
      </c>
      <c r="AA9" s="16">
        <v>0.32583881849790369</v>
      </c>
      <c r="AB9" s="16">
        <v>0.22212898299120051</v>
      </c>
      <c r="AC9" s="16">
        <v>0.2320904702272665</v>
      </c>
      <c r="AD9" s="16">
        <v>0.2315436073273906</v>
      </c>
    </row>
    <row r="10" spans="2:32" ht="19" customHeight="1" x14ac:dyDescent="0.35">
      <c r="B10" s="15" t="s">
        <v>238</v>
      </c>
      <c r="C10" s="16">
        <v>0.30536213770334247</v>
      </c>
      <c r="D10" s="16">
        <v>0.30294144551833208</v>
      </c>
      <c r="E10" s="16">
        <v>0.30772830376093502</v>
      </c>
      <c r="G10" s="16">
        <v>0.33283815723661903</v>
      </c>
      <c r="H10" s="16">
        <v>0.30831447209352492</v>
      </c>
      <c r="I10" s="16">
        <v>0.35049630573467122</v>
      </c>
      <c r="J10" s="16">
        <v>0.32079434713950711</v>
      </c>
      <c r="K10" s="16">
        <v>0.28381830688266679</v>
      </c>
      <c r="L10" s="16">
        <v>0.25029417416023791</v>
      </c>
      <c r="N10" s="16">
        <v>0.37314793769262128</v>
      </c>
      <c r="O10" s="16">
        <v>0.36438631818987</v>
      </c>
      <c r="P10" s="16">
        <v>0.31910993319315423</v>
      </c>
      <c r="Q10" s="16">
        <v>0.3018689436513427</v>
      </c>
      <c r="R10" s="16">
        <v>0.32524368412714633</v>
      </c>
      <c r="S10" s="16">
        <v>0.26341443864916297</v>
      </c>
      <c r="T10" s="16">
        <v>0.34791697956314532</v>
      </c>
      <c r="U10" s="16">
        <v>0.26792392522333869</v>
      </c>
      <c r="V10" s="16">
        <v>0.28903196474044868</v>
      </c>
      <c r="W10" s="16">
        <v>0.28729715967395919</v>
      </c>
      <c r="X10" s="16">
        <v>0.29760358517874391</v>
      </c>
      <c r="Y10" s="16">
        <v>0.28653823128234263</v>
      </c>
      <c r="AA10" s="16">
        <v>0.32399266212154099</v>
      </c>
      <c r="AB10" s="16">
        <v>0.32273638551882983</v>
      </c>
      <c r="AC10" s="16">
        <v>0.31781341642486421</v>
      </c>
      <c r="AD10" s="16">
        <v>0.25583612719528492</v>
      </c>
    </row>
    <row r="11" spans="2:32" ht="19" customHeight="1" x14ac:dyDescent="0.35">
      <c r="B11" s="15" t="s">
        <v>239</v>
      </c>
      <c r="C11" s="16">
        <v>0.17477728044258251</v>
      </c>
      <c r="D11" s="16">
        <v>0.17914764975518169</v>
      </c>
      <c r="E11" s="16">
        <v>0.17050535376365539</v>
      </c>
      <c r="G11" s="16">
        <v>0.17676305383642579</v>
      </c>
      <c r="H11" s="16">
        <v>0.1694179692427335</v>
      </c>
      <c r="I11" s="16">
        <v>0.1666628324738553</v>
      </c>
      <c r="J11" s="16">
        <v>0.2061935315249942</v>
      </c>
      <c r="K11" s="16">
        <v>0.1918619766563027</v>
      </c>
      <c r="L11" s="16">
        <v>0.1474342391297484</v>
      </c>
      <c r="N11" s="16">
        <v>0.19203342609306651</v>
      </c>
      <c r="O11" s="16">
        <v>0.1651702034914351</v>
      </c>
      <c r="P11" s="16">
        <v>0.13567637361930579</v>
      </c>
      <c r="Q11" s="16">
        <v>0.21887259691101299</v>
      </c>
      <c r="R11" s="16">
        <v>0.16054456157416591</v>
      </c>
      <c r="S11" s="16">
        <v>0.17444220568167751</v>
      </c>
      <c r="T11" s="16">
        <v>0.19706082342387929</v>
      </c>
      <c r="U11" s="16">
        <v>0.17916180432757989</v>
      </c>
      <c r="V11" s="16">
        <v>0.1738218481962773</v>
      </c>
      <c r="W11" s="16">
        <v>0.19144275606648889</v>
      </c>
      <c r="X11" s="16">
        <v>9.2578648645094908E-2</v>
      </c>
      <c r="Y11" s="16">
        <v>0.20936622562649901</v>
      </c>
      <c r="AA11" s="16">
        <v>0.16014618372769629</v>
      </c>
      <c r="AB11" s="16">
        <v>0.1826932940914146</v>
      </c>
      <c r="AC11" s="16">
        <v>0.2019396925930278</v>
      </c>
      <c r="AD11" s="16">
        <v>0.1597249669857814</v>
      </c>
    </row>
    <row r="12" spans="2:32" ht="19" customHeight="1" x14ac:dyDescent="0.35">
      <c r="B12" s="15" t="s">
        <v>240</v>
      </c>
      <c r="C12" s="16">
        <v>6.5817194581284863E-2</v>
      </c>
      <c r="D12" s="16">
        <v>5.9878530875380552E-2</v>
      </c>
      <c r="E12" s="16">
        <v>7.1622089799016658E-2</v>
      </c>
      <c r="G12" s="16">
        <v>7.3978480110543726E-2</v>
      </c>
      <c r="H12" s="16">
        <v>7.8958231812791144E-2</v>
      </c>
      <c r="I12" s="16">
        <v>6.6702761539944658E-2</v>
      </c>
      <c r="J12" s="16">
        <v>6.5237075775506193E-2</v>
      </c>
      <c r="K12" s="16">
        <v>6.0000217304333317E-2</v>
      </c>
      <c r="L12" s="16">
        <v>5.346669869334348E-2</v>
      </c>
      <c r="N12" s="16">
        <v>7.2783897895677102E-2</v>
      </c>
      <c r="O12" s="16">
        <v>7.6778387152208458E-2</v>
      </c>
      <c r="P12" s="16">
        <v>9.9509336858735628E-2</v>
      </c>
      <c r="Q12" s="16">
        <v>7.8687177339691564E-2</v>
      </c>
      <c r="R12" s="16">
        <v>4.9838989198874993E-2</v>
      </c>
      <c r="S12" s="16">
        <v>6.7593279032523962E-2</v>
      </c>
      <c r="T12" s="16">
        <v>4.8140284689338807E-2</v>
      </c>
      <c r="U12" s="16">
        <v>7.8055283214477481E-2</v>
      </c>
      <c r="V12" s="16">
        <v>6.5345802627004554E-2</v>
      </c>
      <c r="W12" s="16">
        <v>7.113793099600596E-2</v>
      </c>
      <c r="X12" s="16">
        <v>6.7913792755020963E-2</v>
      </c>
      <c r="Y12" s="16">
        <v>4.1292061231816578E-2</v>
      </c>
      <c r="AA12" s="16">
        <v>5.4548811777792583E-2</v>
      </c>
      <c r="AB12" s="16">
        <v>7.635973407646951E-2</v>
      </c>
      <c r="AC12" s="16">
        <v>6.2573378112588174E-2</v>
      </c>
      <c r="AD12" s="16">
        <v>6.9871319542661264E-2</v>
      </c>
    </row>
    <row r="13" spans="2:32" ht="19" customHeight="1" x14ac:dyDescent="0.35">
      <c r="B13" s="15" t="s">
        <v>241</v>
      </c>
      <c r="C13" s="16">
        <v>3.0152276941830938E-2</v>
      </c>
      <c r="D13" s="16">
        <v>2.540537803161811E-2</v>
      </c>
      <c r="E13" s="16">
        <v>3.47922518835935E-2</v>
      </c>
      <c r="G13" s="16">
        <v>2.097858978049922E-2</v>
      </c>
      <c r="H13" s="16">
        <v>1.425953602756711E-2</v>
      </c>
      <c r="I13" s="16">
        <v>3.7756797847255177E-2</v>
      </c>
      <c r="J13" s="16">
        <v>3.8623990656906908E-2</v>
      </c>
      <c r="K13" s="16">
        <v>3.445737485577316E-2</v>
      </c>
      <c r="L13" s="16">
        <v>3.3124505179274497E-2</v>
      </c>
      <c r="N13" s="16">
        <v>0</v>
      </c>
      <c r="O13" s="16">
        <v>1.518887200782687E-2</v>
      </c>
      <c r="P13" s="16">
        <v>4.7641869035043173E-2</v>
      </c>
      <c r="Q13" s="16">
        <v>2.1148021237188029E-2</v>
      </c>
      <c r="R13" s="16">
        <v>5.1582557657667963E-2</v>
      </c>
      <c r="S13" s="16">
        <v>4.4106547179552133E-2</v>
      </c>
      <c r="T13" s="16">
        <v>4.2718116894042348E-2</v>
      </c>
      <c r="U13" s="16">
        <v>1.037592245266321E-2</v>
      </c>
      <c r="V13" s="16">
        <v>3.0812754918312629E-2</v>
      </c>
      <c r="W13" s="16">
        <v>1.444459606126855E-2</v>
      </c>
      <c r="X13" s="16">
        <v>4.1673764009729747E-2</v>
      </c>
      <c r="Y13" s="16">
        <v>4.2537740974208323E-2</v>
      </c>
      <c r="AA13" s="16">
        <v>2.4249825366014999E-2</v>
      </c>
      <c r="AB13" s="16">
        <v>3.096655756299253E-2</v>
      </c>
      <c r="AC13" s="16">
        <v>3.4817641841122758E-2</v>
      </c>
      <c r="AD13" s="16">
        <v>3.1808429047913409E-2</v>
      </c>
    </row>
    <row r="14" spans="2:32" ht="19" customHeight="1" x14ac:dyDescent="0.35">
      <c r="B14" s="15" t="s">
        <v>242</v>
      </c>
      <c r="C14" s="16">
        <v>2.020843917722975E-2</v>
      </c>
      <c r="D14" s="16">
        <v>1.5928108190714829E-2</v>
      </c>
      <c r="E14" s="16">
        <v>2.4392355644704839E-2</v>
      </c>
      <c r="G14" s="16">
        <v>1.9390187205791502E-2</v>
      </c>
      <c r="H14" s="16">
        <v>8.9101113661107945E-3</v>
      </c>
      <c r="I14" s="16">
        <v>2.5595053581273772E-2</v>
      </c>
      <c r="J14" s="16">
        <v>1.183955715329113E-2</v>
      </c>
      <c r="K14" s="16">
        <v>2.316894837295114E-2</v>
      </c>
      <c r="L14" s="16">
        <v>3.034117249924451E-2</v>
      </c>
      <c r="N14" s="16">
        <v>1.139576749894374E-2</v>
      </c>
      <c r="O14" s="16">
        <v>1.832022992196463E-2</v>
      </c>
      <c r="P14" s="16">
        <v>2.0568493903883531E-2</v>
      </c>
      <c r="Q14" s="16">
        <v>1.051704345077753E-2</v>
      </c>
      <c r="R14" s="16">
        <v>1.2994466036291419E-2</v>
      </c>
      <c r="S14" s="16">
        <v>2.0746834642350869E-2</v>
      </c>
      <c r="T14" s="16">
        <v>4.7009802424412828E-2</v>
      </c>
      <c r="U14" s="16">
        <v>3.6079139577330409E-2</v>
      </c>
      <c r="V14" s="16">
        <v>1.269060935827679E-2</v>
      </c>
      <c r="W14" s="16">
        <v>1.836343467222815E-2</v>
      </c>
      <c r="X14" s="16">
        <v>2.7417472471740069E-2</v>
      </c>
      <c r="Y14" s="16">
        <v>1.3412054103641101E-2</v>
      </c>
      <c r="AA14" s="16">
        <v>8.8768709395409956E-3</v>
      </c>
      <c r="AB14" s="16">
        <v>2.5745763886934982E-2</v>
      </c>
      <c r="AC14" s="16">
        <v>1.62390230594462E-2</v>
      </c>
      <c r="AD14" s="16">
        <v>3.0370438187694519E-2</v>
      </c>
    </row>
    <row r="15" spans="2:32" ht="32" customHeight="1" x14ac:dyDescent="0.35">
      <c r="B15" s="15" t="s">
        <v>243</v>
      </c>
      <c r="C15" s="16">
        <v>0.14880306941940841</v>
      </c>
      <c r="D15" s="16">
        <v>0.14798217311902309</v>
      </c>
      <c r="E15" s="16">
        <v>0.1496054750184361</v>
      </c>
      <c r="G15" s="16">
        <v>2.6464719776297191E-2</v>
      </c>
      <c r="H15" s="16">
        <v>4.3064193109391101E-2</v>
      </c>
      <c r="I15" s="16">
        <v>7.0403278529024449E-2</v>
      </c>
      <c r="J15" s="16">
        <v>0.12243131881256041</v>
      </c>
      <c r="K15" s="16">
        <v>0.19898769390192661</v>
      </c>
      <c r="L15" s="16">
        <v>0.36607497570266539</v>
      </c>
      <c r="N15" s="16">
        <v>0.1530613860759916</v>
      </c>
      <c r="O15" s="16">
        <v>7.8656941830526572E-2</v>
      </c>
      <c r="P15" s="16">
        <v>0.13846231834844161</v>
      </c>
      <c r="Q15" s="16">
        <v>0.16067573816313471</v>
      </c>
      <c r="R15" s="16">
        <v>0.1235038410468917</v>
      </c>
      <c r="S15" s="16">
        <v>0.18951681764914799</v>
      </c>
      <c r="T15" s="16">
        <v>0.1119059357014741</v>
      </c>
      <c r="U15" s="16">
        <v>0.17206475413108019</v>
      </c>
      <c r="V15" s="16">
        <v>7.775374731195854E-2</v>
      </c>
      <c r="W15" s="16">
        <v>0.16757813058507059</v>
      </c>
      <c r="X15" s="16">
        <v>0.2044436144714725</v>
      </c>
      <c r="Y15" s="16">
        <v>0.203272790398977</v>
      </c>
      <c r="AA15" s="16">
        <v>0.1023468275695105</v>
      </c>
      <c r="AB15" s="16">
        <v>0.13936928187215791</v>
      </c>
      <c r="AC15" s="16">
        <v>0.13452637774168449</v>
      </c>
      <c r="AD15" s="16">
        <v>0.22084511171327401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I20"/>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424</v>
      </c>
    </row>
    <row r="6" spans="2:9" ht="50" customHeight="1" x14ac:dyDescent="0.35">
      <c r="C6" s="18" t="s">
        <v>429</v>
      </c>
      <c r="D6" s="18" t="s">
        <v>430</v>
      </c>
      <c r="E6" s="18" t="s">
        <v>431</v>
      </c>
      <c r="F6" s="18" t="s">
        <v>432</v>
      </c>
      <c r="G6" s="18" t="s">
        <v>433</v>
      </c>
      <c r="H6" s="18" t="s">
        <v>434</v>
      </c>
      <c r="I6" s="18" t="s">
        <v>435</v>
      </c>
    </row>
    <row r="7" spans="2:9" x14ac:dyDescent="0.35">
      <c r="B7" s="15" t="s">
        <v>237</v>
      </c>
      <c r="C7" s="16">
        <v>8.426466684498142E-2</v>
      </c>
      <c r="D7" s="16">
        <v>0.1042473241085654</v>
      </c>
      <c r="E7" s="16">
        <v>4.930944858699858E-2</v>
      </c>
      <c r="F7" s="16">
        <v>7.5475433102594913E-2</v>
      </c>
      <c r="G7" s="16">
        <v>5.6085472274446928E-2</v>
      </c>
      <c r="H7" s="16">
        <v>8.4414825440869853E-2</v>
      </c>
      <c r="I7" s="16">
        <v>6.7377232007696602E-2</v>
      </c>
    </row>
    <row r="8" spans="2:9" x14ac:dyDescent="0.35">
      <c r="B8" s="15" t="s">
        <v>238</v>
      </c>
      <c r="C8" s="16">
        <v>0.13817389714165329</v>
      </c>
      <c r="D8" s="16">
        <v>0.19812632549524739</v>
      </c>
      <c r="E8" s="16">
        <v>9.6610427486538322E-2</v>
      </c>
      <c r="F8" s="16">
        <v>0.10771765234281599</v>
      </c>
      <c r="G8" s="16">
        <v>8.8089874150782038E-2</v>
      </c>
      <c r="H8" s="16">
        <v>0.14353698322386291</v>
      </c>
      <c r="I8" s="16">
        <v>0.10465678697944721</v>
      </c>
    </row>
    <row r="9" spans="2:9" x14ac:dyDescent="0.35">
      <c r="B9" s="15" t="s">
        <v>239</v>
      </c>
      <c r="C9" s="16">
        <v>0.14579966003602071</v>
      </c>
      <c r="D9" s="16">
        <v>0.1997013336301689</v>
      </c>
      <c r="E9" s="16">
        <v>7.78618746879228E-2</v>
      </c>
      <c r="F9" s="16">
        <v>0.1141137410122675</v>
      </c>
      <c r="G9" s="16">
        <v>8.515327390714586E-2</v>
      </c>
      <c r="H9" s="16">
        <v>0.1295957312008231</v>
      </c>
      <c r="I9" s="16">
        <v>9.5524887034213093E-2</v>
      </c>
    </row>
    <row r="10" spans="2:9" x14ac:dyDescent="0.35">
      <c r="B10" s="15" t="s">
        <v>240</v>
      </c>
      <c r="C10" s="16">
        <v>9.2930988666517889E-2</v>
      </c>
      <c r="D10" s="16">
        <v>0.11971540658065739</v>
      </c>
      <c r="E10" s="16">
        <v>8.8623713344955085E-2</v>
      </c>
      <c r="F10" s="16">
        <v>0.1040838984979888</v>
      </c>
      <c r="G10" s="16">
        <v>0.1033136340619874</v>
      </c>
      <c r="H10" s="16">
        <v>8.3766974902995769E-2</v>
      </c>
      <c r="I10" s="16">
        <v>7.7971563105457858E-2</v>
      </c>
    </row>
    <row r="11" spans="2:9" x14ac:dyDescent="0.35">
      <c r="B11" s="15" t="s">
        <v>241</v>
      </c>
      <c r="C11" s="16">
        <v>4.285762256924544E-2</v>
      </c>
      <c r="D11" s="16">
        <v>5.308350698762148E-2</v>
      </c>
      <c r="E11" s="16">
        <v>4.790468080429533E-2</v>
      </c>
      <c r="F11" s="16">
        <v>4.8156060747638917E-2</v>
      </c>
      <c r="G11" s="16">
        <v>5.1687712351533847E-2</v>
      </c>
      <c r="H11" s="16">
        <v>4.339153168291638E-2</v>
      </c>
      <c r="I11" s="16">
        <v>4.6413104939988563E-2</v>
      </c>
    </row>
    <row r="12" spans="2:9" x14ac:dyDescent="0.35">
      <c r="B12" s="15" t="s">
        <v>242</v>
      </c>
      <c r="C12" s="16">
        <v>6.0426883790999773E-2</v>
      </c>
      <c r="D12" s="16">
        <v>4.0139500041301651E-2</v>
      </c>
      <c r="E12" s="16">
        <v>0.12727119846772389</v>
      </c>
      <c r="F12" s="16">
        <v>4.4710000551824627E-2</v>
      </c>
      <c r="G12" s="16">
        <v>0.12501840276476289</v>
      </c>
      <c r="H12" s="16">
        <v>5.4506879151742273E-2</v>
      </c>
      <c r="I12" s="16">
        <v>0.1244380754706373</v>
      </c>
    </row>
    <row r="13" spans="2:9" ht="29" x14ac:dyDescent="0.35">
      <c r="B13" s="15" t="s">
        <v>243</v>
      </c>
      <c r="C13" s="16">
        <v>0.43554628095058151</v>
      </c>
      <c r="D13" s="16">
        <v>0.28498660315643748</v>
      </c>
      <c r="E13" s="16">
        <v>0.51241865662156594</v>
      </c>
      <c r="F13" s="16">
        <v>0.5057432137448693</v>
      </c>
      <c r="G13" s="16">
        <v>0.49065163048934091</v>
      </c>
      <c r="H13" s="16">
        <v>0.46078707439678968</v>
      </c>
      <c r="I13" s="16">
        <v>0.48361835046255919</v>
      </c>
    </row>
    <row r="16" spans="2:9" x14ac:dyDescent="0.35">
      <c r="B16" t="s">
        <v>393</v>
      </c>
    </row>
    <row r="17" spans="2:2" x14ac:dyDescent="0.35">
      <c r="B17" t="s">
        <v>394</v>
      </c>
    </row>
    <row r="20" spans="2:2" x14ac:dyDescent="0.35">
      <c r="B20" t="str">
        <f>HYPERLINK("#Contents!A1", "Return to Contents")</f>
        <v>Return to Contents</v>
      </c>
    </row>
  </sheetData>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8.426466684498142E-2</v>
      </c>
      <c r="D9" s="16">
        <v>0.1050856420724034</v>
      </c>
      <c r="E9" s="16">
        <v>6.391268439377619E-2</v>
      </c>
      <c r="G9" s="16">
        <v>0.13940284380551529</v>
      </c>
      <c r="H9" s="16">
        <v>0.16437918971094681</v>
      </c>
      <c r="I9" s="16">
        <v>0.1087085422402609</v>
      </c>
      <c r="J9" s="16">
        <v>5.3845352912208697E-2</v>
      </c>
      <c r="K9" s="16">
        <v>4.3090127692067222E-2</v>
      </c>
      <c r="L9" s="16">
        <v>1.563823985926029E-2</v>
      </c>
      <c r="N9" s="16">
        <v>5.3067142565126922E-2</v>
      </c>
      <c r="O9" s="16">
        <v>5.9223080962965843E-2</v>
      </c>
      <c r="P9" s="16">
        <v>8.0442776918014089E-2</v>
      </c>
      <c r="Q9" s="16">
        <v>0.1276830470010934</v>
      </c>
      <c r="R9" s="16">
        <v>6.6273383422372323E-2</v>
      </c>
      <c r="S9" s="16">
        <v>5.9098876613560468E-2</v>
      </c>
      <c r="T9" s="16">
        <v>5.3332186459880533E-2</v>
      </c>
      <c r="U9" s="16">
        <v>7.8458812555834687E-2</v>
      </c>
      <c r="V9" s="16">
        <v>0.18665474435130941</v>
      </c>
      <c r="W9" s="16">
        <v>6.2204072621433328E-2</v>
      </c>
      <c r="X9" s="16">
        <v>6.5246386787304309E-2</v>
      </c>
      <c r="Y9" s="16">
        <v>7.0255695782764013E-2</v>
      </c>
      <c r="AA9" s="16">
        <v>0.1174693357821306</v>
      </c>
      <c r="AB9" s="16">
        <v>7.0893288640972829E-2</v>
      </c>
      <c r="AC9" s="16">
        <v>6.8450299146953816E-2</v>
      </c>
      <c r="AD9" s="16">
        <v>7.5488038257767037E-2</v>
      </c>
    </row>
    <row r="10" spans="2:32" ht="19" customHeight="1" x14ac:dyDescent="0.35">
      <c r="B10" s="15" t="s">
        <v>238</v>
      </c>
      <c r="C10" s="16">
        <v>0.13817389714165329</v>
      </c>
      <c r="D10" s="16">
        <v>0.16096524119307939</v>
      </c>
      <c r="E10" s="16">
        <v>0.11589592845346711</v>
      </c>
      <c r="G10" s="16">
        <v>0.19000557384415301</v>
      </c>
      <c r="H10" s="16">
        <v>0.23845837835375899</v>
      </c>
      <c r="I10" s="16">
        <v>0.16621565912492231</v>
      </c>
      <c r="J10" s="16">
        <v>0.12631084162241121</v>
      </c>
      <c r="K10" s="16">
        <v>9.5759087425320813E-2</v>
      </c>
      <c r="L10" s="16">
        <v>3.8210541207077647E-2</v>
      </c>
      <c r="N10" s="16">
        <v>9.517474611709538E-2</v>
      </c>
      <c r="O10" s="16">
        <v>0.17799763804440319</v>
      </c>
      <c r="P10" s="16">
        <v>0.14385275017961069</v>
      </c>
      <c r="Q10" s="16">
        <v>0.13709706363073851</v>
      </c>
      <c r="R10" s="16">
        <v>0.13278746242389911</v>
      </c>
      <c r="S10" s="16">
        <v>8.2239098706225366E-2</v>
      </c>
      <c r="T10" s="16">
        <v>0.1566328097787294</v>
      </c>
      <c r="U10" s="16">
        <v>0.14611102534193859</v>
      </c>
      <c r="V10" s="16">
        <v>0.19671908864860571</v>
      </c>
      <c r="W10" s="16">
        <v>0.12466620137952671</v>
      </c>
      <c r="X10" s="16">
        <v>0.12640851208338991</v>
      </c>
      <c r="Y10" s="16">
        <v>0.13779936728348019</v>
      </c>
      <c r="AA10" s="16">
        <v>0.18417743461131389</v>
      </c>
      <c r="AB10" s="16">
        <v>0.1217676808686237</v>
      </c>
      <c r="AC10" s="16">
        <v>0.17501777912879971</v>
      </c>
      <c r="AD10" s="16">
        <v>7.3912856085629489E-2</v>
      </c>
    </row>
    <row r="11" spans="2:32" ht="19" customHeight="1" x14ac:dyDescent="0.35">
      <c r="B11" s="15" t="s">
        <v>239</v>
      </c>
      <c r="C11" s="16">
        <v>0.14579966003602071</v>
      </c>
      <c r="D11" s="16">
        <v>0.14388636439255631</v>
      </c>
      <c r="E11" s="16">
        <v>0.1476698586667011</v>
      </c>
      <c r="G11" s="16">
        <v>0.19511362122271231</v>
      </c>
      <c r="H11" s="16">
        <v>0.21459132902378411</v>
      </c>
      <c r="I11" s="16">
        <v>0.17070015665957489</v>
      </c>
      <c r="J11" s="16">
        <v>0.14588603246600049</v>
      </c>
      <c r="K11" s="16">
        <v>0.10744953010725521</v>
      </c>
      <c r="L11" s="16">
        <v>6.3159507518510211E-2</v>
      </c>
      <c r="N11" s="16">
        <v>0.19933453606365631</v>
      </c>
      <c r="O11" s="16">
        <v>0.22223801337530699</v>
      </c>
      <c r="P11" s="16">
        <v>0.1214770821791904</v>
      </c>
      <c r="Q11" s="16">
        <v>7.5950778650007669E-2</v>
      </c>
      <c r="R11" s="16">
        <v>0.14692468614279919</v>
      </c>
      <c r="S11" s="16">
        <v>0.1096817661241592</v>
      </c>
      <c r="T11" s="16">
        <v>0.14637154594714399</v>
      </c>
      <c r="U11" s="16">
        <v>0.18811721045062879</v>
      </c>
      <c r="V11" s="16">
        <v>0.17339768384033369</v>
      </c>
      <c r="W11" s="16">
        <v>0.1565282592399517</v>
      </c>
      <c r="X11" s="16">
        <v>8.0187504804003149E-2</v>
      </c>
      <c r="Y11" s="16">
        <v>9.8687272954598101E-2</v>
      </c>
      <c r="AA11" s="16">
        <v>0.17413646770096769</v>
      </c>
      <c r="AB11" s="16">
        <v>0.1224514146014298</v>
      </c>
      <c r="AC11" s="16">
        <v>0.1530948039890945</v>
      </c>
      <c r="AD11" s="16">
        <v>0.1334311620831323</v>
      </c>
    </row>
    <row r="12" spans="2:32" ht="19" customHeight="1" x14ac:dyDescent="0.35">
      <c r="B12" s="15" t="s">
        <v>240</v>
      </c>
      <c r="C12" s="16">
        <v>9.2930988666517889E-2</v>
      </c>
      <c r="D12" s="16">
        <v>0.1003167123124461</v>
      </c>
      <c r="E12" s="16">
        <v>8.5711628555402014E-2</v>
      </c>
      <c r="G12" s="16">
        <v>0.14682800722940931</v>
      </c>
      <c r="H12" s="16">
        <v>0.12921860793333181</v>
      </c>
      <c r="I12" s="16">
        <v>0.10429968123623951</v>
      </c>
      <c r="J12" s="16">
        <v>8.7271048415789768E-2</v>
      </c>
      <c r="K12" s="16">
        <v>8.0464737017290969E-2</v>
      </c>
      <c r="L12" s="16">
        <v>3.1899567341424642E-2</v>
      </c>
      <c r="N12" s="16">
        <v>7.8454756499942255E-2</v>
      </c>
      <c r="O12" s="16">
        <v>0.16418199636649089</v>
      </c>
      <c r="P12" s="16">
        <v>6.3952940704937358E-2</v>
      </c>
      <c r="Q12" s="16">
        <v>7.6659043813762345E-2</v>
      </c>
      <c r="R12" s="16">
        <v>0.1047253404080985</v>
      </c>
      <c r="S12" s="16">
        <v>9.5415467158723302E-2</v>
      </c>
      <c r="T12" s="16">
        <v>6.5328654347508855E-2</v>
      </c>
      <c r="U12" s="16">
        <v>0.11431257458696779</v>
      </c>
      <c r="V12" s="16">
        <v>0.1179222723452414</v>
      </c>
      <c r="W12" s="16">
        <v>6.3623064230299647E-2</v>
      </c>
      <c r="X12" s="16">
        <v>0.1050067433503024</v>
      </c>
      <c r="Y12" s="16">
        <v>8.2972454383682018E-2</v>
      </c>
      <c r="AA12" s="16">
        <v>0.1071375991453495</v>
      </c>
      <c r="AB12" s="16">
        <v>0.11021583139702749</v>
      </c>
      <c r="AC12" s="16">
        <v>9.7017737379339941E-2</v>
      </c>
      <c r="AD12" s="16">
        <v>5.6621187949740907E-2</v>
      </c>
    </row>
    <row r="13" spans="2:32" ht="19" customHeight="1" x14ac:dyDescent="0.35">
      <c r="B13" s="15" t="s">
        <v>241</v>
      </c>
      <c r="C13" s="16">
        <v>4.285762256924544E-2</v>
      </c>
      <c r="D13" s="16">
        <v>4.2402940096573763E-2</v>
      </c>
      <c r="E13" s="16">
        <v>4.3302063312467533E-2</v>
      </c>
      <c r="G13" s="16">
        <v>6.718223688599631E-2</v>
      </c>
      <c r="H13" s="16">
        <v>2.9397008406442479E-2</v>
      </c>
      <c r="I13" s="16">
        <v>5.0417625133294917E-2</v>
      </c>
      <c r="J13" s="16">
        <v>5.5795947552194677E-2</v>
      </c>
      <c r="K13" s="16">
        <v>5.4282759239784539E-2</v>
      </c>
      <c r="L13" s="16">
        <v>1.351939370089357E-2</v>
      </c>
      <c r="N13" s="16">
        <v>4.2930020062241503E-2</v>
      </c>
      <c r="O13" s="16">
        <v>2.9024938720869229E-2</v>
      </c>
      <c r="P13" s="16">
        <v>5.5777677774465677E-2</v>
      </c>
      <c r="Q13" s="16">
        <v>4.1896622154771142E-2</v>
      </c>
      <c r="R13" s="16">
        <v>2.9988416201442099E-2</v>
      </c>
      <c r="S13" s="16">
        <v>3.8602396112945241E-2</v>
      </c>
      <c r="T13" s="16">
        <v>4.620484122817705E-2</v>
      </c>
      <c r="U13" s="16">
        <v>7.2497029815804331E-2</v>
      </c>
      <c r="V13" s="16">
        <v>3.040612101721555E-2</v>
      </c>
      <c r="W13" s="16">
        <v>4.1029563593207259E-2</v>
      </c>
      <c r="X13" s="16">
        <v>5.4101560046876003E-2</v>
      </c>
      <c r="Y13" s="16">
        <v>3.9983658649720727E-2</v>
      </c>
      <c r="AA13" s="16">
        <v>3.542278282045027E-2</v>
      </c>
      <c r="AB13" s="16">
        <v>5.5973048600343238E-2</v>
      </c>
      <c r="AC13" s="16">
        <v>4.2411790344912791E-2</v>
      </c>
      <c r="AD13" s="16">
        <v>3.7454372911178153E-2</v>
      </c>
    </row>
    <row r="14" spans="2:32" ht="19" customHeight="1" x14ac:dyDescent="0.35">
      <c r="B14" s="15" t="s">
        <v>242</v>
      </c>
      <c r="C14" s="16">
        <v>6.0426883790999773E-2</v>
      </c>
      <c r="D14" s="16">
        <v>5.1130017014265929E-2</v>
      </c>
      <c r="E14" s="16">
        <v>6.9514338505516901E-2</v>
      </c>
      <c r="G14" s="16">
        <v>5.6636128060154951E-2</v>
      </c>
      <c r="H14" s="16">
        <v>5.1802402769096027E-2</v>
      </c>
      <c r="I14" s="16">
        <v>8.6066564949718302E-2</v>
      </c>
      <c r="J14" s="16">
        <v>7.8149482129402814E-2</v>
      </c>
      <c r="K14" s="16">
        <v>3.8598210351610138E-2</v>
      </c>
      <c r="L14" s="16">
        <v>4.9401421011914082E-2</v>
      </c>
      <c r="N14" s="16">
        <v>0.10257007414639439</v>
      </c>
      <c r="O14" s="16">
        <v>2.9688638402171709E-2</v>
      </c>
      <c r="P14" s="16">
        <v>4.6767629754649653E-2</v>
      </c>
      <c r="Q14" s="16">
        <v>3.107730157454433E-2</v>
      </c>
      <c r="R14" s="16">
        <v>7.9124538996241445E-2</v>
      </c>
      <c r="S14" s="16">
        <v>7.4360406286834047E-2</v>
      </c>
      <c r="T14" s="16">
        <v>4.5728618950318031E-2</v>
      </c>
      <c r="U14" s="16">
        <v>5.9141369546340007E-2</v>
      </c>
      <c r="V14" s="16">
        <v>5.0000346082550648E-2</v>
      </c>
      <c r="W14" s="16">
        <v>3.907432985839062E-2</v>
      </c>
      <c r="X14" s="16">
        <v>8.4722190835633218E-2</v>
      </c>
      <c r="Y14" s="16">
        <v>5.2057999340069293E-2</v>
      </c>
      <c r="AA14" s="16">
        <v>5.6600202653523238E-2</v>
      </c>
      <c r="AB14" s="16">
        <v>7.8230908751354064E-2</v>
      </c>
      <c r="AC14" s="16">
        <v>5.009564584576464E-2</v>
      </c>
      <c r="AD14" s="16">
        <v>5.5043289524436871E-2</v>
      </c>
    </row>
    <row r="15" spans="2:32" ht="32" customHeight="1" x14ac:dyDescent="0.35">
      <c r="B15" s="15" t="s">
        <v>243</v>
      </c>
      <c r="C15" s="16">
        <v>0.43554628095058151</v>
      </c>
      <c r="D15" s="16">
        <v>0.39621308291867507</v>
      </c>
      <c r="E15" s="16">
        <v>0.47399349811266911</v>
      </c>
      <c r="G15" s="16">
        <v>0.20483158895205869</v>
      </c>
      <c r="H15" s="16">
        <v>0.17215308380263961</v>
      </c>
      <c r="I15" s="16">
        <v>0.31359177065598909</v>
      </c>
      <c r="J15" s="16">
        <v>0.4527412949019925</v>
      </c>
      <c r="K15" s="16">
        <v>0.58035554816667079</v>
      </c>
      <c r="L15" s="16">
        <v>0.78817132936091949</v>
      </c>
      <c r="N15" s="16">
        <v>0.42846872454554319</v>
      </c>
      <c r="O15" s="16">
        <v>0.31764569412779209</v>
      </c>
      <c r="P15" s="16">
        <v>0.48772914248913207</v>
      </c>
      <c r="Q15" s="16">
        <v>0.50963614317508255</v>
      </c>
      <c r="R15" s="16">
        <v>0.44017617240514739</v>
      </c>
      <c r="S15" s="16">
        <v>0.54060198899755219</v>
      </c>
      <c r="T15" s="16">
        <v>0.48640134328824203</v>
      </c>
      <c r="U15" s="16">
        <v>0.34136197770248572</v>
      </c>
      <c r="V15" s="16">
        <v>0.24489974371474371</v>
      </c>
      <c r="W15" s="16">
        <v>0.5128745090771909</v>
      </c>
      <c r="X15" s="16">
        <v>0.48432710209249102</v>
      </c>
      <c r="Y15" s="16">
        <v>0.51824355160568547</v>
      </c>
      <c r="AA15" s="16">
        <v>0.32505617728626468</v>
      </c>
      <c r="AB15" s="16">
        <v>0.44046782714024868</v>
      </c>
      <c r="AC15" s="16">
        <v>0.4139119441651346</v>
      </c>
      <c r="AD15" s="16">
        <v>0.56804909318811536</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8.4414825440869853E-2</v>
      </c>
      <c r="D9" s="16">
        <v>9.6252894421414562E-2</v>
      </c>
      <c r="E9" s="16">
        <v>7.2843409139922877E-2</v>
      </c>
      <c r="G9" s="16">
        <v>0.1297667977140407</v>
      </c>
      <c r="H9" s="16">
        <v>0.18137783113868541</v>
      </c>
      <c r="I9" s="16">
        <v>0.10317901451911719</v>
      </c>
      <c r="J9" s="16">
        <v>5.6489947807728383E-2</v>
      </c>
      <c r="K9" s="16">
        <v>4.7842324250341531E-2</v>
      </c>
      <c r="L9" s="16">
        <v>8.0261587903868691E-3</v>
      </c>
      <c r="N9" s="16">
        <v>6.3110892831703222E-2</v>
      </c>
      <c r="O9" s="16">
        <v>8.7764175955423393E-2</v>
      </c>
      <c r="P9" s="16">
        <v>8.0864942368610776E-2</v>
      </c>
      <c r="Q9" s="16">
        <v>7.4629021797991899E-2</v>
      </c>
      <c r="R9" s="16">
        <v>6.1579731998835562E-2</v>
      </c>
      <c r="S9" s="16">
        <v>6.4100248678672131E-2</v>
      </c>
      <c r="T9" s="16">
        <v>6.5571545664370956E-2</v>
      </c>
      <c r="U9" s="16">
        <v>8.3316966021830793E-2</v>
      </c>
      <c r="V9" s="16">
        <v>0.17540882690001619</v>
      </c>
      <c r="W9" s="16">
        <v>8.0847360474158567E-2</v>
      </c>
      <c r="X9" s="16">
        <v>4.5947615715890983E-2</v>
      </c>
      <c r="Y9" s="16">
        <v>7.0458047538155932E-2</v>
      </c>
      <c r="AA9" s="16">
        <v>0.1249849151759931</v>
      </c>
      <c r="AB9" s="16">
        <v>8.2754756177715605E-2</v>
      </c>
      <c r="AC9" s="16">
        <v>6.992359215622064E-2</v>
      </c>
      <c r="AD9" s="16">
        <v>5.4313054126777387E-2</v>
      </c>
    </row>
    <row r="10" spans="2:32" ht="19" customHeight="1" x14ac:dyDescent="0.35">
      <c r="B10" s="15" t="s">
        <v>238</v>
      </c>
      <c r="C10" s="16">
        <v>0.14353698322386291</v>
      </c>
      <c r="D10" s="16">
        <v>0.16667487548472329</v>
      </c>
      <c r="E10" s="16">
        <v>0.12092027232980671</v>
      </c>
      <c r="G10" s="16">
        <v>0.1923832270328083</v>
      </c>
      <c r="H10" s="16">
        <v>0.2469482670335531</v>
      </c>
      <c r="I10" s="16">
        <v>0.20856594244433921</v>
      </c>
      <c r="J10" s="16">
        <v>0.13037616216150419</v>
      </c>
      <c r="K10" s="16">
        <v>8.0343405639117599E-2</v>
      </c>
      <c r="L10" s="16">
        <v>2.800552712361189E-2</v>
      </c>
      <c r="N10" s="16">
        <v>0.1111909760356585</v>
      </c>
      <c r="O10" s="16">
        <v>0.1928274803218471</v>
      </c>
      <c r="P10" s="16">
        <v>0.13372175369254921</v>
      </c>
      <c r="Q10" s="16">
        <v>8.7451032376582138E-2</v>
      </c>
      <c r="R10" s="16">
        <v>0.15115447533601661</v>
      </c>
      <c r="S10" s="16">
        <v>7.1280594709868014E-2</v>
      </c>
      <c r="T10" s="16">
        <v>0.16400659622258529</v>
      </c>
      <c r="U10" s="16">
        <v>0.16240426310645409</v>
      </c>
      <c r="V10" s="16">
        <v>0.2112061667821446</v>
      </c>
      <c r="W10" s="16">
        <v>0.1365157667806034</v>
      </c>
      <c r="X10" s="16">
        <v>0.1191788789036924</v>
      </c>
      <c r="Y10" s="16">
        <v>0.13613575442306469</v>
      </c>
      <c r="AA10" s="16">
        <v>0.19717734385260671</v>
      </c>
      <c r="AB10" s="16">
        <v>0.1369470548518569</v>
      </c>
      <c r="AC10" s="16">
        <v>0.14757176226757909</v>
      </c>
      <c r="AD10" s="16">
        <v>8.9721625664977878E-2</v>
      </c>
    </row>
    <row r="11" spans="2:32" ht="19" customHeight="1" x14ac:dyDescent="0.35">
      <c r="B11" s="15" t="s">
        <v>239</v>
      </c>
      <c r="C11" s="16">
        <v>0.1295957312008231</v>
      </c>
      <c r="D11" s="16">
        <v>0.1275774906219907</v>
      </c>
      <c r="E11" s="16">
        <v>0.13156851088064381</v>
      </c>
      <c r="G11" s="16">
        <v>0.19586999636587621</v>
      </c>
      <c r="H11" s="16">
        <v>0.17774126648192601</v>
      </c>
      <c r="I11" s="16">
        <v>0.1840760117521425</v>
      </c>
      <c r="J11" s="16">
        <v>0.13068505675460551</v>
      </c>
      <c r="K11" s="16">
        <v>9.2465023199476568E-2</v>
      </c>
      <c r="L11" s="16">
        <v>2.6953968868067099E-2</v>
      </c>
      <c r="N11" s="16">
        <v>0.16754187976220669</v>
      </c>
      <c r="O11" s="16">
        <v>0.15133009318401339</v>
      </c>
      <c r="P11" s="16">
        <v>0.1003060825089242</v>
      </c>
      <c r="Q11" s="16">
        <v>9.9733356873514895E-2</v>
      </c>
      <c r="R11" s="16">
        <v>0.16088445765440951</v>
      </c>
      <c r="S11" s="16">
        <v>0.1245368203828619</v>
      </c>
      <c r="T11" s="16">
        <v>0.1180295535179411</v>
      </c>
      <c r="U11" s="16">
        <v>0.14892797834657059</v>
      </c>
      <c r="V11" s="16">
        <v>0.15804326126678159</v>
      </c>
      <c r="W11" s="16">
        <v>8.4192937080488403E-2</v>
      </c>
      <c r="X11" s="16">
        <v>0.12475286718272389</v>
      </c>
      <c r="Y11" s="16">
        <v>9.5031615008257964E-2</v>
      </c>
      <c r="AA11" s="16">
        <v>0.16496439782360911</v>
      </c>
      <c r="AB11" s="16">
        <v>0.1015080123946497</v>
      </c>
      <c r="AC11" s="16">
        <v>0.15574186732137779</v>
      </c>
      <c r="AD11" s="16">
        <v>9.7819087983548644E-2</v>
      </c>
    </row>
    <row r="12" spans="2:32" ht="19" customHeight="1" x14ac:dyDescent="0.35">
      <c r="B12" s="15" t="s">
        <v>240</v>
      </c>
      <c r="C12" s="16">
        <v>8.3766974902995769E-2</v>
      </c>
      <c r="D12" s="16">
        <v>8.5888532469636195E-2</v>
      </c>
      <c r="E12" s="16">
        <v>8.1693205452051831E-2</v>
      </c>
      <c r="G12" s="16">
        <v>0.1473376108009774</v>
      </c>
      <c r="H12" s="16">
        <v>0.1096699215753245</v>
      </c>
      <c r="I12" s="16">
        <v>9.9564463299912101E-2</v>
      </c>
      <c r="J12" s="16">
        <v>9.0260327157920942E-2</v>
      </c>
      <c r="K12" s="16">
        <v>6.4751587314188827E-2</v>
      </c>
      <c r="L12" s="16">
        <v>1.5766971772490378E-2</v>
      </c>
      <c r="N12" s="16">
        <v>9.5490928086799126E-2</v>
      </c>
      <c r="O12" s="16">
        <v>0.13425499604085009</v>
      </c>
      <c r="P12" s="16">
        <v>7.4288547225300844E-2</v>
      </c>
      <c r="Q12" s="16">
        <v>7.4361377908865781E-2</v>
      </c>
      <c r="R12" s="16">
        <v>9.208291351676974E-2</v>
      </c>
      <c r="S12" s="16">
        <v>4.1661989058191948E-2</v>
      </c>
      <c r="T12" s="16">
        <v>6.6292772646308826E-2</v>
      </c>
      <c r="U12" s="16">
        <v>6.3008627533570075E-2</v>
      </c>
      <c r="V12" s="16">
        <v>0.1163894398092556</v>
      </c>
      <c r="W12" s="16">
        <v>9.4332043979560437E-2</v>
      </c>
      <c r="X12" s="16">
        <v>7.2102206537853625E-2</v>
      </c>
      <c r="Y12" s="16">
        <v>7.0176780130007735E-2</v>
      </c>
      <c r="AA12" s="16">
        <v>8.8761509497994495E-2</v>
      </c>
      <c r="AB12" s="16">
        <v>9.7485247762984797E-2</v>
      </c>
      <c r="AC12" s="16">
        <v>8.8211828787434832E-2</v>
      </c>
      <c r="AD12" s="16">
        <v>6.0170234330511593E-2</v>
      </c>
    </row>
    <row r="13" spans="2:32" ht="19" customHeight="1" x14ac:dyDescent="0.35">
      <c r="B13" s="15" t="s">
        <v>241</v>
      </c>
      <c r="C13" s="16">
        <v>4.339153168291638E-2</v>
      </c>
      <c r="D13" s="16">
        <v>4.2594209709120472E-2</v>
      </c>
      <c r="E13" s="16">
        <v>4.4170893967411237E-2</v>
      </c>
      <c r="G13" s="16">
        <v>6.5352837571865552E-2</v>
      </c>
      <c r="H13" s="16">
        <v>6.5419413342785449E-2</v>
      </c>
      <c r="I13" s="16">
        <v>4.7336537086737393E-2</v>
      </c>
      <c r="J13" s="16">
        <v>5.7125198904657483E-2</v>
      </c>
      <c r="K13" s="16">
        <v>3.06382738384074E-2</v>
      </c>
      <c r="L13" s="16">
        <v>5.3498367564915944E-3</v>
      </c>
      <c r="N13" s="16">
        <v>6.1792414073146763E-2</v>
      </c>
      <c r="O13" s="16">
        <v>2.9629608965705771E-2</v>
      </c>
      <c r="P13" s="16">
        <v>6.4326714247988234E-2</v>
      </c>
      <c r="Q13" s="16">
        <v>6.4831021546385939E-2</v>
      </c>
      <c r="R13" s="16">
        <v>3.86695141252974E-2</v>
      </c>
      <c r="S13" s="16">
        <v>5.0374702369087067E-2</v>
      </c>
      <c r="T13" s="16">
        <v>6.5720224829660237E-2</v>
      </c>
      <c r="U13" s="16">
        <v>6.7306951121760938E-2</v>
      </c>
      <c r="V13" s="16">
        <v>2.2588850730501261E-2</v>
      </c>
      <c r="W13" s="16">
        <v>3.2535378915332737E-2</v>
      </c>
      <c r="X13" s="16">
        <v>3.9967557577369812E-2</v>
      </c>
      <c r="Y13" s="16">
        <v>1.762636095353888E-2</v>
      </c>
      <c r="AA13" s="16">
        <v>3.5248511869122423E-2</v>
      </c>
      <c r="AB13" s="16">
        <v>4.7474898294832937E-2</v>
      </c>
      <c r="AC13" s="16">
        <v>6.4730559518783884E-2</v>
      </c>
      <c r="AD13" s="16">
        <v>2.9487533939090451E-2</v>
      </c>
    </row>
    <row r="14" spans="2:32" ht="19" customHeight="1" x14ac:dyDescent="0.35">
      <c r="B14" s="15" t="s">
        <v>242</v>
      </c>
      <c r="C14" s="16">
        <v>5.4506879151742273E-2</v>
      </c>
      <c r="D14" s="16">
        <v>4.2975001953843343E-2</v>
      </c>
      <c r="E14" s="16">
        <v>6.5779000644494892E-2</v>
      </c>
      <c r="G14" s="16">
        <v>4.0914808463269857E-2</v>
      </c>
      <c r="H14" s="16">
        <v>4.9614759195009329E-2</v>
      </c>
      <c r="I14" s="16">
        <v>6.3900280409483659E-2</v>
      </c>
      <c r="J14" s="16">
        <v>7.8667102546386189E-2</v>
      </c>
      <c r="K14" s="16">
        <v>5.7165789600229451E-2</v>
      </c>
      <c r="L14" s="16">
        <v>3.8377706670586133E-2</v>
      </c>
      <c r="N14" s="16">
        <v>9.3814686896601218E-2</v>
      </c>
      <c r="O14" s="16">
        <v>2.9134151790703399E-2</v>
      </c>
      <c r="P14" s="16">
        <v>2.759670403461471E-2</v>
      </c>
      <c r="Q14" s="16">
        <v>5.5741350892994312E-2</v>
      </c>
      <c r="R14" s="16">
        <v>5.6943873186179099E-2</v>
      </c>
      <c r="S14" s="16">
        <v>3.5896609814686328E-2</v>
      </c>
      <c r="T14" s="16">
        <v>4.1691866547865067E-2</v>
      </c>
      <c r="U14" s="16">
        <v>5.68083218909552E-2</v>
      </c>
      <c r="V14" s="16">
        <v>4.7553302997215573E-2</v>
      </c>
      <c r="W14" s="16">
        <v>5.6738017678784759E-2</v>
      </c>
      <c r="X14" s="16">
        <v>7.6802231673423996E-2</v>
      </c>
      <c r="Y14" s="16">
        <v>4.6908449208792252E-2</v>
      </c>
      <c r="AA14" s="16">
        <v>4.0171769391072573E-2</v>
      </c>
      <c r="AB14" s="16">
        <v>6.9878940654504146E-2</v>
      </c>
      <c r="AC14" s="16">
        <v>5.3687547826014842E-2</v>
      </c>
      <c r="AD14" s="16">
        <v>5.4622830663021808E-2</v>
      </c>
    </row>
    <row r="15" spans="2:32" ht="32" customHeight="1" x14ac:dyDescent="0.35">
      <c r="B15" s="15" t="s">
        <v>243</v>
      </c>
      <c r="C15" s="16">
        <v>0.46078707439678968</v>
      </c>
      <c r="D15" s="16">
        <v>0.43803699533927132</v>
      </c>
      <c r="E15" s="16">
        <v>0.48302470758566868</v>
      </c>
      <c r="G15" s="16">
        <v>0.22837472205116191</v>
      </c>
      <c r="H15" s="16">
        <v>0.16922854123271619</v>
      </c>
      <c r="I15" s="16">
        <v>0.29337775048826797</v>
      </c>
      <c r="J15" s="16">
        <v>0.45639620466719738</v>
      </c>
      <c r="K15" s="16">
        <v>0.62679359615823849</v>
      </c>
      <c r="L15" s="16">
        <v>0.87751983001836609</v>
      </c>
      <c r="N15" s="16">
        <v>0.40705822231388439</v>
      </c>
      <c r="O15" s="16">
        <v>0.3750594937414567</v>
      </c>
      <c r="P15" s="16">
        <v>0.51889525592201224</v>
      </c>
      <c r="Q15" s="16">
        <v>0.54325283860366502</v>
      </c>
      <c r="R15" s="16">
        <v>0.43868503418249222</v>
      </c>
      <c r="S15" s="16">
        <v>0.61214903498663253</v>
      </c>
      <c r="T15" s="16">
        <v>0.47868744057126839</v>
      </c>
      <c r="U15" s="16">
        <v>0.41822689197885832</v>
      </c>
      <c r="V15" s="16">
        <v>0.26881015151408533</v>
      </c>
      <c r="W15" s="16">
        <v>0.51483849509107182</v>
      </c>
      <c r="X15" s="16">
        <v>0.52124864240904523</v>
      </c>
      <c r="Y15" s="16">
        <v>0.56366299273818243</v>
      </c>
      <c r="AA15" s="16">
        <v>0.34869155238960148</v>
      </c>
      <c r="AB15" s="16">
        <v>0.4639510898634559</v>
      </c>
      <c r="AC15" s="16">
        <v>0.42013284212258889</v>
      </c>
      <c r="AD15" s="16">
        <v>0.61386563329207233</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249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0.1042473241085654</v>
      </c>
      <c r="D9" s="16">
        <v>0.1307087620746008</v>
      </c>
      <c r="E9" s="16">
        <v>7.8381930425702379E-2</v>
      </c>
      <c r="G9" s="16">
        <v>0.15856883865569871</v>
      </c>
      <c r="H9" s="16">
        <v>0.14857325044290959</v>
      </c>
      <c r="I9" s="16">
        <v>0.1171615368878412</v>
      </c>
      <c r="J9" s="16">
        <v>0.1173524278836842</v>
      </c>
      <c r="K9" s="16">
        <v>6.8631593225333548E-2</v>
      </c>
      <c r="L9" s="16">
        <v>3.5497883595179268E-2</v>
      </c>
      <c r="N9" s="16">
        <v>0.1007905688255411</v>
      </c>
      <c r="O9" s="16">
        <v>9.3613066266297923E-2</v>
      </c>
      <c r="P9" s="16">
        <v>0.11143738317374879</v>
      </c>
      <c r="Q9" s="16">
        <v>0.1099199158315472</v>
      </c>
      <c r="R9" s="16">
        <v>9.9655183196779351E-2</v>
      </c>
      <c r="S9" s="16">
        <v>6.6173462701754671E-2</v>
      </c>
      <c r="T9" s="16">
        <v>8.4878787298433025E-2</v>
      </c>
      <c r="U9" s="16">
        <v>0.11484749927842421</v>
      </c>
      <c r="V9" s="16">
        <v>0.17557058575835871</v>
      </c>
      <c r="W9" s="16">
        <v>7.5219748112196366E-2</v>
      </c>
      <c r="X9" s="16">
        <v>9.751987107441451E-2</v>
      </c>
      <c r="Y9" s="16">
        <v>8.5278095074107552E-2</v>
      </c>
      <c r="AA9" s="16">
        <v>0.13965374785656071</v>
      </c>
      <c r="AB9" s="16">
        <v>9.5390173599235253E-2</v>
      </c>
      <c r="AC9" s="16">
        <v>7.4237741455934772E-2</v>
      </c>
      <c r="AD9" s="16">
        <v>9.9859836004443731E-2</v>
      </c>
    </row>
    <row r="10" spans="2:32" ht="19" customHeight="1" x14ac:dyDescent="0.35">
      <c r="B10" s="15" t="s">
        <v>238</v>
      </c>
      <c r="C10" s="16">
        <v>0.19812632549524739</v>
      </c>
      <c r="D10" s="16">
        <v>0.21179595677266169</v>
      </c>
      <c r="E10" s="16">
        <v>0.18476460286536911</v>
      </c>
      <c r="G10" s="16">
        <v>0.29059730961633168</v>
      </c>
      <c r="H10" s="16">
        <v>0.25265832515986192</v>
      </c>
      <c r="I10" s="16">
        <v>0.22129361748306231</v>
      </c>
      <c r="J10" s="16">
        <v>0.175061607443008</v>
      </c>
      <c r="K10" s="16">
        <v>0.1597747761864195</v>
      </c>
      <c r="L10" s="16">
        <v>0.1189491237974656</v>
      </c>
      <c r="N10" s="16">
        <v>0.16641181008277611</v>
      </c>
      <c r="O10" s="16">
        <v>0.25354637119748241</v>
      </c>
      <c r="P10" s="16">
        <v>0.2435559107023903</v>
      </c>
      <c r="Q10" s="16">
        <v>0.12048086198275031</v>
      </c>
      <c r="R10" s="16">
        <v>0.23001418195801601</v>
      </c>
      <c r="S10" s="16">
        <v>0.14683063735550919</v>
      </c>
      <c r="T10" s="16">
        <v>0.18928533895849459</v>
      </c>
      <c r="U10" s="16">
        <v>0.22124626093666741</v>
      </c>
      <c r="V10" s="16">
        <v>0.19276455415579991</v>
      </c>
      <c r="W10" s="16">
        <v>0.18331927195206521</v>
      </c>
      <c r="X10" s="16">
        <v>0.2301004521099283</v>
      </c>
      <c r="Y10" s="16">
        <v>0.2119938153135186</v>
      </c>
      <c r="AA10" s="16">
        <v>0.2331174990734082</v>
      </c>
      <c r="AB10" s="16">
        <v>0.1633749969679606</v>
      </c>
      <c r="AC10" s="16">
        <v>0.22285997666147039</v>
      </c>
      <c r="AD10" s="16">
        <v>0.1754237681695171</v>
      </c>
    </row>
    <row r="11" spans="2:32" ht="19" customHeight="1" x14ac:dyDescent="0.35">
      <c r="B11" s="15" t="s">
        <v>239</v>
      </c>
      <c r="C11" s="16">
        <v>0.1997013336301689</v>
      </c>
      <c r="D11" s="16">
        <v>0.20339094635929239</v>
      </c>
      <c r="E11" s="16">
        <v>0.1960948294825646</v>
      </c>
      <c r="G11" s="16">
        <v>0.25428291218594817</v>
      </c>
      <c r="H11" s="16">
        <v>0.27953783491702061</v>
      </c>
      <c r="I11" s="16">
        <v>0.20290094472615319</v>
      </c>
      <c r="J11" s="16">
        <v>0.18901496309189281</v>
      </c>
      <c r="K11" s="16">
        <v>0.17649615402011179</v>
      </c>
      <c r="L11" s="16">
        <v>0.12081302867133351</v>
      </c>
      <c r="N11" s="16">
        <v>0.20277856873850089</v>
      </c>
      <c r="O11" s="16">
        <v>0.25488206891204962</v>
      </c>
      <c r="P11" s="16">
        <v>0.1137338931744252</v>
      </c>
      <c r="Q11" s="16">
        <v>0.21353368142235959</v>
      </c>
      <c r="R11" s="16">
        <v>0.20500000983424779</v>
      </c>
      <c r="S11" s="16">
        <v>0.18826365508993559</v>
      </c>
      <c r="T11" s="16">
        <v>0.2286434842004029</v>
      </c>
      <c r="U11" s="16">
        <v>0.2318850175123362</v>
      </c>
      <c r="V11" s="16">
        <v>0.217988500262351</v>
      </c>
      <c r="W11" s="16">
        <v>0.1934153392642351</v>
      </c>
      <c r="X11" s="16">
        <v>0.1594585677047502</v>
      </c>
      <c r="Y11" s="16">
        <v>0.18503664700527761</v>
      </c>
      <c r="AA11" s="16">
        <v>0.2097625389321193</v>
      </c>
      <c r="AB11" s="16">
        <v>0.1996986866966077</v>
      </c>
      <c r="AC11" s="16">
        <v>0.246193323469551</v>
      </c>
      <c r="AD11" s="16">
        <v>0.14927741874876191</v>
      </c>
    </row>
    <row r="12" spans="2:32" ht="19" customHeight="1" x14ac:dyDescent="0.35">
      <c r="B12" s="15" t="s">
        <v>240</v>
      </c>
      <c r="C12" s="16">
        <v>0.11971540658065739</v>
      </c>
      <c r="D12" s="16">
        <v>0.1114843681657461</v>
      </c>
      <c r="E12" s="16">
        <v>0.1277610407330311</v>
      </c>
      <c r="G12" s="16">
        <v>0.10634327139594831</v>
      </c>
      <c r="H12" s="16">
        <v>0.1419001678151792</v>
      </c>
      <c r="I12" s="16">
        <v>0.15521901521323109</v>
      </c>
      <c r="J12" s="16">
        <v>0.1265918905375191</v>
      </c>
      <c r="K12" s="16">
        <v>9.1288505275711279E-2</v>
      </c>
      <c r="L12" s="16">
        <v>9.520785562658507E-2</v>
      </c>
      <c r="N12" s="16">
        <v>0.13859886236209659</v>
      </c>
      <c r="O12" s="16">
        <v>0.1237795313734686</v>
      </c>
      <c r="P12" s="16">
        <v>0.11940702214887181</v>
      </c>
      <c r="Q12" s="16">
        <v>0.1004332261231274</v>
      </c>
      <c r="R12" s="16">
        <v>0.1183542384348816</v>
      </c>
      <c r="S12" s="16">
        <v>0.15835049944742219</v>
      </c>
      <c r="T12" s="16">
        <v>9.4388834663953342E-2</v>
      </c>
      <c r="U12" s="16">
        <v>0.106372781828857</v>
      </c>
      <c r="V12" s="16">
        <v>0.12431502593752081</v>
      </c>
      <c r="W12" s="16">
        <v>0.1259690496534123</v>
      </c>
      <c r="X12" s="16">
        <v>0.10989434408868171</v>
      </c>
      <c r="Y12" s="16">
        <v>0.1012970209228737</v>
      </c>
      <c r="AA12" s="16">
        <v>0.12711407419535989</v>
      </c>
      <c r="AB12" s="16">
        <v>0.1376052803236773</v>
      </c>
      <c r="AC12" s="16">
        <v>0.1092072671312951</v>
      </c>
      <c r="AD12" s="16">
        <v>0.1008928486203564</v>
      </c>
    </row>
    <row r="13" spans="2:32" ht="19" customHeight="1" x14ac:dyDescent="0.35">
      <c r="B13" s="15" t="s">
        <v>241</v>
      </c>
      <c r="C13" s="16">
        <v>5.308350698762148E-2</v>
      </c>
      <c r="D13" s="16">
        <v>4.7755325368288339E-2</v>
      </c>
      <c r="E13" s="16">
        <v>5.8291671236848572E-2</v>
      </c>
      <c r="G13" s="16">
        <v>6.1551745441157338E-2</v>
      </c>
      <c r="H13" s="16">
        <v>4.9702932242128323E-2</v>
      </c>
      <c r="I13" s="16">
        <v>6.4868197554052293E-2</v>
      </c>
      <c r="J13" s="16">
        <v>6.3486708414063314E-2</v>
      </c>
      <c r="K13" s="16">
        <v>4.6295193084465697E-2</v>
      </c>
      <c r="L13" s="16">
        <v>3.6835320764799992E-2</v>
      </c>
      <c r="N13" s="16">
        <v>7.4194943041652001E-2</v>
      </c>
      <c r="O13" s="16">
        <v>4.6344088723669248E-2</v>
      </c>
      <c r="P13" s="16">
        <v>8.5444605029522058E-2</v>
      </c>
      <c r="Q13" s="16">
        <v>3.5170041145604111E-2</v>
      </c>
      <c r="R13" s="16">
        <v>4.7585510358303447E-2</v>
      </c>
      <c r="S13" s="16">
        <v>4.8820810165269922E-2</v>
      </c>
      <c r="T13" s="16">
        <v>5.2536059373328302E-2</v>
      </c>
      <c r="U13" s="16">
        <v>3.9872258173803278E-2</v>
      </c>
      <c r="V13" s="16">
        <v>5.4994404948080833E-2</v>
      </c>
      <c r="W13" s="16">
        <v>4.4093262586291752E-2</v>
      </c>
      <c r="X13" s="16">
        <v>4.778758961858378E-2</v>
      </c>
      <c r="Y13" s="16">
        <v>6.294117966835383E-2</v>
      </c>
      <c r="AA13" s="16">
        <v>4.2934350289654151E-2</v>
      </c>
      <c r="AB13" s="16">
        <v>5.1137888308461582E-2</v>
      </c>
      <c r="AC13" s="16">
        <v>6.1062109239244843E-2</v>
      </c>
      <c r="AD13" s="16">
        <v>5.945746096799881E-2</v>
      </c>
    </row>
    <row r="14" spans="2:32" ht="19" customHeight="1" x14ac:dyDescent="0.35">
      <c r="B14" s="15" t="s">
        <v>242</v>
      </c>
      <c r="C14" s="16">
        <v>4.0139500041301651E-2</v>
      </c>
      <c r="D14" s="16">
        <v>3.3868761350082287E-2</v>
      </c>
      <c r="E14" s="16">
        <v>4.6268990250372552E-2</v>
      </c>
      <c r="G14" s="16">
        <v>3.2543293660495062E-2</v>
      </c>
      <c r="H14" s="16">
        <v>3.005565406648297E-2</v>
      </c>
      <c r="I14" s="16">
        <v>5.0301795403617483E-2</v>
      </c>
      <c r="J14" s="16">
        <v>5.2997596440446083E-2</v>
      </c>
      <c r="K14" s="16">
        <v>4.1278577901412969E-2</v>
      </c>
      <c r="L14" s="16">
        <v>3.385869213954508E-2</v>
      </c>
      <c r="N14" s="16">
        <v>3.2402867391740559E-2</v>
      </c>
      <c r="O14" s="16">
        <v>4.5068777007509157E-2</v>
      </c>
      <c r="P14" s="16">
        <v>3.9582356894203211E-2</v>
      </c>
      <c r="Q14" s="16">
        <v>9.778912948158195E-3</v>
      </c>
      <c r="R14" s="16">
        <v>3.6283692398895291E-2</v>
      </c>
      <c r="S14" s="16">
        <v>5.5739575002854258E-2</v>
      </c>
      <c r="T14" s="16">
        <v>5.3157498358319261E-2</v>
      </c>
      <c r="U14" s="16">
        <v>3.6860958686568308E-2</v>
      </c>
      <c r="V14" s="16">
        <v>5.5961036972817547E-2</v>
      </c>
      <c r="W14" s="16">
        <v>4.3400761492948518E-2</v>
      </c>
      <c r="X14" s="16">
        <v>2.2933546689231549E-2</v>
      </c>
      <c r="Y14" s="16">
        <v>3.019161424172824E-2</v>
      </c>
      <c r="AA14" s="16">
        <v>2.8814260267111851E-2</v>
      </c>
      <c r="AB14" s="16">
        <v>6.6271081637890222E-2</v>
      </c>
      <c r="AC14" s="16">
        <v>2.6959894806932349E-2</v>
      </c>
      <c r="AD14" s="16">
        <v>3.6399091866033149E-2</v>
      </c>
    </row>
    <row r="15" spans="2:32" ht="32" customHeight="1" x14ac:dyDescent="0.35">
      <c r="B15" s="15" t="s">
        <v>243</v>
      </c>
      <c r="C15" s="16">
        <v>0.28498660315643748</v>
      </c>
      <c r="D15" s="16">
        <v>0.26099587990932821</v>
      </c>
      <c r="E15" s="16">
        <v>0.3084369350061118</v>
      </c>
      <c r="G15" s="16">
        <v>9.6112629044420514E-2</v>
      </c>
      <c r="H15" s="16">
        <v>9.757183535641735E-2</v>
      </c>
      <c r="I15" s="16">
        <v>0.18825489273204241</v>
      </c>
      <c r="J15" s="16">
        <v>0.2754948061893866</v>
      </c>
      <c r="K15" s="16">
        <v>0.41623520030654498</v>
      </c>
      <c r="L15" s="16">
        <v>0.55883809540509144</v>
      </c>
      <c r="N15" s="16">
        <v>0.28482237955769252</v>
      </c>
      <c r="O15" s="16">
        <v>0.18276609651952319</v>
      </c>
      <c r="P15" s="16">
        <v>0.28683882887683848</v>
      </c>
      <c r="Q15" s="16">
        <v>0.41068336054645332</v>
      </c>
      <c r="R15" s="16">
        <v>0.26310718381887649</v>
      </c>
      <c r="S15" s="16">
        <v>0.33582136023725412</v>
      </c>
      <c r="T15" s="16">
        <v>0.29710999714706848</v>
      </c>
      <c r="U15" s="16">
        <v>0.24891522358334359</v>
      </c>
      <c r="V15" s="16">
        <v>0.1784058919650712</v>
      </c>
      <c r="W15" s="16">
        <v>0.3345825669388508</v>
      </c>
      <c r="X15" s="16">
        <v>0.33230562871440972</v>
      </c>
      <c r="Y15" s="16">
        <v>0.32326162777414053</v>
      </c>
      <c r="AA15" s="16">
        <v>0.21860352938578581</v>
      </c>
      <c r="AB15" s="16">
        <v>0.28652189246616738</v>
      </c>
      <c r="AC15" s="16">
        <v>0.25947968723557158</v>
      </c>
      <c r="AD15" s="16">
        <v>0.37868957562288902</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6.7377232007696602E-2</v>
      </c>
      <c r="D9" s="16">
        <v>6.8119073246131936E-2</v>
      </c>
      <c r="E9" s="16">
        <v>6.6652100754174368E-2</v>
      </c>
      <c r="G9" s="16">
        <v>0.144381631873154</v>
      </c>
      <c r="H9" s="16">
        <v>9.5849025358678577E-2</v>
      </c>
      <c r="I9" s="16">
        <v>7.4256760828292051E-2</v>
      </c>
      <c r="J9" s="16">
        <v>7.7315274845939336E-2</v>
      </c>
      <c r="K9" s="16">
        <v>3.4432801764890247E-2</v>
      </c>
      <c r="L9" s="16">
        <v>2.2883229257799511E-3</v>
      </c>
      <c r="N9" s="16">
        <v>4.724461844076587E-2</v>
      </c>
      <c r="O9" s="16">
        <v>7.3320595789112625E-2</v>
      </c>
      <c r="P9" s="16">
        <v>8.2427288692082629E-2</v>
      </c>
      <c r="Q9" s="16">
        <v>7.5305826993660327E-2</v>
      </c>
      <c r="R9" s="16">
        <v>5.6976031005497689E-2</v>
      </c>
      <c r="S9" s="16">
        <v>5.2715711233745653E-2</v>
      </c>
      <c r="T9" s="16">
        <v>7.9471686027602392E-2</v>
      </c>
      <c r="U9" s="16">
        <v>5.6795659489459423E-2</v>
      </c>
      <c r="V9" s="16">
        <v>0.1136275776622267</v>
      </c>
      <c r="W9" s="16">
        <v>4.8160113688487473E-2</v>
      </c>
      <c r="X9" s="16">
        <v>7.1405342845462988E-2</v>
      </c>
      <c r="Y9" s="16">
        <v>5.2636593734875933E-2</v>
      </c>
      <c r="AA9" s="16">
        <v>6.6036180114263682E-2</v>
      </c>
      <c r="AB9" s="16">
        <v>7.1908379163607844E-2</v>
      </c>
      <c r="AC9" s="16">
        <v>6.6734678556043203E-2</v>
      </c>
      <c r="AD9" s="16">
        <v>6.516339396344896E-2</v>
      </c>
    </row>
    <row r="10" spans="2:32" ht="19" customHeight="1" x14ac:dyDescent="0.35">
      <c r="B10" s="15" t="s">
        <v>238</v>
      </c>
      <c r="C10" s="16">
        <v>0.10465678697944721</v>
      </c>
      <c r="D10" s="16">
        <v>0.1222009360422255</v>
      </c>
      <c r="E10" s="16">
        <v>8.7507820134861886E-2</v>
      </c>
      <c r="G10" s="16">
        <v>0.17094007503052899</v>
      </c>
      <c r="H10" s="16">
        <v>0.18645130144127989</v>
      </c>
      <c r="I10" s="16">
        <v>0.1448443340995304</v>
      </c>
      <c r="J10" s="16">
        <v>7.9779688642537802E-2</v>
      </c>
      <c r="K10" s="16">
        <v>5.4073177378431488E-2</v>
      </c>
      <c r="L10" s="16">
        <v>1.6414717418753961E-2</v>
      </c>
      <c r="N10" s="16">
        <v>0.11336556150392151</v>
      </c>
      <c r="O10" s="16">
        <v>9.266875893762079E-2</v>
      </c>
      <c r="P10" s="16">
        <v>0.10644432183357069</v>
      </c>
      <c r="Q10" s="16">
        <v>8.6997786225216381E-2</v>
      </c>
      <c r="R10" s="16">
        <v>6.8081360304958968E-2</v>
      </c>
      <c r="S10" s="16">
        <v>6.5644214846209359E-2</v>
      </c>
      <c r="T10" s="16">
        <v>0.1058802545927202</v>
      </c>
      <c r="U10" s="16">
        <v>0.1238642268052315</v>
      </c>
      <c r="V10" s="16">
        <v>0.1568274717451589</v>
      </c>
      <c r="W10" s="16">
        <v>9.4734250617025575E-2</v>
      </c>
      <c r="X10" s="16">
        <v>0.1385926566929169</v>
      </c>
      <c r="Y10" s="16">
        <v>6.8868583802131039E-2</v>
      </c>
      <c r="AA10" s="16">
        <v>0.12543991343026201</v>
      </c>
      <c r="AB10" s="16">
        <v>8.3981802047537427E-2</v>
      </c>
      <c r="AC10" s="16">
        <v>0.12180782184115981</v>
      </c>
      <c r="AD10" s="16">
        <v>8.8674100502261571E-2</v>
      </c>
    </row>
    <row r="11" spans="2:32" ht="19" customHeight="1" x14ac:dyDescent="0.35">
      <c r="B11" s="15" t="s">
        <v>239</v>
      </c>
      <c r="C11" s="16">
        <v>9.5524887034213093E-2</v>
      </c>
      <c r="D11" s="16">
        <v>0.1068959592066317</v>
      </c>
      <c r="E11" s="16">
        <v>8.4409948431353715E-2</v>
      </c>
      <c r="G11" s="16">
        <v>0.20927869466945079</v>
      </c>
      <c r="H11" s="16">
        <v>0.1182117006951821</v>
      </c>
      <c r="I11" s="16">
        <v>0.138600091357378</v>
      </c>
      <c r="J11" s="16">
        <v>8.225034432263148E-2</v>
      </c>
      <c r="K11" s="16">
        <v>3.4270206884937857E-2</v>
      </c>
      <c r="L11" s="16">
        <v>1.9530226370497918E-2</v>
      </c>
      <c r="N11" s="16">
        <v>0.11036344116130151</v>
      </c>
      <c r="O11" s="16">
        <v>0.1309527102277491</v>
      </c>
      <c r="P11" s="16">
        <v>2.6925494018225939E-2</v>
      </c>
      <c r="Q11" s="16">
        <v>9.7385631982197421E-2</v>
      </c>
      <c r="R11" s="16">
        <v>8.5366446450395789E-2</v>
      </c>
      <c r="S11" s="16">
        <v>9.466869364117414E-2</v>
      </c>
      <c r="T11" s="16">
        <v>7.8010343337824431E-2</v>
      </c>
      <c r="U11" s="16">
        <v>0.1150430555972877</v>
      </c>
      <c r="V11" s="16">
        <v>0.11547487843423811</v>
      </c>
      <c r="W11" s="16">
        <v>8.7388182479523333E-2</v>
      </c>
      <c r="X11" s="16">
        <v>7.2093232211953948E-2</v>
      </c>
      <c r="Y11" s="16">
        <v>0.1149776840379986</v>
      </c>
      <c r="AA11" s="16">
        <v>8.4093318038640466E-2</v>
      </c>
      <c r="AB11" s="16">
        <v>7.9177052192012654E-2</v>
      </c>
      <c r="AC11" s="16">
        <v>0.12009095457702081</v>
      </c>
      <c r="AD11" s="16">
        <v>0.1033383296726562</v>
      </c>
    </row>
    <row r="12" spans="2:32" ht="19" customHeight="1" x14ac:dyDescent="0.35">
      <c r="B12" s="15" t="s">
        <v>240</v>
      </c>
      <c r="C12" s="16">
        <v>7.7971563105457858E-2</v>
      </c>
      <c r="D12" s="16">
        <v>7.3893254755815999E-2</v>
      </c>
      <c r="E12" s="16">
        <v>8.1958007498955793E-2</v>
      </c>
      <c r="G12" s="16">
        <v>0.1307807828385838</v>
      </c>
      <c r="H12" s="16">
        <v>0.1118958479913557</v>
      </c>
      <c r="I12" s="16">
        <v>9.6833789180799254E-2</v>
      </c>
      <c r="J12" s="16">
        <v>8.7211687720727987E-2</v>
      </c>
      <c r="K12" s="16">
        <v>5.1263980359754567E-2</v>
      </c>
      <c r="L12" s="16">
        <v>1.0974977445117849E-2</v>
      </c>
      <c r="N12" s="16">
        <v>6.9216056689222857E-2</v>
      </c>
      <c r="O12" s="16">
        <v>7.3228627061890567E-2</v>
      </c>
      <c r="P12" s="16">
        <v>3.5339529529991642E-2</v>
      </c>
      <c r="Q12" s="16">
        <v>5.5301694268594152E-2</v>
      </c>
      <c r="R12" s="16">
        <v>9.9988965889316522E-2</v>
      </c>
      <c r="S12" s="16">
        <v>4.7643244246126558E-2</v>
      </c>
      <c r="T12" s="16">
        <v>7.2867937306923966E-2</v>
      </c>
      <c r="U12" s="16">
        <v>0.1059539753888771</v>
      </c>
      <c r="V12" s="16">
        <v>0.118767354206456</v>
      </c>
      <c r="W12" s="16">
        <v>8.0150709396408296E-2</v>
      </c>
      <c r="X12" s="16">
        <v>5.3967850354670638E-2</v>
      </c>
      <c r="Y12" s="16">
        <v>5.275672292763562E-2</v>
      </c>
      <c r="AA12" s="16">
        <v>7.2290646449710075E-2</v>
      </c>
      <c r="AB12" s="16">
        <v>8.5886324869664868E-2</v>
      </c>
      <c r="AC12" s="16">
        <v>8.4512820539590888E-2</v>
      </c>
      <c r="AD12" s="16">
        <v>7.0691780133110158E-2</v>
      </c>
    </row>
    <row r="13" spans="2:32" ht="19" customHeight="1" x14ac:dyDescent="0.35">
      <c r="B13" s="15" t="s">
        <v>241</v>
      </c>
      <c r="C13" s="16">
        <v>4.6413104939988563E-2</v>
      </c>
      <c r="D13" s="16">
        <v>3.9820289485903923E-2</v>
      </c>
      <c r="E13" s="16">
        <v>5.2857417128057943E-2</v>
      </c>
      <c r="G13" s="16">
        <v>7.3963813334848971E-2</v>
      </c>
      <c r="H13" s="16">
        <v>6.2446582201936898E-2</v>
      </c>
      <c r="I13" s="16">
        <v>5.3348350528186463E-2</v>
      </c>
      <c r="J13" s="16">
        <v>5.1939445909666829E-2</v>
      </c>
      <c r="K13" s="16">
        <v>3.8925231636950608E-2</v>
      </c>
      <c r="L13" s="16">
        <v>1.026356757878627E-2</v>
      </c>
      <c r="N13" s="16">
        <v>4.7555310228525167E-2</v>
      </c>
      <c r="O13" s="16">
        <v>9.0202425921820331E-2</v>
      </c>
      <c r="P13" s="16">
        <v>7.3347368613871339E-2</v>
      </c>
      <c r="Q13" s="16">
        <v>2.2035270897291591E-2</v>
      </c>
      <c r="R13" s="16">
        <v>5.1138134088701277E-2</v>
      </c>
      <c r="S13" s="16">
        <v>4.8178767465391563E-2</v>
      </c>
      <c r="T13" s="16">
        <v>6.7580189427686344E-2</v>
      </c>
      <c r="U13" s="16">
        <v>5.5925310763711981E-2</v>
      </c>
      <c r="V13" s="16">
        <v>3.8601270975320269E-2</v>
      </c>
      <c r="W13" s="16">
        <v>3.3660411874746693E-2</v>
      </c>
      <c r="X13" s="16">
        <v>3.3536754756713923E-2</v>
      </c>
      <c r="Y13" s="16">
        <v>3.5022795177627263E-2</v>
      </c>
      <c r="AA13" s="16">
        <v>5.9547393508929902E-2</v>
      </c>
      <c r="AB13" s="16">
        <v>3.9932420221272448E-2</v>
      </c>
      <c r="AC13" s="16">
        <v>5.1874255844216559E-2</v>
      </c>
      <c r="AD13" s="16">
        <v>3.4438090651909933E-2</v>
      </c>
    </row>
    <row r="14" spans="2:32" ht="19" customHeight="1" x14ac:dyDescent="0.35">
      <c r="B14" s="15" t="s">
        <v>242</v>
      </c>
      <c r="C14" s="16">
        <v>0.1244380754706373</v>
      </c>
      <c r="D14" s="16">
        <v>0.1109678144616803</v>
      </c>
      <c r="E14" s="16">
        <v>0.1376049186503164</v>
      </c>
      <c r="G14" s="16">
        <v>0.1003827760747443</v>
      </c>
      <c r="H14" s="16">
        <v>0.209348342451109</v>
      </c>
      <c r="I14" s="16">
        <v>0.15746357030554781</v>
      </c>
      <c r="J14" s="16">
        <v>0.14953174226995969</v>
      </c>
      <c r="K14" s="16">
        <v>9.7039972406415528E-2</v>
      </c>
      <c r="L14" s="16">
        <v>4.258333972920883E-2</v>
      </c>
      <c r="N14" s="16">
        <v>0.1391680166876515</v>
      </c>
      <c r="O14" s="16">
        <v>0.16809175886448391</v>
      </c>
      <c r="P14" s="16">
        <v>0.1531723148561264</v>
      </c>
      <c r="Q14" s="16">
        <v>8.4458138378116998E-2</v>
      </c>
      <c r="R14" s="16">
        <v>0.14612651564679</v>
      </c>
      <c r="S14" s="16">
        <v>0.13675066800801769</v>
      </c>
      <c r="T14" s="16">
        <v>0.10807793189019869</v>
      </c>
      <c r="U14" s="16">
        <v>0.1047380878700562</v>
      </c>
      <c r="V14" s="16">
        <v>0.14171033675352729</v>
      </c>
      <c r="W14" s="16">
        <v>0.1216465760540037</v>
      </c>
      <c r="X14" s="16">
        <v>8.8185046005901213E-2</v>
      </c>
      <c r="Y14" s="16">
        <v>0.10108981355899201</v>
      </c>
      <c r="AA14" s="16">
        <v>0.1209347760078861</v>
      </c>
      <c r="AB14" s="16">
        <v>0.15873209489994061</v>
      </c>
      <c r="AC14" s="16">
        <v>9.786165730487742E-2</v>
      </c>
      <c r="AD14" s="16">
        <v>0.1151440283220176</v>
      </c>
    </row>
    <row r="15" spans="2:32" ht="32" customHeight="1" x14ac:dyDescent="0.35">
      <c r="B15" s="15" t="s">
        <v>243</v>
      </c>
      <c r="C15" s="16">
        <v>0.48361835046255919</v>
      </c>
      <c r="D15" s="16">
        <v>0.47810267280161062</v>
      </c>
      <c r="E15" s="16">
        <v>0.48900978740227991</v>
      </c>
      <c r="G15" s="16">
        <v>0.17027222617868909</v>
      </c>
      <c r="H15" s="16">
        <v>0.21579719986045781</v>
      </c>
      <c r="I15" s="16">
        <v>0.33465310370026602</v>
      </c>
      <c r="J15" s="16">
        <v>0.47197181628853691</v>
      </c>
      <c r="K15" s="16">
        <v>0.68999462956861946</v>
      </c>
      <c r="L15" s="16">
        <v>0.89794484853185519</v>
      </c>
      <c r="N15" s="16">
        <v>0.47308699528861159</v>
      </c>
      <c r="O15" s="16">
        <v>0.37153512319732279</v>
      </c>
      <c r="P15" s="16">
        <v>0.5223436824561315</v>
      </c>
      <c r="Q15" s="16">
        <v>0.57851565125492321</v>
      </c>
      <c r="R15" s="16">
        <v>0.49232254661433977</v>
      </c>
      <c r="S15" s="16">
        <v>0.55439870055933504</v>
      </c>
      <c r="T15" s="16">
        <v>0.48811165741704388</v>
      </c>
      <c r="U15" s="16">
        <v>0.43767968408537622</v>
      </c>
      <c r="V15" s="16">
        <v>0.31499111022307291</v>
      </c>
      <c r="W15" s="16">
        <v>0.53425975588980501</v>
      </c>
      <c r="X15" s="16">
        <v>0.54221911713238014</v>
      </c>
      <c r="Y15" s="16">
        <v>0.57464780676073934</v>
      </c>
      <c r="AA15" s="16">
        <v>0.47165777245030782</v>
      </c>
      <c r="AB15" s="16">
        <v>0.48038192660596402</v>
      </c>
      <c r="AC15" s="16">
        <v>0.45711781133709128</v>
      </c>
      <c r="AD15" s="16">
        <v>0.52255027675459553</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4.930944858699858E-2</v>
      </c>
      <c r="D9" s="16">
        <v>5.7217939676468703E-2</v>
      </c>
      <c r="E9" s="16">
        <v>4.1579096376770333E-2</v>
      </c>
      <c r="G9" s="16">
        <v>8.034398177121739E-2</v>
      </c>
      <c r="H9" s="16">
        <v>8.3903364310735473E-2</v>
      </c>
      <c r="I9" s="16">
        <v>6.6800707474453075E-2</v>
      </c>
      <c r="J9" s="16">
        <v>4.1906403956457783E-2</v>
      </c>
      <c r="K9" s="16">
        <v>2.7353054585371399E-2</v>
      </c>
      <c r="L9" s="16">
        <v>7.468100898458771E-3</v>
      </c>
      <c r="N9" s="16">
        <v>5.9444819549031587E-2</v>
      </c>
      <c r="O9" s="16">
        <v>7.3694728091690517E-2</v>
      </c>
      <c r="P9" s="16">
        <v>5.3277695784614207E-2</v>
      </c>
      <c r="Q9" s="16">
        <v>3.1836669873270072E-2</v>
      </c>
      <c r="R9" s="16">
        <v>4.3587407131191767E-2</v>
      </c>
      <c r="S9" s="16">
        <v>3.5899686574631301E-2</v>
      </c>
      <c r="T9" s="16">
        <v>1.257176489812753E-2</v>
      </c>
      <c r="U9" s="16">
        <v>6.7749494377611463E-2</v>
      </c>
      <c r="V9" s="16">
        <v>9.686795310823372E-2</v>
      </c>
      <c r="W9" s="16">
        <v>2.8739162311398472E-2</v>
      </c>
      <c r="X9" s="16">
        <v>2.7266870145907961E-2</v>
      </c>
      <c r="Y9" s="16">
        <v>4.0750676881208099E-2</v>
      </c>
      <c r="AA9" s="16">
        <v>6.0381204581868707E-2</v>
      </c>
      <c r="AB9" s="16">
        <v>4.3843383103218163E-2</v>
      </c>
      <c r="AC9" s="16">
        <v>5.2269719164865211E-2</v>
      </c>
      <c r="AD9" s="16">
        <v>4.0139586880813767E-2</v>
      </c>
    </row>
    <row r="10" spans="2:32" ht="19" customHeight="1" x14ac:dyDescent="0.35">
      <c r="B10" s="15" t="s">
        <v>238</v>
      </c>
      <c r="C10" s="16">
        <v>9.6610427486538322E-2</v>
      </c>
      <c r="D10" s="16">
        <v>0.1073522302190735</v>
      </c>
      <c r="E10" s="16">
        <v>8.6110584020083453E-2</v>
      </c>
      <c r="G10" s="16">
        <v>0.15730449018946049</v>
      </c>
      <c r="H10" s="16">
        <v>0.1690189614826543</v>
      </c>
      <c r="I10" s="16">
        <v>0.1214050042953046</v>
      </c>
      <c r="J10" s="16">
        <v>8.4623904347173859E-2</v>
      </c>
      <c r="K10" s="16">
        <v>4.0629707378648752E-2</v>
      </c>
      <c r="L10" s="16">
        <v>2.5306067151331921E-2</v>
      </c>
      <c r="N10" s="16">
        <v>6.2223064837140532E-2</v>
      </c>
      <c r="O10" s="16">
        <v>0.1190128334627959</v>
      </c>
      <c r="P10" s="16">
        <v>8.1901591066924045E-2</v>
      </c>
      <c r="Q10" s="16">
        <v>8.8695957834743294E-2</v>
      </c>
      <c r="R10" s="16">
        <v>6.1136906601175538E-2</v>
      </c>
      <c r="S10" s="16">
        <v>6.5735646294528716E-2</v>
      </c>
      <c r="T10" s="16">
        <v>0.15965062284452541</v>
      </c>
      <c r="U10" s="16">
        <v>8.3222155540267254E-2</v>
      </c>
      <c r="V10" s="16">
        <v>0.17678304136771711</v>
      </c>
      <c r="W10" s="16">
        <v>8.3824786690911035E-2</v>
      </c>
      <c r="X10" s="16">
        <v>9.846580370996319E-2</v>
      </c>
      <c r="Y10" s="16">
        <v>6.2370702448137118E-2</v>
      </c>
      <c r="AA10" s="16">
        <v>0.12800124729619791</v>
      </c>
      <c r="AB10" s="16">
        <v>7.3919408988620705E-2</v>
      </c>
      <c r="AC10" s="16">
        <v>0.1056259083013851</v>
      </c>
      <c r="AD10" s="16">
        <v>7.8932757368408685E-2</v>
      </c>
    </row>
    <row r="11" spans="2:32" ht="19" customHeight="1" x14ac:dyDescent="0.35">
      <c r="B11" s="15" t="s">
        <v>239</v>
      </c>
      <c r="C11" s="16">
        <v>7.78618746879228E-2</v>
      </c>
      <c r="D11" s="16">
        <v>8.2731617346624972E-2</v>
      </c>
      <c r="E11" s="16">
        <v>7.3101823054930015E-2</v>
      </c>
      <c r="G11" s="16">
        <v>0.1432805054198335</v>
      </c>
      <c r="H11" s="16">
        <v>0.119949857136049</v>
      </c>
      <c r="I11" s="16">
        <v>0.1220393050949521</v>
      </c>
      <c r="J11" s="16">
        <v>6.350861155442096E-2</v>
      </c>
      <c r="K11" s="16">
        <v>3.1840340007524323E-2</v>
      </c>
      <c r="L11" s="16">
        <v>7.5597808506686738E-3</v>
      </c>
      <c r="N11" s="16">
        <v>7.4474798803052467E-2</v>
      </c>
      <c r="O11" s="16">
        <v>0.13299524047530589</v>
      </c>
      <c r="P11" s="16">
        <v>2.6687885967858111E-2</v>
      </c>
      <c r="Q11" s="16">
        <v>7.4117255318784048E-2</v>
      </c>
      <c r="R11" s="16">
        <v>7.2154806260064028E-2</v>
      </c>
      <c r="S11" s="16">
        <v>7.635855245606768E-2</v>
      </c>
      <c r="T11" s="16">
        <v>7.8739093425988393E-2</v>
      </c>
      <c r="U11" s="16">
        <v>7.8198547620395228E-2</v>
      </c>
      <c r="V11" s="16">
        <v>9.3086985544344303E-2</v>
      </c>
      <c r="W11" s="16">
        <v>6.2605372822892649E-2</v>
      </c>
      <c r="X11" s="16">
        <v>0.1302862765870958</v>
      </c>
      <c r="Y11" s="16">
        <v>5.1858649654088228E-2</v>
      </c>
      <c r="AA11" s="16">
        <v>7.7240180122665453E-2</v>
      </c>
      <c r="AB11" s="16">
        <v>7.1200083858778684E-2</v>
      </c>
      <c r="AC11" s="16">
        <v>9.719974093123103E-2</v>
      </c>
      <c r="AD11" s="16">
        <v>6.8365764718989044E-2</v>
      </c>
    </row>
    <row r="12" spans="2:32" ht="19" customHeight="1" x14ac:dyDescent="0.35">
      <c r="B12" s="15" t="s">
        <v>240</v>
      </c>
      <c r="C12" s="16">
        <v>8.8623713344955085E-2</v>
      </c>
      <c r="D12" s="16">
        <v>8.9491273498082613E-2</v>
      </c>
      <c r="E12" s="16">
        <v>8.7775694997161174E-2</v>
      </c>
      <c r="G12" s="16">
        <v>0.1894048826130976</v>
      </c>
      <c r="H12" s="16">
        <v>0.1174821533136685</v>
      </c>
      <c r="I12" s="16">
        <v>0.11912382791206511</v>
      </c>
      <c r="J12" s="16">
        <v>8.1241763617635368E-2</v>
      </c>
      <c r="K12" s="16">
        <v>4.8254033933320152E-2</v>
      </c>
      <c r="L12" s="16">
        <v>7.5108635923277307E-3</v>
      </c>
      <c r="N12" s="16">
        <v>7.2879753233292072E-2</v>
      </c>
      <c r="O12" s="16">
        <v>5.743778871192106E-2</v>
      </c>
      <c r="P12" s="16">
        <v>5.3889286145702153E-2</v>
      </c>
      <c r="Q12" s="16">
        <v>8.7817363930024747E-2</v>
      </c>
      <c r="R12" s="16">
        <v>8.629645832660314E-2</v>
      </c>
      <c r="S12" s="16">
        <v>6.682921565006153E-2</v>
      </c>
      <c r="T12" s="16">
        <v>6.4800169837281388E-2</v>
      </c>
      <c r="U12" s="16">
        <v>0.15533909286607361</v>
      </c>
      <c r="V12" s="16">
        <v>0.12669004304128709</v>
      </c>
      <c r="W12" s="16">
        <v>9.8414092413015922E-2</v>
      </c>
      <c r="X12" s="16">
        <v>5.8898523041188172E-2</v>
      </c>
      <c r="Y12" s="16">
        <v>6.1684743470223249E-2</v>
      </c>
      <c r="AA12" s="16">
        <v>8.5805866636670641E-2</v>
      </c>
      <c r="AB12" s="16">
        <v>0.1179749914237898</v>
      </c>
      <c r="AC12" s="16">
        <v>8.402893851651326E-2</v>
      </c>
      <c r="AD12" s="16">
        <v>6.5311963035791246E-2</v>
      </c>
    </row>
    <row r="13" spans="2:32" ht="19" customHeight="1" x14ac:dyDescent="0.35">
      <c r="B13" s="15" t="s">
        <v>241</v>
      </c>
      <c r="C13" s="16">
        <v>4.790468080429533E-2</v>
      </c>
      <c r="D13" s="16">
        <v>4.6123477201153167E-2</v>
      </c>
      <c r="E13" s="16">
        <v>4.9645762769823479E-2</v>
      </c>
      <c r="G13" s="16">
        <v>7.762080462120334E-2</v>
      </c>
      <c r="H13" s="16">
        <v>7.2717314788987478E-2</v>
      </c>
      <c r="I13" s="16">
        <v>7.5318573078526171E-2</v>
      </c>
      <c r="J13" s="16">
        <v>4.1254794303383469E-2</v>
      </c>
      <c r="K13" s="16">
        <v>3.1532112975498738E-2</v>
      </c>
      <c r="L13" s="16">
        <v>2.4487681279389221E-3</v>
      </c>
      <c r="N13" s="16">
        <v>6.104485093082454E-2</v>
      </c>
      <c r="O13" s="16">
        <v>9.0695351550404243E-2</v>
      </c>
      <c r="P13" s="16">
        <v>6.4717376356768802E-2</v>
      </c>
      <c r="Q13" s="16">
        <v>4.2204582932128087E-2</v>
      </c>
      <c r="R13" s="16">
        <v>5.2466578342434268E-2</v>
      </c>
      <c r="S13" s="16">
        <v>3.5610482372169967E-2</v>
      </c>
      <c r="T13" s="16">
        <v>3.3107387449476278E-2</v>
      </c>
      <c r="U13" s="16">
        <v>4.689577341329141E-2</v>
      </c>
      <c r="V13" s="16">
        <v>6.9024187218766811E-2</v>
      </c>
      <c r="W13" s="16">
        <v>3.5751332559918712E-2</v>
      </c>
      <c r="X13" s="16">
        <v>6.6431255059385469E-3</v>
      </c>
      <c r="Y13" s="16">
        <v>5.2588394857715631E-2</v>
      </c>
      <c r="AA13" s="16">
        <v>4.8612872782008681E-2</v>
      </c>
      <c r="AB13" s="16">
        <v>4.4268185611037868E-2</v>
      </c>
      <c r="AC13" s="16">
        <v>6.4860678090459395E-2</v>
      </c>
      <c r="AD13" s="16">
        <v>3.632742192213987E-2</v>
      </c>
    </row>
    <row r="14" spans="2:32" ht="19" customHeight="1" x14ac:dyDescent="0.35">
      <c r="B14" s="15" t="s">
        <v>242</v>
      </c>
      <c r="C14" s="16">
        <v>0.12727119846772389</v>
      </c>
      <c r="D14" s="16">
        <v>0.11725871076357321</v>
      </c>
      <c r="E14" s="16">
        <v>0.13705815473763999</v>
      </c>
      <c r="G14" s="16">
        <v>0.10737929573852401</v>
      </c>
      <c r="H14" s="16">
        <v>0.18504018063916461</v>
      </c>
      <c r="I14" s="16">
        <v>0.15748713957761051</v>
      </c>
      <c r="J14" s="16">
        <v>0.1695297320305626</v>
      </c>
      <c r="K14" s="16">
        <v>0.1169509839621662</v>
      </c>
      <c r="L14" s="16">
        <v>4.1580968851414372E-2</v>
      </c>
      <c r="N14" s="16">
        <v>0.1496268672448279</v>
      </c>
      <c r="O14" s="16">
        <v>0.15454348668172649</v>
      </c>
      <c r="P14" s="16">
        <v>0.13157420381345081</v>
      </c>
      <c r="Q14" s="16">
        <v>9.7657733329234483E-2</v>
      </c>
      <c r="R14" s="16">
        <v>0.13210010335350761</v>
      </c>
      <c r="S14" s="16">
        <v>0.16508112059678881</v>
      </c>
      <c r="T14" s="16">
        <v>0.16296440558534031</v>
      </c>
      <c r="U14" s="16">
        <v>0.1155494976527412</v>
      </c>
      <c r="V14" s="16">
        <v>0.12141464315317881</v>
      </c>
      <c r="W14" s="16">
        <v>0.1019578100401725</v>
      </c>
      <c r="X14" s="16">
        <v>0.106941278697785</v>
      </c>
      <c r="Y14" s="16">
        <v>0.1147192966481354</v>
      </c>
      <c r="AA14" s="16">
        <v>0.13917278918984341</v>
      </c>
      <c r="AB14" s="16">
        <v>0.1479443238799675</v>
      </c>
      <c r="AC14" s="16">
        <v>0.10927068910333811</v>
      </c>
      <c r="AD14" s="16">
        <v>0.1072979627370326</v>
      </c>
    </row>
    <row r="15" spans="2:32" ht="32" customHeight="1" x14ac:dyDescent="0.35">
      <c r="B15" s="15" t="s">
        <v>243</v>
      </c>
      <c r="C15" s="16">
        <v>0.51241865662156594</v>
      </c>
      <c r="D15" s="16">
        <v>0.49982475129502368</v>
      </c>
      <c r="E15" s="16">
        <v>0.52472888404359153</v>
      </c>
      <c r="G15" s="16">
        <v>0.2446660396466635</v>
      </c>
      <c r="H15" s="16">
        <v>0.25188816832874061</v>
      </c>
      <c r="I15" s="16">
        <v>0.33782544256708841</v>
      </c>
      <c r="J15" s="16">
        <v>0.51793479019036603</v>
      </c>
      <c r="K15" s="16">
        <v>0.70343976715747025</v>
      </c>
      <c r="L15" s="16">
        <v>0.90812545052785953</v>
      </c>
      <c r="N15" s="16">
        <v>0.52030584540183078</v>
      </c>
      <c r="O15" s="16">
        <v>0.37162057102615592</v>
      </c>
      <c r="P15" s="16">
        <v>0.58795196086468193</v>
      </c>
      <c r="Q15" s="16">
        <v>0.57767043678181529</v>
      </c>
      <c r="R15" s="16">
        <v>0.5522577399850237</v>
      </c>
      <c r="S15" s="16">
        <v>0.55448529605575192</v>
      </c>
      <c r="T15" s="16">
        <v>0.48816655595926062</v>
      </c>
      <c r="U15" s="16">
        <v>0.45304543852961993</v>
      </c>
      <c r="V15" s="16">
        <v>0.31613314656647218</v>
      </c>
      <c r="W15" s="16">
        <v>0.58870744316169077</v>
      </c>
      <c r="X15" s="16">
        <v>0.57149812231212127</v>
      </c>
      <c r="Y15" s="16">
        <v>0.6160275360404921</v>
      </c>
      <c r="AA15" s="16">
        <v>0.4607858393907453</v>
      </c>
      <c r="AB15" s="16">
        <v>0.50084962313458714</v>
      </c>
      <c r="AC15" s="16">
        <v>0.48674432589220801</v>
      </c>
      <c r="AD15" s="16">
        <v>0.60362454333682491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5.6085472274446928E-2</v>
      </c>
      <c r="D9" s="16">
        <v>6.1834479362412202E-2</v>
      </c>
      <c r="E9" s="16">
        <v>5.046596165651844E-2</v>
      </c>
      <c r="G9" s="16">
        <v>0.1057280784928071</v>
      </c>
      <c r="H9" s="16">
        <v>9.7621629734841217E-2</v>
      </c>
      <c r="I9" s="16">
        <v>5.4024629538930891E-2</v>
      </c>
      <c r="J9" s="16">
        <v>5.8421400289612589E-2</v>
      </c>
      <c r="K9" s="16">
        <v>3.3893947118169898E-2</v>
      </c>
      <c r="L9" s="16">
        <v>4.530721192653059E-3</v>
      </c>
      <c r="N9" s="16">
        <v>3.1090354923360729E-2</v>
      </c>
      <c r="O9" s="16">
        <v>2.899222699945515E-2</v>
      </c>
      <c r="P9" s="16">
        <v>8.1715882348932151E-2</v>
      </c>
      <c r="Q9" s="16">
        <v>6.3717287487915941E-2</v>
      </c>
      <c r="R9" s="16">
        <v>5.6942835903416991E-2</v>
      </c>
      <c r="S9" s="16">
        <v>5.3910921386524577E-2</v>
      </c>
      <c r="T9" s="16">
        <v>7.2910209522074776E-2</v>
      </c>
      <c r="U9" s="16">
        <v>6.2386086383671907E-2</v>
      </c>
      <c r="V9" s="16">
        <v>9.6777108631764544E-2</v>
      </c>
      <c r="W9" s="16">
        <v>3.6380324399989339E-2</v>
      </c>
      <c r="X9" s="16">
        <v>3.2328940213664663E-2</v>
      </c>
      <c r="Y9" s="16">
        <v>4.025696310311197E-2</v>
      </c>
      <c r="AA9" s="16">
        <v>6.6980464920599461E-2</v>
      </c>
      <c r="AB9" s="16">
        <v>5.1233629431328101E-2</v>
      </c>
      <c r="AC9" s="16">
        <v>5.6677215310943947E-2</v>
      </c>
      <c r="AD9" s="16">
        <v>4.8602371119549723E-2</v>
      </c>
    </row>
    <row r="10" spans="2:32" ht="19" customHeight="1" x14ac:dyDescent="0.35">
      <c r="B10" s="15" t="s">
        <v>238</v>
      </c>
      <c r="C10" s="16">
        <v>8.8089874150782038E-2</v>
      </c>
      <c r="D10" s="16">
        <v>0.10572655159083071</v>
      </c>
      <c r="E10" s="16">
        <v>7.0850463131998415E-2</v>
      </c>
      <c r="G10" s="16">
        <v>0.1401848852165892</v>
      </c>
      <c r="H10" s="16">
        <v>0.1468567585846472</v>
      </c>
      <c r="I10" s="16">
        <v>0.1160272650839853</v>
      </c>
      <c r="J10" s="16">
        <v>7.0859996903392439E-2</v>
      </c>
      <c r="K10" s="16">
        <v>4.3701675017555439E-2</v>
      </c>
      <c r="L10" s="16">
        <v>2.7403451782532711E-2</v>
      </c>
      <c r="N10" s="16">
        <v>0.11529765852044679</v>
      </c>
      <c r="O10" s="16">
        <v>0.1041003802216397</v>
      </c>
      <c r="P10" s="16">
        <v>3.5631623766785157E-2</v>
      </c>
      <c r="Q10" s="16">
        <v>6.7111687760249547E-2</v>
      </c>
      <c r="R10" s="16">
        <v>6.9273456264804814E-2</v>
      </c>
      <c r="S10" s="16">
        <v>5.9962746325308292E-2</v>
      </c>
      <c r="T10" s="16">
        <v>6.5691941635817486E-2</v>
      </c>
      <c r="U10" s="16">
        <v>0.1108942903741823</v>
      </c>
      <c r="V10" s="16">
        <v>0.1237971762868916</v>
      </c>
      <c r="W10" s="16">
        <v>7.7079015360830797E-2</v>
      </c>
      <c r="X10" s="16">
        <v>0.1047784549879433</v>
      </c>
      <c r="Y10" s="16">
        <v>8.1996697017579237E-2</v>
      </c>
      <c r="AA10" s="16">
        <v>0.11177069378967119</v>
      </c>
      <c r="AB10" s="16">
        <v>6.5574955037241214E-2</v>
      </c>
      <c r="AC10" s="16">
        <v>0.1078546704664553</v>
      </c>
      <c r="AD10" s="16">
        <v>6.9058581163261495E-2</v>
      </c>
    </row>
    <row r="11" spans="2:32" ht="19" customHeight="1" x14ac:dyDescent="0.35">
      <c r="B11" s="15" t="s">
        <v>239</v>
      </c>
      <c r="C11" s="16">
        <v>8.515327390714586E-2</v>
      </c>
      <c r="D11" s="16">
        <v>9.4593473988488996E-2</v>
      </c>
      <c r="E11" s="16">
        <v>7.5925714472834444E-2</v>
      </c>
      <c r="G11" s="16">
        <v>0.14824778290763979</v>
      </c>
      <c r="H11" s="16">
        <v>0.12625263976344189</v>
      </c>
      <c r="I11" s="16">
        <v>0.14232382827237419</v>
      </c>
      <c r="J11" s="16">
        <v>6.6235221283417231E-2</v>
      </c>
      <c r="K11" s="16">
        <v>3.5229579288507513E-2</v>
      </c>
      <c r="L11" s="16">
        <v>1.296195696335728E-2</v>
      </c>
      <c r="N11" s="16">
        <v>5.3223377818803992E-2</v>
      </c>
      <c r="O11" s="16">
        <v>0.11948439024005569</v>
      </c>
      <c r="P11" s="16">
        <v>8.1183418802897755E-2</v>
      </c>
      <c r="Q11" s="16">
        <v>0.106455310681265</v>
      </c>
      <c r="R11" s="16">
        <v>6.7513353754306074E-2</v>
      </c>
      <c r="S11" s="16">
        <v>5.3393217334232183E-2</v>
      </c>
      <c r="T11" s="16">
        <v>9.7745069533401507E-2</v>
      </c>
      <c r="U11" s="16">
        <v>0.1132919443505748</v>
      </c>
      <c r="V11" s="16">
        <v>0.1237911779909377</v>
      </c>
      <c r="W11" s="16">
        <v>9.4656139751353285E-2</v>
      </c>
      <c r="X11" s="16">
        <v>6.0907178672530843E-2</v>
      </c>
      <c r="Y11" s="16">
        <v>5.7799921560418362E-2</v>
      </c>
      <c r="AA11" s="16">
        <v>9.5955799877540465E-2</v>
      </c>
      <c r="AB11" s="16">
        <v>8.5249661580847486E-2</v>
      </c>
      <c r="AC11" s="16">
        <v>9.9059230794933312E-2</v>
      </c>
      <c r="AD11" s="16">
        <v>6.1083153990339908E-2</v>
      </c>
    </row>
    <row r="12" spans="2:32" ht="19" customHeight="1" x14ac:dyDescent="0.35">
      <c r="B12" s="15" t="s">
        <v>240</v>
      </c>
      <c r="C12" s="16">
        <v>0.1033136340619874</v>
      </c>
      <c r="D12" s="16">
        <v>0.10316716635887981</v>
      </c>
      <c r="E12" s="16">
        <v>0.10345680257790719</v>
      </c>
      <c r="G12" s="16">
        <v>0.20187347392701199</v>
      </c>
      <c r="H12" s="16">
        <v>0.1529674308852095</v>
      </c>
      <c r="I12" s="16">
        <v>0.13175227957207131</v>
      </c>
      <c r="J12" s="16">
        <v>9.5895878560742262E-2</v>
      </c>
      <c r="K12" s="16">
        <v>5.7010943806190408E-2</v>
      </c>
      <c r="L12" s="16">
        <v>1.2475017233979291E-2</v>
      </c>
      <c r="N12" s="16">
        <v>9.7667972590589069E-2</v>
      </c>
      <c r="O12" s="16">
        <v>0.23913619160456809</v>
      </c>
      <c r="P12" s="16">
        <v>7.2040461955199198E-2</v>
      </c>
      <c r="Q12" s="16">
        <v>9.8978429220465625E-2</v>
      </c>
      <c r="R12" s="16">
        <v>0.1217803178327784</v>
      </c>
      <c r="S12" s="16">
        <v>5.953040754088864E-2</v>
      </c>
      <c r="T12" s="16">
        <v>8.5815273240597512E-2</v>
      </c>
      <c r="U12" s="16">
        <v>0.1105780216555407</v>
      </c>
      <c r="V12" s="16">
        <v>0.1598443055060752</v>
      </c>
      <c r="W12" s="16">
        <v>5.8600317914168983E-2</v>
      </c>
      <c r="X12" s="16">
        <v>9.208494465049849E-2</v>
      </c>
      <c r="Y12" s="16">
        <v>9.1432710506440917E-2</v>
      </c>
      <c r="AA12" s="16">
        <v>9.4447623594425684E-2</v>
      </c>
      <c r="AB12" s="16">
        <v>0.1275270852124161</v>
      </c>
      <c r="AC12" s="16">
        <v>0.1140818708939995</v>
      </c>
      <c r="AD12" s="16">
        <v>7.8475112122248156E-2</v>
      </c>
    </row>
    <row r="13" spans="2:32" ht="19" customHeight="1" x14ac:dyDescent="0.35">
      <c r="B13" s="15" t="s">
        <v>241</v>
      </c>
      <c r="C13" s="16">
        <v>5.1687712351533847E-2</v>
      </c>
      <c r="D13" s="16">
        <v>4.4244776878878511E-2</v>
      </c>
      <c r="E13" s="16">
        <v>5.8962995592130182E-2</v>
      </c>
      <c r="G13" s="16">
        <v>9.8178187140352688E-2</v>
      </c>
      <c r="H13" s="16">
        <v>7.6938239259639621E-2</v>
      </c>
      <c r="I13" s="16">
        <v>7.0410723297703939E-2</v>
      </c>
      <c r="J13" s="16">
        <v>4.3718317004374931E-2</v>
      </c>
      <c r="K13" s="16">
        <v>3.6028497005550657E-2</v>
      </c>
      <c r="L13" s="16">
        <v>2.5203644857965451E-3</v>
      </c>
      <c r="N13" s="16">
        <v>4.6937866741766393E-2</v>
      </c>
      <c r="O13" s="16">
        <v>3.0127513139718089E-2</v>
      </c>
      <c r="P13" s="16">
        <v>7.2282798232785911E-2</v>
      </c>
      <c r="Q13" s="16">
        <v>4.5620403089076583E-2</v>
      </c>
      <c r="R13" s="16">
        <v>4.7077606891173712E-2</v>
      </c>
      <c r="S13" s="16">
        <v>3.0647338095867369E-2</v>
      </c>
      <c r="T13" s="16">
        <v>4.0067280751917393E-2</v>
      </c>
      <c r="U13" s="16">
        <v>6.6916938528382236E-2</v>
      </c>
      <c r="V13" s="16">
        <v>6.1652963093828693E-2</v>
      </c>
      <c r="W13" s="16">
        <v>5.4714204189188168E-2</v>
      </c>
      <c r="X13" s="16">
        <v>6.5740504050084414E-2</v>
      </c>
      <c r="Y13" s="16">
        <v>4.0632354106913772E-2</v>
      </c>
      <c r="AA13" s="16">
        <v>3.8884949067755518E-2</v>
      </c>
      <c r="AB13" s="16">
        <v>5.2272514100586767E-2</v>
      </c>
      <c r="AC13" s="16">
        <v>6.0272823192490339E-2</v>
      </c>
      <c r="AD13" s="16">
        <v>5.7762254068902438E-2</v>
      </c>
    </row>
    <row r="14" spans="2:32" ht="19" customHeight="1" x14ac:dyDescent="0.35">
      <c r="B14" s="15" t="s">
        <v>242</v>
      </c>
      <c r="C14" s="16">
        <v>0.12501840276476289</v>
      </c>
      <c r="D14" s="16">
        <v>0.1137805878503947</v>
      </c>
      <c r="E14" s="16">
        <v>0.13600308573128861</v>
      </c>
      <c r="G14" s="16">
        <v>9.094920097831867E-2</v>
      </c>
      <c r="H14" s="16">
        <v>0.15334330441210781</v>
      </c>
      <c r="I14" s="16">
        <v>0.17474481920963469</v>
      </c>
      <c r="J14" s="16">
        <v>0.16822988274586989</v>
      </c>
      <c r="K14" s="16">
        <v>0.12767228180577939</v>
      </c>
      <c r="L14" s="16">
        <v>4.7189161886747447E-2</v>
      </c>
      <c r="N14" s="16">
        <v>0.1237946713039275</v>
      </c>
      <c r="O14" s="16">
        <v>6.4155558596077605E-2</v>
      </c>
      <c r="P14" s="16">
        <v>0.15362574876883139</v>
      </c>
      <c r="Q14" s="16">
        <v>0.1104559090814035</v>
      </c>
      <c r="R14" s="16">
        <v>0.13775776141134999</v>
      </c>
      <c r="S14" s="16">
        <v>0.15346954532273949</v>
      </c>
      <c r="T14" s="16">
        <v>0.1745107861305247</v>
      </c>
      <c r="U14" s="16">
        <v>0.1043612226602721</v>
      </c>
      <c r="V14" s="16">
        <v>0.14144743624140041</v>
      </c>
      <c r="W14" s="16">
        <v>9.6762092391526833E-2</v>
      </c>
      <c r="X14" s="16">
        <v>9.0775099394457381E-2</v>
      </c>
      <c r="Y14" s="16">
        <v>0.1242635782981604</v>
      </c>
      <c r="AA14" s="16">
        <v>0.1196053969931805</v>
      </c>
      <c r="AB14" s="16">
        <v>0.1292156969476434</v>
      </c>
      <c r="AC14" s="16">
        <v>0.1124748486292006</v>
      </c>
      <c r="AD14" s="16">
        <v>0.1361386117604482</v>
      </c>
    </row>
    <row r="15" spans="2:32" ht="32" customHeight="1" x14ac:dyDescent="0.35">
      <c r="B15" s="15" t="s">
        <v>243</v>
      </c>
      <c r="C15" s="16">
        <v>0.49065163048934091</v>
      </c>
      <c r="D15" s="16">
        <v>0.47665296397011481</v>
      </c>
      <c r="E15" s="16">
        <v>0.50433497683732276</v>
      </c>
      <c r="G15" s="16">
        <v>0.21483839133728039</v>
      </c>
      <c r="H15" s="16">
        <v>0.2460199973601126</v>
      </c>
      <c r="I15" s="16">
        <v>0.31071645502529971</v>
      </c>
      <c r="J15" s="16">
        <v>0.49663930321259081</v>
      </c>
      <c r="K15" s="16">
        <v>0.6664630759582465</v>
      </c>
      <c r="L15" s="16">
        <v>0.89291932645493366</v>
      </c>
      <c r="N15" s="16">
        <v>0.53198809810110548</v>
      </c>
      <c r="O15" s="16">
        <v>0.41400373919848582</v>
      </c>
      <c r="P15" s="16">
        <v>0.50352006612456834</v>
      </c>
      <c r="Q15" s="16">
        <v>0.50766097267962373</v>
      </c>
      <c r="R15" s="16">
        <v>0.49965466794217012</v>
      </c>
      <c r="S15" s="16">
        <v>0.58908582399443932</v>
      </c>
      <c r="T15" s="16">
        <v>0.46325943918566642</v>
      </c>
      <c r="U15" s="16">
        <v>0.43157149604737599</v>
      </c>
      <c r="V15" s="16">
        <v>0.29268983224910178</v>
      </c>
      <c r="W15" s="16">
        <v>0.58180790599294252</v>
      </c>
      <c r="X15" s="16">
        <v>0.55338487803082081</v>
      </c>
      <c r="Y15" s="16">
        <v>0.56361777540737523</v>
      </c>
      <c r="AA15" s="16">
        <v>0.47235507175682701</v>
      </c>
      <c r="AB15" s="16">
        <v>0.48892645768993681</v>
      </c>
      <c r="AC15" s="16">
        <v>0.44957934071197708</v>
      </c>
      <c r="AD15" s="16">
        <v>0.54887991577525008</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7.5475433102594913E-2</v>
      </c>
      <c r="D9" s="16">
        <v>9.3069634457224548E-2</v>
      </c>
      <c r="E9" s="16">
        <v>5.8277541394775492E-2</v>
      </c>
      <c r="G9" s="16">
        <v>0.1147559740676362</v>
      </c>
      <c r="H9" s="16">
        <v>0.1425090279805179</v>
      </c>
      <c r="I9" s="16">
        <v>9.1078416531529427E-2</v>
      </c>
      <c r="J9" s="16">
        <v>5.9132639530869092E-2</v>
      </c>
      <c r="K9" s="16">
        <v>5.4974371429315251E-2</v>
      </c>
      <c r="L9" s="16">
        <v>9.7151925802327083E-3</v>
      </c>
      <c r="N9" s="16">
        <v>5.660803401828654E-2</v>
      </c>
      <c r="O9" s="16">
        <v>1.4563152011568841E-2</v>
      </c>
      <c r="P9" s="16">
        <v>8.2813824953983373E-2</v>
      </c>
      <c r="Q9" s="16">
        <v>6.6123225542860292E-2</v>
      </c>
      <c r="R9" s="16">
        <v>6.0920420899289368E-2</v>
      </c>
      <c r="S9" s="16">
        <v>4.7007548034212983E-2</v>
      </c>
      <c r="T9" s="16">
        <v>5.9151223799510558E-2</v>
      </c>
      <c r="U9" s="16">
        <v>7.7883420723451613E-2</v>
      </c>
      <c r="V9" s="16">
        <v>0.16181905132648239</v>
      </c>
      <c r="W9" s="16">
        <v>6.6395382159709707E-2</v>
      </c>
      <c r="X9" s="16">
        <v>6.4793018989039872E-2</v>
      </c>
      <c r="Y9" s="16">
        <v>5.6507331136894323E-2</v>
      </c>
      <c r="AA9" s="16">
        <v>0.10273355777523779</v>
      </c>
      <c r="AB9" s="16">
        <v>7.5579567093102318E-2</v>
      </c>
      <c r="AC9" s="16">
        <v>6.8671878536183506E-2</v>
      </c>
      <c r="AD9" s="16">
        <v>5.1754612147521563E-2</v>
      </c>
    </row>
    <row r="10" spans="2:32" ht="19" customHeight="1" x14ac:dyDescent="0.35">
      <c r="B10" s="15" t="s">
        <v>238</v>
      </c>
      <c r="C10" s="16">
        <v>0.10771765234281599</v>
      </c>
      <c r="D10" s="16">
        <v>0.12934942525047549</v>
      </c>
      <c r="E10" s="16">
        <v>8.6573135441161866E-2</v>
      </c>
      <c r="G10" s="16">
        <v>8.7620760100165215E-2</v>
      </c>
      <c r="H10" s="16">
        <v>0.19290714708131651</v>
      </c>
      <c r="I10" s="16">
        <v>0.1487908698385256</v>
      </c>
      <c r="J10" s="16">
        <v>0.1016774778911861</v>
      </c>
      <c r="K10" s="16">
        <v>6.3881880580854991E-2</v>
      </c>
      <c r="L10" s="16">
        <v>5.2820272633260973E-2</v>
      </c>
      <c r="N10" s="16">
        <v>0.13358050957160569</v>
      </c>
      <c r="O10" s="16">
        <v>0.179507747509</v>
      </c>
      <c r="P10" s="16">
        <v>6.4553298435006332E-2</v>
      </c>
      <c r="Q10" s="16">
        <v>6.4891160246224613E-2</v>
      </c>
      <c r="R10" s="16">
        <v>0.100857463820671</v>
      </c>
      <c r="S10" s="16">
        <v>7.7573931356509834E-2</v>
      </c>
      <c r="T10" s="16">
        <v>7.3280808663867422E-2</v>
      </c>
      <c r="U10" s="16">
        <v>0.12769802149732409</v>
      </c>
      <c r="V10" s="16">
        <v>0.15764990707051321</v>
      </c>
      <c r="W10" s="16">
        <v>0.1070101990745268</v>
      </c>
      <c r="X10" s="16">
        <v>7.8573344862328101E-2</v>
      </c>
      <c r="Y10" s="16">
        <v>9.1843346452203045E-2</v>
      </c>
      <c r="AA10" s="16">
        <v>0.15852113380384361</v>
      </c>
      <c r="AB10" s="16">
        <v>7.9703179877709959E-2</v>
      </c>
      <c r="AC10" s="16">
        <v>0.1100622234832153</v>
      </c>
      <c r="AD10" s="16">
        <v>8.0489897161656263E-2</v>
      </c>
    </row>
    <row r="11" spans="2:32" ht="19" customHeight="1" x14ac:dyDescent="0.35">
      <c r="B11" s="15" t="s">
        <v>239</v>
      </c>
      <c r="C11" s="16">
        <v>0.1141137410122675</v>
      </c>
      <c r="D11" s="16">
        <v>0.13049186205401769</v>
      </c>
      <c r="E11" s="16">
        <v>9.8104537390219473E-2</v>
      </c>
      <c r="G11" s="16">
        <v>0.12840136984744219</v>
      </c>
      <c r="H11" s="16">
        <v>0.15394339824641129</v>
      </c>
      <c r="I11" s="16">
        <v>0.14670861827450279</v>
      </c>
      <c r="J11" s="16">
        <v>0.142276879624157</v>
      </c>
      <c r="K11" s="16">
        <v>9.1074961475249072E-2</v>
      </c>
      <c r="L11" s="16">
        <v>3.8622793516760047E-2</v>
      </c>
      <c r="N11" s="16">
        <v>0.1115264239048479</v>
      </c>
      <c r="O11" s="16">
        <v>0.1497826755869183</v>
      </c>
      <c r="P11" s="16">
        <v>0.13549956672490451</v>
      </c>
      <c r="Q11" s="16">
        <v>0.110323787611792</v>
      </c>
      <c r="R11" s="16">
        <v>9.4094038457106233E-2</v>
      </c>
      <c r="S11" s="16">
        <v>5.8586138109810122E-2</v>
      </c>
      <c r="T11" s="16">
        <v>0.13199200035309749</v>
      </c>
      <c r="U11" s="16">
        <v>0.11057206764743251</v>
      </c>
      <c r="V11" s="16">
        <v>0.1635065458131526</v>
      </c>
      <c r="W11" s="16">
        <v>0.12902417939178229</v>
      </c>
      <c r="X11" s="16">
        <v>8.2517527031835319E-2</v>
      </c>
      <c r="Y11" s="16">
        <v>8.7368498099052214E-2</v>
      </c>
      <c r="AA11" s="16">
        <v>0.1081527568827475</v>
      </c>
      <c r="AB11" s="16">
        <v>0.111606334481752</v>
      </c>
      <c r="AC11" s="16">
        <v>0.15226765127088571</v>
      </c>
      <c r="AD11" s="16">
        <v>8.9772159794785727E-2</v>
      </c>
    </row>
    <row r="12" spans="2:32" ht="19" customHeight="1" x14ac:dyDescent="0.35">
      <c r="B12" s="15" t="s">
        <v>240</v>
      </c>
      <c r="C12" s="16">
        <v>0.1040838984979888</v>
      </c>
      <c r="D12" s="16">
        <v>0.1065134773220979</v>
      </c>
      <c r="E12" s="16">
        <v>0.1017090459729752</v>
      </c>
      <c r="G12" s="16">
        <v>0.14126374451251569</v>
      </c>
      <c r="H12" s="16">
        <v>0.13786711546496969</v>
      </c>
      <c r="I12" s="16">
        <v>0.13107070642062879</v>
      </c>
      <c r="J12" s="16">
        <v>9.116461776323799E-2</v>
      </c>
      <c r="K12" s="16">
        <v>0.1014304428960746</v>
      </c>
      <c r="L12" s="16">
        <v>4.2667668873516459E-2</v>
      </c>
      <c r="N12" s="16">
        <v>0.1001317185042758</v>
      </c>
      <c r="O12" s="16">
        <v>0.14651594534651721</v>
      </c>
      <c r="P12" s="16">
        <v>8.1052797057649881E-2</v>
      </c>
      <c r="Q12" s="16">
        <v>8.5811855210677135E-2</v>
      </c>
      <c r="R12" s="16">
        <v>0.1131326457824549</v>
      </c>
      <c r="S12" s="16">
        <v>0.11517585241542649</v>
      </c>
      <c r="T12" s="16">
        <v>7.5442921980033884E-2</v>
      </c>
      <c r="U12" s="16">
        <v>0.12973939210314819</v>
      </c>
      <c r="V12" s="16">
        <v>0.1031108201170223</v>
      </c>
      <c r="W12" s="16">
        <v>8.9230492933500619E-2</v>
      </c>
      <c r="X12" s="16">
        <v>0.1114910459774125</v>
      </c>
      <c r="Y12" s="16">
        <v>0.1068835287692244</v>
      </c>
      <c r="AA12" s="16">
        <v>0.1005188243580537</v>
      </c>
      <c r="AB12" s="16">
        <v>0.1039376607899061</v>
      </c>
      <c r="AC12" s="16">
        <v>0.1099225270062312</v>
      </c>
      <c r="AD12" s="16">
        <v>0.10369781611993981</v>
      </c>
    </row>
    <row r="13" spans="2:32" ht="19" customHeight="1" x14ac:dyDescent="0.35">
      <c r="B13" s="15" t="s">
        <v>241</v>
      </c>
      <c r="C13" s="16">
        <v>4.8156060747638917E-2</v>
      </c>
      <c r="D13" s="16">
        <v>5.1424863275058012E-2</v>
      </c>
      <c r="E13" s="16">
        <v>4.4960888045695972E-2</v>
      </c>
      <c r="G13" s="16">
        <v>8.1280971920506206E-2</v>
      </c>
      <c r="H13" s="16">
        <v>8.2299495711010126E-2</v>
      </c>
      <c r="I13" s="16">
        <v>4.6187500922006713E-2</v>
      </c>
      <c r="J13" s="16">
        <v>4.0790801181463762E-2</v>
      </c>
      <c r="K13" s="16">
        <v>3.7220915936554383E-2</v>
      </c>
      <c r="L13" s="16">
        <v>1.3658950764158699E-2</v>
      </c>
      <c r="N13" s="16">
        <v>6.6952957914528488E-2</v>
      </c>
      <c r="O13" s="16">
        <v>1.6103129337262038E-2</v>
      </c>
      <c r="P13" s="16">
        <v>3.7099136080163887E-2</v>
      </c>
      <c r="Q13" s="16">
        <v>5.3233456841896523E-2</v>
      </c>
      <c r="R13" s="16">
        <v>4.9222321817408987E-2</v>
      </c>
      <c r="S13" s="16">
        <v>2.479867197180265E-2</v>
      </c>
      <c r="T13" s="16">
        <v>3.8780877807998701E-2</v>
      </c>
      <c r="U13" s="16">
        <v>6.6667226709519412E-2</v>
      </c>
      <c r="V13" s="16">
        <v>6.898665173559855E-2</v>
      </c>
      <c r="W13" s="16">
        <v>4.2094094907119593E-2</v>
      </c>
      <c r="X13" s="16">
        <v>4.0240776243203602E-2</v>
      </c>
      <c r="Y13" s="16">
        <v>3.5412223005946972E-2</v>
      </c>
      <c r="AA13" s="16">
        <v>4.4463488058775841E-2</v>
      </c>
      <c r="AB13" s="16">
        <v>5.1630356206854452E-2</v>
      </c>
      <c r="AC13" s="16">
        <v>5.9677729267730989E-2</v>
      </c>
      <c r="AD13" s="16">
        <v>3.8221569518347757E-2</v>
      </c>
    </row>
    <row r="14" spans="2:32" ht="19" customHeight="1" x14ac:dyDescent="0.35">
      <c r="B14" s="15" t="s">
        <v>242</v>
      </c>
      <c r="C14" s="16">
        <v>4.4710000551824627E-2</v>
      </c>
      <c r="D14" s="16">
        <v>4.7117866527113701E-2</v>
      </c>
      <c r="E14" s="16">
        <v>4.2356371793388949E-2</v>
      </c>
      <c r="G14" s="16">
        <v>6.8688606945212283E-2</v>
      </c>
      <c r="H14" s="16">
        <v>4.6319681256840932E-2</v>
      </c>
      <c r="I14" s="16">
        <v>6.6518978736055612E-2</v>
      </c>
      <c r="J14" s="16">
        <v>5.1983225380699737E-2</v>
      </c>
      <c r="K14" s="16">
        <v>2.2695322633870241E-2</v>
      </c>
      <c r="L14" s="16">
        <v>1.8884773846815181E-2</v>
      </c>
      <c r="N14" s="16">
        <v>4.1573117230280253E-2</v>
      </c>
      <c r="O14" s="16">
        <v>5.8063156700012553E-2</v>
      </c>
      <c r="P14" s="16">
        <v>2.8144798008127379E-2</v>
      </c>
      <c r="Q14" s="16">
        <v>4.2663439271881272E-2</v>
      </c>
      <c r="R14" s="16">
        <v>5.2186484548033367E-2</v>
      </c>
      <c r="S14" s="16">
        <v>5.4726710767289542E-2</v>
      </c>
      <c r="T14" s="16">
        <v>4.6160752996384148E-2</v>
      </c>
      <c r="U14" s="16">
        <v>3.0510423283475141E-2</v>
      </c>
      <c r="V14" s="16">
        <v>6.5021594114285763E-2</v>
      </c>
      <c r="W14" s="16">
        <v>2.9418788308298079E-2</v>
      </c>
      <c r="X14" s="16">
        <v>4.3718201551550213E-2</v>
      </c>
      <c r="Y14" s="16">
        <v>3.9866540122503277E-2</v>
      </c>
      <c r="AA14" s="16">
        <v>6.2766061402900405E-2</v>
      </c>
      <c r="AB14" s="16">
        <v>5.1593606541873553E-2</v>
      </c>
      <c r="AC14" s="16">
        <v>3.008292072887871E-2</v>
      </c>
      <c r="AD14" s="16">
        <v>3.118130965341338E-2</v>
      </c>
    </row>
    <row r="15" spans="2:32" ht="32" customHeight="1" x14ac:dyDescent="0.35">
      <c r="B15" s="15" t="s">
        <v>243</v>
      </c>
      <c r="C15" s="16">
        <v>0.5057432137448693</v>
      </c>
      <c r="D15" s="16">
        <v>0.4420328711140124</v>
      </c>
      <c r="E15" s="16">
        <v>0.56801847996178312</v>
      </c>
      <c r="G15" s="16">
        <v>0.37798857260652202</v>
      </c>
      <c r="H15" s="16">
        <v>0.24415413425893351</v>
      </c>
      <c r="I15" s="16">
        <v>0.36964490927675098</v>
      </c>
      <c r="J15" s="16">
        <v>0.51297435862838647</v>
      </c>
      <c r="K15" s="16">
        <v>0.62872210504808124</v>
      </c>
      <c r="L15" s="16">
        <v>0.82363034778525579</v>
      </c>
      <c r="N15" s="16">
        <v>0.48962723885617521</v>
      </c>
      <c r="O15" s="16">
        <v>0.43546419350872112</v>
      </c>
      <c r="P15" s="16">
        <v>0.57083657874016469</v>
      </c>
      <c r="Q15" s="16">
        <v>0.5769530752746681</v>
      </c>
      <c r="R15" s="16">
        <v>0.52958662467503614</v>
      </c>
      <c r="S15" s="16">
        <v>0.62213114734494823</v>
      </c>
      <c r="T15" s="16">
        <v>0.57519141439910759</v>
      </c>
      <c r="U15" s="16">
        <v>0.45692944803564911</v>
      </c>
      <c r="V15" s="16">
        <v>0.27990542982294508</v>
      </c>
      <c r="W15" s="16">
        <v>0.53682686322506301</v>
      </c>
      <c r="X15" s="16">
        <v>0.57866608534463038</v>
      </c>
      <c r="Y15" s="16">
        <v>0.58211853241417566</v>
      </c>
      <c r="AA15" s="16">
        <v>0.42284417771844113</v>
      </c>
      <c r="AB15" s="16">
        <v>0.5259492950088015</v>
      </c>
      <c r="AC15" s="16">
        <v>0.46931506970687481</v>
      </c>
      <c r="AD15" s="16">
        <v>0.60488263560433564</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G20"/>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7" t="s">
        <v>424</v>
      </c>
    </row>
    <row r="6" spans="2:7" ht="60" customHeight="1" x14ac:dyDescent="0.35">
      <c r="C6" s="18" t="s">
        <v>436</v>
      </c>
      <c r="D6" s="18" t="s">
        <v>437</v>
      </c>
      <c r="E6" s="18" t="s">
        <v>438</v>
      </c>
      <c r="F6" s="18" t="s">
        <v>439</v>
      </c>
      <c r="G6" s="18" t="s">
        <v>440</v>
      </c>
    </row>
    <row r="7" spans="2:7" x14ac:dyDescent="0.35">
      <c r="B7" s="15" t="s">
        <v>237</v>
      </c>
      <c r="C7" s="16">
        <v>0.1076232950762573</v>
      </c>
      <c r="D7" s="16">
        <v>0.130029661864731</v>
      </c>
      <c r="E7" s="16">
        <v>9.8954970275193524E-2</v>
      </c>
      <c r="F7" s="16">
        <v>0.1662655173013188</v>
      </c>
      <c r="G7" s="16">
        <v>0.15688614173026069</v>
      </c>
    </row>
    <row r="8" spans="2:7" x14ac:dyDescent="0.35">
      <c r="B8" s="15" t="s">
        <v>238</v>
      </c>
      <c r="C8" s="16">
        <v>0.2114298080188054</v>
      </c>
      <c r="D8" s="16">
        <v>0.29724339866379201</v>
      </c>
      <c r="E8" s="16">
        <v>0.21405237693624241</v>
      </c>
      <c r="F8" s="16">
        <v>0.29729148018568963</v>
      </c>
      <c r="G8" s="16">
        <v>0.3479006025638976</v>
      </c>
    </row>
    <row r="9" spans="2:7" x14ac:dyDescent="0.35">
      <c r="B9" s="15" t="s">
        <v>239</v>
      </c>
      <c r="C9" s="16">
        <v>0.23673743649273099</v>
      </c>
      <c r="D9" s="16">
        <v>0.25187902102341031</v>
      </c>
      <c r="E9" s="16">
        <v>0.2078104689496075</v>
      </c>
      <c r="F9" s="16">
        <v>0.22409036777221639</v>
      </c>
      <c r="G9" s="16">
        <v>0.2183167927573012</v>
      </c>
    </row>
    <row r="10" spans="2:7" x14ac:dyDescent="0.35">
      <c r="B10" s="15" t="s">
        <v>240</v>
      </c>
      <c r="C10" s="16">
        <v>0.18323681138470449</v>
      </c>
      <c r="D10" s="16">
        <v>0.1169616870698497</v>
      </c>
      <c r="E10" s="16">
        <v>0.18750432036090581</v>
      </c>
      <c r="F10" s="16">
        <v>0.13516255678065259</v>
      </c>
      <c r="G10" s="16">
        <v>8.8773010310037037E-2</v>
      </c>
    </row>
    <row r="11" spans="2:7" x14ac:dyDescent="0.35">
      <c r="B11" s="15" t="s">
        <v>241</v>
      </c>
      <c r="C11" s="16">
        <v>7.3078071296911268E-2</v>
      </c>
      <c r="D11" s="16">
        <v>4.7109748153218042E-2</v>
      </c>
      <c r="E11" s="16">
        <v>7.680086877811089E-2</v>
      </c>
      <c r="F11" s="16">
        <v>4.598956936079529E-2</v>
      </c>
      <c r="G11" s="16">
        <v>3.2912352969517701E-2</v>
      </c>
    </row>
    <row r="12" spans="2:7" x14ac:dyDescent="0.35">
      <c r="B12" s="15" t="s">
        <v>242</v>
      </c>
      <c r="C12" s="16">
        <v>3.7768883535452193E-2</v>
      </c>
      <c r="D12" s="16">
        <v>3.074949208004539E-2</v>
      </c>
      <c r="E12" s="16">
        <v>4.5452657332893359E-2</v>
      </c>
      <c r="F12" s="16">
        <v>2.775657678365992E-2</v>
      </c>
      <c r="G12" s="16">
        <v>2.0055381318516911E-2</v>
      </c>
    </row>
    <row r="13" spans="2:7" ht="29" x14ac:dyDescent="0.35">
      <c r="B13" s="15" t="s">
        <v>243</v>
      </c>
      <c r="C13" s="16">
        <v>0.15012569419513819</v>
      </c>
      <c r="D13" s="16">
        <v>0.1260269911449535</v>
      </c>
      <c r="E13" s="16">
        <v>0.16942433736704651</v>
      </c>
      <c r="F13" s="16">
        <v>0.1034439318156673</v>
      </c>
      <c r="G13" s="16">
        <v>0.13515571835046869</v>
      </c>
    </row>
    <row r="16" spans="2:7" x14ac:dyDescent="0.35">
      <c r="B16" t="s">
        <v>393</v>
      </c>
    </row>
    <row r="17" spans="2:2" x14ac:dyDescent="0.35">
      <c r="B17" t="s">
        <v>394</v>
      </c>
    </row>
    <row r="20" spans="2:2" x14ac:dyDescent="0.35">
      <c r="B20" t="str">
        <f>HYPERLINK("#Contents!A1", "Return to Contents")</f>
        <v>Return to Contents</v>
      </c>
    </row>
  </sheetData>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9.8954970275193524E-2</v>
      </c>
      <c r="D9" s="16">
        <v>0.112069429117012</v>
      </c>
      <c r="E9" s="16">
        <v>8.6135914813554065E-2</v>
      </c>
      <c r="G9" s="16">
        <v>0.12550077994253939</v>
      </c>
      <c r="H9" s="16">
        <v>9.682159287188892E-2</v>
      </c>
      <c r="I9" s="16">
        <v>0.12854778417917301</v>
      </c>
      <c r="J9" s="16">
        <v>0.124226937453526</v>
      </c>
      <c r="K9" s="16">
        <v>7.3653457935915725E-2</v>
      </c>
      <c r="L9" s="16">
        <v>5.5774673897228219E-2</v>
      </c>
      <c r="N9" s="16">
        <v>8.9228423067824442E-2</v>
      </c>
      <c r="O9" s="16">
        <v>8.8342515146936196E-2</v>
      </c>
      <c r="P9" s="16">
        <v>8.4480527030064159E-2</v>
      </c>
      <c r="Q9" s="16">
        <v>0.11476131555951639</v>
      </c>
      <c r="R9" s="16">
        <v>0.115383055138195</v>
      </c>
      <c r="S9" s="16">
        <v>7.1375876810581856E-2</v>
      </c>
      <c r="T9" s="16">
        <v>0.12966741469771201</v>
      </c>
      <c r="U9" s="16">
        <v>8.8001193623937449E-2</v>
      </c>
      <c r="V9" s="16">
        <v>0.1127601052831577</v>
      </c>
      <c r="W9" s="16">
        <v>0.1034375145064276</v>
      </c>
      <c r="X9" s="16">
        <v>8.7716699128098638E-2</v>
      </c>
      <c r="Y9" s="16">
        <v>8.6593644555156127E-2</v>
      </c>
      <c r="AA9" s="16">
        <v>0.1203037447547943</v>
      </c>
      <c r="AB9" s="16">
        <v>0.10098782397002461</v>
      </c>
      <c r="AC9" s="16">
        <v>9.0608197052466824E-2</v>
      </c>
      <c r="AD9" s="16">
        <v>7.9950760658098946E-2</v>
      </c>
    </row>
    <row r="10" spans="2:32" ht="19" customHeight="1" x14ac:dyDescent="0.35">
      <c r="B10" s="15" t="s">
        <v>238</v>
      </c>
      <c r="C10" s="16">
        <v>0.21405237693624241</v>
      </c>
      <c r="D10" s="16">
        <v>0.22606495869284199</v>
      </c>
      <c r="E10" s="16">
        <v>0.20231037876211291</v>
      </c>
      <c r="G10" s="16">
        <v>0.24797902330966709</v>
      </c>
      <c r="H10" s="16">
        <v>0.27436895408173928</v>
      </c>
      <c r="I10" s="16">
        <v>0.2293721342939542</v>
      </c>
      <c r="J10" s="16">
        <v>0.20028854648978631</v>
      </c>
      <c r="K10" s="16">
        <v>0.20166346506778421</v>
      </c>
      <c r="L10" s="16">
        <v>0.14993681801915429</v>
      </c>
      <c r="N10" s="16">
        <v>0.17977245466132921</v>
      </c>
      <c r="O10" s="16">
        <v>0.17980902834000889</v>
      </c>
      <c r="P10" s="16">
        <v>0.2125532369489232</v>
      </c>
      <c r="Q10" s="16">
        <v>0.17646079514383839</v>
      </c>
      <c r="R10" s="16">
        <v>0.18502500497118871</v>
      </c>
      <c r="S10" s="16">
        <v>0.25516015870526138</v>
      </c>
      <c r="T10" s="16">
        <v>0.21434163275455359</v>
      </c>
      <c r="U10" s="16">
        <v>0.2068573203072781</v>
      </c>
      <c r="V10" s="16">
        <v>0.29802751209331563</v>
      </c>
      <c r="W10" s="16">
        <v>0.17318988072523761</v>
      </c>
      <c r="X10" s="16">
        <v>0.2209588518992697</v>
      </c>
      <c r="Y10" s="16">
        <v>0.20596257173449481</v>
      </c>
      <c r="AA10" s="16">
        <v>0.23523140538081591</v>
      </c>
      <c r="AB10" s="16">
        <v>0.23640898996587309</v>
      </c>
      <c r="AC10" s="16">
        <v>0.23075019230406221</v>
      </c>
      <c r="AD10" s="16">
        <v>0.15406905203572691</v>
      </c>
    </row>
    <row r="11" spans="2:32" ht="19" customHeight="1" x14ac:dyDescent="0.35">
      <c r="B11" s="15" t="s">
        <v>239</v>
      </c>
      <c r="C11" s="16">
        <v>0.2078104689496075</v>
      </c>
      <c r="D11" s="16">
        <v>0.20555721199596699</v>
      </c>
      <c r="E11" s="16">
        <v>0.21001297125690341</v>
      </c>
      <c r="G11" s="16">
        <v>0.23511272369000771</v>
      </c>
      <c r="H11" s="16">
        <v>0.18212569945470489</v>
      </c>
      <c r="I11" s="16">
        <v>0.2589879831146768</v>
      </c>
      <c r="J11" s="16">
        <v>0.21262383395382531</v>
      </c>
      <c r="K11" s="16">
        <v>0.17364049131640669</v>
      </c>
      <c r="L11" s="16">
        <v>0.1882895747851682</v>
      </c>
      <c r="N11" s="16">
        <v>0.21473458564363249</v>
      </c>
      <c r="O11" s="16">
        <v>0.25940437049246762</v>
      </c>
      <c r="P11" s="16">
        <v>0.2514863468519658</v>
      </c>
      <c r="Q11" s="16">
        <v>0.19510777294736831</v>
      </c>
      <c r="R11" s="16">
        <v>0.24316216344414021</v>
      </c>
      <c r="S11" s="16">
        <v>0.18918824940048909</v>
      </c>
      <c r="T11" s="16">
        <v>0.1543171554539936</v>
      </c>
      <c r="U11" s="16">
        <v>0.2154827574037112</v>
      </c>
      <c r="V11" s="16">
        <v>0.22548437676519359</v>
      </c>
      <c r="W11" s="16">
        <v>0.17607265488154589</v>
      </c>
      <c r="X11" s="16">
        <v>0.2011609959974581</v>
      </c>
      <c r="Y11" s="16">
        <v>0.196011199251313</v>
      </c>
      <c r="AA11" s="16">
        <v>0.20187897872918359</v>
      </c>
      <c r="AB11" s="16">
        <v>0.2380140970800371</v>
      </c>
      <c r="AC11" s="16">
        <v>0.21850659535424369</v>
      </c>
      <c r="AD11" s="16">
        <v>0.1743039549971066</v>
      </c>
    </row>
    <row r="12" spans="2:32" ht="19" customHeight="1" x14ac:dyDescent="0.35">
      <c r="B12" s="15" t="s">
        <v>240</v>
      </c>
      <c r="C12" s="16">
        <v>0.18750432036090581</v>
      </c>
      <c r="D12" s="16">
        <v>0.18614072243038771</v>
      </c>
      <c r="E12" s="16">
        <v>0.1888372032277878</v>
      </c>
      <c r="G12" s="16">
        <v>0.16219220477363611</v>
      </c>
      <c r="H12" s="16">
        <v>0.22270631676846911</v>
      </c>
      <c r="I12" s="16">
        <v>0.18656142515214119</v>
      </c>
      <c r="J12" s="16">
        <v>0.17371699810042901</v>
      </c>
      <c r="K12" s="16">
        <v>0.19641787725080309</v>
      </c>
      <c r="L12" s="16">
        <v>0.18149983112309731</v>
      </c>
      <c r="N12" s="16">
        <v>0.23450645849446669</v>
      </c>
      <c r="O12" s="16">
        <v>0.21011448829339369</v>
      </c>
      <c r="P12" s="16">
        <v>0.1669245281177564</v>
      </c>
      <c r="Q12" s="16">
        <v>0.15964123253962609</v>
      </c>
      <c r="R12" s="16">
        <v>0.1809303914386208</v>
      </c>
      <c r="S12" s="16">
        <v>0.16853872672817649</v>
      </c>
      <c r="T12" s="16">
        <v>0.19800396946581469</v>
      </c>
      <c r="U12" s="16">
        <v>0.19861812311814631</v>
      </c>
      <c r="V12" s="16">
        <v>0.1905488265798497</v>
      </c>
      <c r="W12" s="16">
        <v>0.19243340918175431</v>
      </c>
      <c r="X12" s="16">
        <v>0.15526699747798581</v>
      </c>
      <c r="Y12" s="16">
        <v>0.17892555895920451</v>
      </c>
      <c r="AA12" s="16">
        <v>0.21345662618579619</v>
      </c>
      <c r="AB12" s="16">
        <v>0.16140105245968961</v>
      </c>
      <c r="AC12" s="16">
        <v>0.1944278528801445</v>
      </c>
      <c r="AD12" s="16">
        <v>0.17981255900001361</v>
      </c>
    </row>
    <row r="13" spans="2:32" ht="19" customHeight="1" x14ac:dyDescent="0.35">
      <c r="B13" s="15" t="s">
        <v>241</v>
      </c>
      <c r="C13" s="16">
        <v>7.680086877811089E-2</v>
      </c>
      <c r="D13" s="16">
        <v>7.4202954175555211E-2</v>
      </c>
      <c r="E13" s="16">
        <v>7.9340265315661532E-2</v>
      </c>
      <c r="G13" s="16">
        <v>8.7762945823529268E-2</v>
      </c>
      <c r="H13" s="16">
        <v>7.9963266613030534E-2</v>
      </c>
      <c r="I13" s="16">
        <v>5.3998174041773081E-2</v>
      </c>
      <c r="J13" s="16">
        <v>6.4033884309692188E-2</v>
      </c>
      <c r="K13" s="16">
        <v>7.8998525587745005E-2</v>
      </c>
      <c r="L13" s="16">
        <v>9.4428981995571551E-2</v>
      </c>
      <c r="N13" s="16">
        <v>0.1013138666047599</v>
      </c>
      <c r="O13" s="16">
        <v>0.10492023563907089</v>
      </c>
      <c r="P13" s="16">
        <v>4.4748475278952753E-2</v>
      </c>
      <c r="Q13" s="16">
        <v>0.11217897861445281</v>
      </c>
      <c r="R13" s="16">
        <v>9.3237340286023263E-2</v>
      </c>
      <c r="S13" s="16">
        <v>7.6760209679155769E-2</v>
      </c>
      <c r="T13" s="16">
        <v>6.819875188788338E-2</v>
      </c>
      <c r="U13" s="16">
        <v>7.5642559488614064E-2</v>
      </c>
      <c r="V13" s="16">
        <v>5.4655340432366292E-2</v>
      </c>
      <c r="W13" s="16">
        <v>7.998307097906876E-2</v>
      </c>
      <c r="X13" s="16">
        <v>7.9202931893455369E-2</v>
      </c>
      <c r="Y13" s="16">
        <v>6.0209592364008691E-2</v>
      </c>
      <c r="AA13" s="16">
        <v>8.6350652762452657E-2</v>
      </c>
      <c r="AB13" s="16">
        <v>6.2016105714885958E-2</v>
      </c>
      <c r="AC13" s="16">
        <v>6.1348664677304647E-2</v>
      </c>
      <c r="AD13" s="16">
        <v>9.5458894780250991E-2</v>
      </c>
    </row>
    <row r="14" spans="2:32" ht="19" customHeight="1" x14ac:dyDescent="0.35">
      <c r="B14" s="15" t="s">
        <v>242</v>
      </c>
      <c r="C14" s="16">
        <v>4.5452657332893359E-2</v>
      </c>
      <c r="D14" s="16">
        <v>3.4456244599494951E-2</v>
      </c>
      <c r="E14" s="16">
        <v>5.6201375706160683E-2</v>
      </c>
      <c r="G14" s="16">
        <v>2.1089453147375471E-2</v>
      </c>
      <c r="H14" s="16">
        <v>3.213583133912213E-2</v>
      </c>
      <c r="I14" s="16">
        <v>5.5841343390699592E-2</v>
      </c>
      <c r="J14" s="16">
        <v>6.2709757222333296E-2</v>
      </c>
      <c r="K14" s="16">
        <v>5.4109927277427493E-2</v>
      </c>
      <c r="L14" s="16">
        <v>4.3982126106300028E-2</v>
      </c>
      <c r="N14" s="16">
        <v>3.9890150304892E-2</v>
      </c>
      <c r="O14" s="16">
        <v>7.9093225457022021E-2</v>
      </c>
      <c r="P14" s="16">
        <v>3.727531837777754E-2</v>
      </c>
      <c r="Q14" s="16">
        <v>3.2284741818578502E-2</v>
      </c>
      <c r="R14" s="16">
        <v>2.5388585296296201E-2</v>
      </c>
      <c r="S14" s="16">
        <v>5.0569036034409563E-2</v>
      </c>
      <c r="T14" s="16">
        <v>6.6005993859375361E-2</v>
      </c>
      <c r="U14" s="16">
        <v>3.0787371447852839E-2</v>
      </c>
      <c r="V14" s="16">
        <v>1.6453776318958981E-2</v>
      </c>
      <c r="W14" s="16">
        <v>7.2032239319650693E-2</v>
      </c>
      <c r="X14" s="16">
        <v>5.3021822899974973E-2</v>
      </c>
      <c r="Y14" s="16">
        <v>6.903141809587654E-2</v>
      </c>
      <c r="AA14" s="16">
        <v>2.6980685185807211E-2</v>
      </c>
      <c r="AB14" s="16">
        <v>5.8005386379548447E-2</v>
      </c>
      <c r="AC14" s="16">
        <v>4.5304946446053311E-2</v>
      </c>
      <c r="AD14" s="16">
        <v>5.1750958714079309E-2</v>
      </c>
    </row>
    <row r="15" spans="2:32" ht="32" customHeight="1" x14ac:dyDescent="0.35">
      <c r="B15" s="15" t="s">
        <v>243</v>
      </c>
      <c r="C15" s="16">
        <v>0.16942433736704651</v>
      </c>
      <c r="D15" s="16">
        <v>0.16150847898874099</v>
      </c>
      <c r="E15" s="16">
        <v>0.1771618909178197</v>
      </c>
      <c r="G15" s="16">
        <v>0.1203628693132449</v>
      </c>
      <c r="H15" s="16">
        <v>0.11187833887104499</v>
      </c>
      <c r="I15" s="16">
        <v>8.6691155827582134E-2</v>
      </c>
      <c r="J15" s="16">
        <v>0.1624000424704081</v>
      </c>
      <c r="K15" s="16">
        <v>0.22151625556391749</v>
      </c>
      <c r="L15" s="16">
        <v>0.28608799407348029</v>
      </c>
      <c r="N15" s="16">
        <v>0.14055406122309511</v>
      </c>
      <c r="O15" s="16">
        <v>7.8316136631100638E-2</v>
      </c>
      <c r="P15" s="16">
        <v>0.20253156739455999</v>
      </c>
      <c r="Q15" s="16">
        <v>0.2095651633766196</v>
      </c>
      <c r="R15" s="16">
        <v>0.1568734594255359</v>
      </c>
      <c r="S15" s="16">
        <v>0.1884077426419257</v>
      </c>
      <c r="T15" s="16">
        <v>0.16946508188066731</v>
      </c>
      <c r="U15" s="16">
        <v>0.18461067461045991</v>
      </c>
      <c r="V15" s="16">
        <v>0.1020700625271581</v>
      </c>
      <c r="W15" s="16">
        <v>0.20285123040631539</v>
      </c>
      <c r="X15" s="16">
        <v>0.20267170070375731</v>
      </c>
      <c r="Y15" s="16">
        <v>0.20326601503994621</v>
      </c>
      <c r="AA15" s="16">
        <v>0.1157979070011501</v>
      </c>
      <c r="AB15" s="16">
        <v>0.14316654442994109</v>
      </c>
      <c r="AC15" s="16">
        <v>0.15905355128572479</v>
      </c>
      <c r="AD15" s="16">
        <v>0.26465381981472369</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0.1076232950762573</v>
      </c>
      <c r="D9" s="16">
        <v>0.1113457186820225</v>
      </c>
      <c r="E9" s="16">
        <v>0.10398471911749491</v>
      </c>
      <c r="G9" s="16">
        <v>0.14503149976206769</v>
      </c>
      <c r="H9" s="16">
        <v>0.1642782327868014</v>
      </c>
      <c r="I9" s="16">
        <v>0.10919486676512941</v>
      </c>
      <c r="J9" s="16">
        <v>0.13306047323053671</v>
      </c>
      <c r="K9" s="16">
        <v>7.1902255168247678E-2</v>
      </c>
      <c r="L9" s="16">
        <v>3.922845335694447E-2</v>
      </c>
      <c r="N9" s="16">
        <v>8.0682736979226566E-2</v>
      </c>
      <c r="O9" s="16">
        <v>9.0231392458313339E-2</v>
      </c>
      <c r="P9" s="16">
        <v>0.14125052873794169</v>
      </c>
      <c r="Q9" s="16">
        <v>0.10473013793832391</v>
      </c>
      <c r="R9" s="16">
        <v>0.1181968344633342</v>
      </c>
      <c r="S9" s="16">
        <v>0.1083277501032541</v>
      </c>
      <c r="T9" s="16">
        <v>0.10168888430052669</v>
      </c>
      <c r="U9" s="16">
        <v>0.12968993112367</v>
      </c>
      <c r="V9" s="16">
        <v>0.1525489695816214</v>
      </c>
      <c r="W9" s="16">
        <v>9.2878267388246227E-2</v>
      </c>
      <c r="X9" s="16">
        <v>7.8587235733590249E-2</v>
      </c>
      <c r="Y9" s="16">
        <v>6.9160403059773543E-2</v>
      </c>
      <c r="AA9" s="16">
        <v>0.1294310919587566</v>
      </c>
      <c r="AB9" s="16">
        <v>0.1068616315510468</v>
      </c>
      <c r="AC9" s="16">
        <v>0.10481210599234959</v>
      </c>
      <c r="AD9" s="16">
        <v>8.5616464628143221E-2</v>
      </c>
    </row>
    <row r="10" spans="2:32" ht="19" customHeight="1" x14ac:dyDescent="0.35">
      <c r="B10" s="15" t="s">
        <v>238</v>
      </c>
      <c r="C10" s="16">
        <v>0.2114298080188054</v>
      </c>
      <c r="D10" s="16">
        <v>0.21371014672437119</v>
      </c>
      <c r="E10" s="16">
        <v>0.20920083397644851</v>
      </c>
      <c r="G10" s="16">
        <v>0.26443379162730452</v>
      </c>
      <c r="H10" s="16">
        <v>0.20866300749642</v>
      </c>
      <c r="I10" s="16">
        <v>0.23254913301951319</v>
      </c>
      <c r="J10" s="16">
        <v>0.2320614493880096</v>
      </c>
      <c r="K10" s="16">
        <v>0.20287155170127619</v>
      </c>
      <c r="L10" s="16">
        <v>0.1508009801900364</v>
      </c>
      <c r="N10" s="16">
        <v>0.20490679715904009</v>
      </c>
      <c r="O10" s="16">
        <v>0.21900052994422631</v>
      </c>
      <c r="P10" s="16">
        <v>0.1717885208467699</v>
      </c>
      <c r="Q10" s="16">
        <v>0.1534585963506192</v>
      </c>
      <c r="R10" s="16">
        <v>0.19331212242071669</v>
      </c>
      <c r="S10" s="16">
        <v>0.21843706101394689</v>
      </c>
      <c r="T10" s="16">
        <v>0.21376434322047319</v>
      </c>
      <c r="U10" s="16">
        <v>0.1715989636590291</v>
      </c>
      <c r="V10" s="16">
        <v>0.24375265742062649</v>
      </c>
      <c r="W10" s="16">
        <v>0.2350559335352963</v>
      </c>
      <c r="X10" s="16">
        <v>0.21730896310507719</v>
      </c>
      <c r="Y10" s="16">
        <v>0.22793446557365479</v>
      </c>
      <c r="AA10" s="16">
        <v>0.23384148274315411</v>
      </c>
      <c r="AB10" s="16">
        <v>0.2436396439136696</v>
      </c>
      <c r="AC10" s="16">
        <v>0.22380124376152591</v>
      </c>
      <c r="AD10" s="16">
        <v>0.14292218059589451</v>
      </c>
    </row>
    <row r="11" spans="2:32" ht="19" customHeight="1" x14ac:dyDescent="0.35">
      <c r="B11" s="15" t="s">
        <v>239</v>
      </c>
      <c r="C11" s="16">
        <v>0.23673743649273099</v>
      </c>
      <c r="D11" s="16">
        <v>0.25349036215366733</v>
      </c>
      <c r="E11" s="16">
        <v>0.22036187073111041</v>
      </c>
      <c r="G11" s="16">
        <v>0.26039221748914271</v>
      </c>
      <c r="H11" s="16">
        <v>0.2396336410200256</v>
      </c>
      <c r="I11" s="16">
        <v>0.29507988934270751</v>
      </c>
      <c r="J11" s="16">
        <v>0.20205699962659521</v>
      </c>
      <c r="K11" s="16">
        <v>0.2161448663385156</v>
      </c>
      <c r="L11" s="16">
        <v>0.21352247637900981</v>
      </c>
      <c r="N11" s="16">
        <v>0.2315094162959872</v>
      </c>
      <c r="O11" s="16">
        <v>0.33863809875672229</v>
      </c>
      <c r="P11" s="16">
        <v>0.27989564165518149</v>
      </c>
      <c r="Q11" s="16">
        <v>0.26937296481772022</v>
      </c>
      <c r="R11" s="16">
        <v>0.27853018960097448</v>
      </c>
      <c r="S11" s="16">
        <v>0.21195970423283719</v>
      </c>
      <c r="T11" s="16">
        <v>0.18075907979597991</v>
      </c>
      <c r="U11" s="16">
        <v>0.2327811187380717</v>
      </c>
      <c r="V11" s="16">
        <v>0.28923299227515931</v>
      </c>
      <c r="W11" s="16">
        <v>0.16373932348510431</v>
      </c>
      <c r="X11" s="16">
        <v>0.2114319082619307</v>
      </c>
      <c r="Y11" s="16">
        <v>0.23317458504820751</v>
      </c>
      <c r="AA11" s="16">
        <v>0.27199814484930368</v>
      </c>
      <c r="AB11" s="16">
        <v>0.21192119566204329</v>
      </c>
      <c r="AC11" s="16">
        <v>0.25866948943017259</v>
      </c>
      <c r="AD11" s="16">
        <v>0.20616462589638801</v>
      </c>
    </row>
    <row r="12" spans="2:32" ht="19" customHeight="1" x14ac:dyDescent="0.35">
      <c r="B12" s="15" t="s">
        <v>240</v>
      </c>
      <c r="C12" s="16">
        <v>0.18323681138470449</v>
      </c>
      <c r="D12" s="16">
        <v>0.18728917574115969</v>
      </c>
      <c r="E12" s="16">
        <v>0.17927572659556151</v>
      </c>
      <c r="G12" s="16">
        <v>0.1324174969735662</v>
      </c>
      <c r="H12" s="16">
        <v>0.19418153420881629</v>
      </c>
      <c r="I12" s="16">
        <v>0.17400571111323371</v>
      </c>
      <c r="J12" s="16">
        <v>0.19838628449525089</v>
      </c>
      <c r="K12" s="16">
        <v>0.20319819602249919</v>
      </c>
      <c r="L12" s="16">
        <v>0.18945818665311501</v>
      </c>
      <c r="N12" s="16">
        <v>0.22064153350327789</v>
      </c>
      <c r="O12" s="16">
        <v>0.25899135046095823</v>
      </c>
      <c r="P12" s="16">
        <v>0.17716966843318049</v>
      </c>
      <c r="Q12" s="16">
        <v>0.14007547819095501</v>
      </c>
      <c r="R12" s="16">
        <v>0.17685187522667259</v>
      </c>
      <c r="S12" s="16">
        <v>0.16117377744539529</v>
      </c>
      <c r="T12" s="16">
        <v>0.20743396545975851</v>
      </c>
      <c r="U12" s="16">
        <v>0.19459372568908609</v>
      </c>
      <c r="V12" s="16">
        <v>0.17400971450275879</v>
      </c>
      <c r="W12" s="16">
        <v>0.1866723048376118</v>
      </c>
      <c r="X12" s="16">
        <v>0.14133151675941291</v>
      </c>
      <c r="Y12" s="16">
        <v>0.1866118207557961</v>
      </c>
      <c r="AA12" s="16">
        <v>0.19300471835317801</v>
      </c>
      <c r="AB12" s="16">
        <v>0.18297580852231549</v>
      </c>
      <c r="AC12" s="16">
        <v>0.1592480096954749</v>
      </c>
      <c r="AD12" s="16">
        <v>0.19410060411649879</v>
      </c>
    </row>
    <row r="13" spans="2:32" ht="19" customHeight="1" x14ac:dyDescent="0.35">
      <c r="B13" s="15" t="s">
        <v>241</v>
      </c>
      <c r="C13" s="16">
        <v>7.3078071296911268E-2</v>
      </c>
      <c r="D13" s="16">
        <v>6.6905913030029365E-2</v>
      </c>
      <c r="E13" s="16">
        <v>7.911120160716692E-2</v>
      </c>
      <c r="G13" s="16">
        <v>5.4680734109825893E-2</v>
      </c>
      <c r="H13" s="16">
        <v>6.934826221329625E-2</v>
      </c>
      <c r="I13" s="16">
        <v>6.3743740728185574E-2</v>
      </c>
      <c r="J13" s="16">
        <v>6.7326308024893255E-2</v>
      </c>
      <c r="K13" s="16">
        <v>7.3167394852193771E-2</v>
      </c>
      <c r="L13" s="16">
        <v>0.1003462387390071</v>
      </c>
      <c r="N13" s="16">
        <v>0.1019246436516794</v>
      </c>
      <c r="O13" s="16">
        <v>3.454693573783417E-2</v>
      </c>
      <c r="P13" s="16">
        <v>3.7296189489478319E-2</v>
      </c>
      <c r="Q13" s="16">
        <v>7.6519337012934396E-2</v>
      </c>
      <c r="R13" s="16">
        <v>6.4047528117127633E-2</v>
      </c>
      <c r="S13" s="16">
        <v>9.4374169450242809E-2</v>
      </c>
      <c r="T13" s="16">
        <v>9.3685326871811123E-2</v>
      </c>
      <c r="U13" s="16">
        <v>0.1014688955474061</v>
      </c>
      <c r="V13" s="16">
        <v>3.8996535483656058E-2</v>
      </c>
      <c r="W13" s="16">
        <v>7.79199011111332E-2</v>
      </c>
      <c r="X13" s="16">
        <v>9.1009044154865854E-2</v>
      </c>
      <c r="Y13" s="16">
        <v>5.3415677474641952E-2</v>
      </c>
      <c r="AA13" s="16">
        <v>6.097893260163751E-2</v>
      </c>
      <c r="AB13" s="16">
        <v>6.7946692812796597E-2</v>
      </c>
      <c r="AC13" s="16">
        <v>7.8240880597140697E-2</v>
      </c>
      <c r="AD13" s="16">
        <v>8.5909770925813853E-2</v>
      </c>
    </row>
    <row r="14" spans="2:32" ht="19" customHeight="1" x14ac:dyDescent="0.35">
      <c r="B14" s="15" t="s">
        <v>242</v>
      </c>
      <c r="C14" s="16">
        <v>3.7768883535452193E-2</v>
      </c>
      <c r="D14" s="16">
        <v>2.75253489100146E-2</v>
      </c>
      <c r="E14" s="16">
        <v>4.7781682391321731E-2</v>
      </c>
      <c r="G14" s="16">
        <v>2.34397191144569E-2</v>
      </c>
      <c r="H14" s="16">
        <v>2.9890302789818399E-2</v>
      </c>
      <c r="I14" s="16">
        <v>3.013887688900177E-2</v>
      </c>
      <c r="J14" s="16">
        <v>4.6571264965538629E-2</v>
      </c>
      <c r="K14" s="16">
        <v>4.7731561295296272E-2</v>
      </c>
      <c r="L14" s="16">
        <v>4.5908232925948138E-2</v>
      </c>
      <c r="N14" s="16">
        <v>2.1867260541932821E-2</v>
      </c>
      <c r="O14" s="16">
        <v>0</v>
      </c>
      <c r="P14" s="16">
        <v>3.009224287289507E-2</v>
      </c>
      <c r="Q14" s="16">
        <v>3.2113564348675572E-2</v>
      </c>
      <c r="R14" s="16">
        <v>4.1804895981394481E-2</v>
      </c>
      <c r="S14" s="16">
        <v>4.2229700821876041E-2</v>
      </c>
      <c r="T14" s="16">
        <v>5.5710235083896192E-2</v>
      </c>
      <c r="U14" s="16">
        <v>2.0467508286281261E-2</v>
      </c>
      <c r="V14" s="16">
        <v>1.5899262761643041E-2</v>
      </c>
      <c r="W14" s="16">
        <v>7.0744418543436438E-2</v>
      </c>
      <c r="X14" s="16">
        <v>3.3029110385401989E-2</v>
      </c>
      <c r="Y14" s="16">
        <v>5.8482502636510253E-2</v>
      </c>
      <c r="AA14" s="16">
        <v>2.220516177868552E-2</v>
      </c>
      <c r="AB14" s="16">
        <v>4.2493625826528339E-2</v>
      </c>
      <c r="AC14" s="16">
        <v>3.4953068537876102E-2</v>
      </c>
      <c r="AD14" s="16">
        <v>5.2471562609448241E-2</v>
      </c>
    </row>
    <row r="15" spans="2:32" ht="32" customHeight="1" x14ac:dyDescent="0.35">
      <c r="B15" s="15" t="s">
        <v>243</v>
      </c>
      <c r="C15" s="16">
        <v>0.15012569419513819</v>
      </c>
      <c r="D15" s="16">
        <v>0.13973333475873501</v>
      </c>
      <c r="E15" s="16">
        <v>0.16028396558089619</v>
      </c>
      <c r="G15" s="16">
        <v>0.11960454092363609</v>
      </c>
      <c r="H15" s="16">
        <v>9.4005019484821997E-2</v>
      </c>
      <c r="I15" s="16">
        <v>9.5287782142228952E-2</v>
      </c>
      <c r="J15" s="16">
        <v>0.12053722026917579</v>
      </c>
      <c r="K15" s="16">
        <v>0.18498417462197089</v>
      </c>
      <c r="L15" s="16">
        <v>0.26073543175593911</v>
      </c>
      <c r="N15" s="16">
        <v>0.13846761186885581</v>
      </c>
      <c r="O15" s="16">
        <v>5.8591692641945629E-2</v>
      </c>
      <c r="P15" s="16">
        <v>0.1625072079645529</v>
      </c>
      <c r="Q15" s="16">
        <v>0.2237299213407718</v>
      </c>
      <c r="R15" s="16">
        <v>0.1272565541897801</v>
      </c>
      <c r="S15" s="16">
        <v>0.1634978369324476</v>
      </c>
      <c r="T15" s="16">
        <v>0.1469581652675544</v>
      </c>
      <c r="U15" s="16">
        <v>0.14939985695645561</v>
      </c>
      <c r="V15" s="16">
        <v>8.5559867974534853E-2</v>
      </c>
      <c r="W15" s="16">
        <v>0.17298985109917189</v>
      </c>
      <c r="X15" s="16">
        <v>0.22730222159972091</v>
      </c>
      <c r="Y15" s="16">
        <v>0.17122054545141591</v>
      </c>
      <c r="AA15" s="16">
        <v>8.8540467715284593E-2</v>
      </c>
      <c r="AB15" s="16">
        <v>0.14416140171159969</v>
      </c>
      <c r="AC15" s="16">
        <v>0.14027520198546009</v>
      </c>
      <c r="AD15" s="16">
        <v>0.23281479122781351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0.1662655173013188</v>
      </c>
      <c r="D9" s="16">
        <v>0.17293612474100289</v>
      </c>
      <c r="E9" s="16">
        <v>0.1597451653932809</v>
      </c>
      <c r="G9" s="16">
        <v>0.24190312711810419</v>
      </c>
      <c r="H9" s="16">
        <v>0.19922196534423781</v>
      </c>
      <c r="I9" s="16">
        <v>0.21017487548910899</v>
      </c>
      <c r="J9" s="16">
        <v>0.1922398760668092</v>
      </c>
      <c r="K9" s="16">
        <v>0.11275696549311311</v>
      </c>
      <c r="L9" s="16">
        <v>6.9203143342197848E-2</v>
      </c>
      <c r="N9" s="16">
        <v>0.1063655574696477</v>
      </c>
      <c r="O9" s="16">
        <v>0.1628096594789448</v>
      </c>
      <c r="P9" s="16">
        <v>0.23427359780383111</v>
      </c>
      <c r="Q9" s="16">
        <v>0.16965301809810651</v>
      </c>
      <c r="R9" s="16">
        <v>0.1856139028690823</v>
      </c>
      <c r="S9" s="16">
        <v>0.1359873672411496</v>
      </c>
      <c r="T9" s="16">
        <v>0.15414809138784821</v>
      </c>
      <c r="U9" s="16">
        <v>0.20317502801087209</v>
      </c>
      <c r="V9" s="16">
        <v>0.20682593078320921</v>
      </c>
      <c r="W9" s="16">
        <v>0.1681216004849963</v>
      </c>
      <c r="X9" s="16">
        <v>0.13776232978741521</v>
      </c>
      <c r="Y9" s="16">
        <v>0.12322778600629861</v>
      </c>
      <c r="AA9" s="16">
        <v>0.18576845128426511</v>
      </c>
      <c r="AB9" s="16">
        <v>0.16890527830822771</v>
      </c>
      <c r="AC9" s="16">
        <v>0.17798092307295121</v>
      </c>
      <c r="AD9" s="16">
        <v>0.13011189531361861</v>
      </c>
    </row>
    <row r="10" spans="2:32" ht="19" customHeight="1" x14ac:dyDescent="0.35">
      <c r="B10" s="15" t="s">
        <v>238</v>
      </c>
      <c r="C10" s="16">
        <v>0.29729148018568963</v>
      </c>
      <c r="D10" s="16">
        <v>0.30595763990244129</v>
      </c>
      <c r="E10" s="16">
        <v>0.28882052584526169</v>
      </c>
      <c r="G10" s="16">
        <v>0.34417546972972329</v>
      </c>
      <c r="H10" s="16">
        <v>0.35121065483039271</v>
      </c>
      <c r="I10" s="16">
        <v>0.29743166059044007</v>
      </c>
      <c r="J10" s="16">
        <v>0.31174405291099172</v>
      </c>
      <c r="K10" s="16">
        <v>0.25704951478659388</v>
      </c>
      <c r="L10" s="16">
        <v>0.23801554251271159</v>
      </c>
      <c r="N10" s="16">
        <v>0.29409777294869421</v>
      </c>
      <c r="O10" s="16">
        <v>0.33410361781487502</v>
      </c>
      <c r="P10" s="16">
        <v>0.30297120317739928</v>
      </c>
      <c r="Q10" s="16">
        <v>0.26639032168563692</v>
      </c>
      <c r="R10" s="16">
        <v>0.27432142681582128</v>
      </c>
      <c r="S10" s="16">
        <v>0.33469223532391962</v>
      </c>
      <c r="T10" s="16">
        <v>0.30020015089412072</v>
      </c>
      <c r="U10" s="16">
        <v>0.25578809605439912</v>
      </c>
      <c r="V10" s="16">
        <v>0.31826548907493091</v>
      </c>
      <c r="W10" s="16">
        <v>0.30177679454181849</v>
      </c>
      <c r="X10" s="16">
        <v>0.31206146654302253</v>
      </c>
      <c r="Y10" s="16">
        <v>0.28083565100442992</v>
      </c>
      <c r="AA10" s="16">
        <v>0.36430665627198</v>
      </c>
      <c r="AB10" s="16">
        <v>0.28712317561059741</v>
      </c>
      <c r="AC10" s="16">
        <v>0.297848598698436</v>
      </c>
      <c r="AD10" s="16">
        <v>0.2351514602794795</v>
      </c>
    </row>
    <row r="11" spans="2:32" ht="19" customHeight="1" x14ac:dyDescent="0.35">
      <c r="B11" s="15" t="s">
        <v>239</v>
      </c>
      <c r="C11" s="16">
        <v>0.22409036777221639</v>
      </c>
      <c r="D11" s="16">
        <v>0.2136685261680262</v>
      </c>
      <c r="E11" s="16">
        <v>0.234277457239494</v>
      </c>
      <c r="G11" s="16">
        <v>0.2262335841413729</v>
      </c>
      <c r="H11" s="16">
        <v>0.20941525127013069</v>
      </c>
      <c r="I11" s="16">
        <v>0.19885958888500749</v>
      </c>
      <c r="J11" s="16">
        <v>0.1983687803255508</v>
      </c>
      <c r="K11" s="16">
        <v>0.26169704276634059</v>
      </c>
      <c r="L11" s="16">
        <v>0.25065208103401099</v>
      </c>
      <c r="N11" s="16">
        <v>0.26229186245792752</v>
      </c>
      <c r="O11" s="16">
        <v>0.28856111540440088</v>
      </c>
      <c r="P11" s="16">
        <v>0.16867118382894269</v>
      </c>
      <c r="Q11" s="16">
        <v>0.2469126728832777</v>
      </c>
      <c r="R11" s="16">
        <v>0.23817647610745879</v>
      </c>
      <c r="S11" s="16">
        <v>0.19304765087487269</v>
      </c>
      <c r="T11" s="16">
        <v>0.2026723317088901</v>
      </c>
      <c r="U11" s="16">
        <v>0.2429005065638051</v>
      </c>
      <c r="V11" s="16">
        <v>0.2334056959328904</v>
      </c>
      <c r="W11" s="16">
        <v>0.1959046205773684</v>
      </c>
      <c r="X11" s="16">
        <v>0.1933459781700726</v>
      </c>
      <c r="Y11" s="16">
        <v>0.24619220751294391</v>
      </c>
      <c r="AA11" s="16">
        <v>0.21115025867711629</v>
      </c>
      <c r="AB11" s="16">
        <v>0.23240079363934821</v>
      </c>
      <c r="AC11" s="16">
        <v>0.25872774985622882</v>
      </c>
      <c r="AD11" s="16">
        <v>0.20056308767683451</v>
      </c>
    </row>
    <row r="12" spans="2:32" ht="19" customHeight="1" x14ac:dyDescent="0.35">
      <c r="B12" s="15" t="s">
        <v>240</v>
      </c>
      <c r="C12" s="16">
        <v>0.13516255678065259</v>
      </c>
      <c r="D12" s="16">
        <v>0.14520141254268809</v>
      </c>
      <c r="E12" s="16">
        <v>0.1253498263937472</v>
      </c>
      <c r="G12" s="16">
        <v>8.772670082649657E-2</v>
      </c>
      <c r="H12" s="16">
        <v>0.13103082244504979</v>
      </c>
      <c r="I12" s="16">
        <v>0.13823389076351289</v>
      </c>
      <c r="J12" s="16">
        <v>0.1249074097084944</v>
      </c>
      <c r="K12" s="16">
        <v>0.1512322821434994</v>
      </c>
      <c r="L12" s="16">
        <v>0.1646434347713539</v>
      </c>
      <c r="N12" s="16">
        <v>0.1556525105238773</v>
      </c>
      <c r="O12" s="16">
        <v>8.8264688260932478E-2</v>
      </c>
      <c r="P12" s="16">
        <v>0.14204834789408299</v>
      </c>
      <c r="Q12" s="16">
        <v>0.107728962764623</v>
      </c>
      <c r="R12" s="16">
        <v>0.1574530480205926</v>
      </c>
      <c r="S12" s="16">
        <v>0.15406593148508821</v>
      </c>
      <c r="T12" s="16">
        <v>0.14179489729357039</v>
      </c>
      <c r="U12" s="16">
        <v>0.13894046974810439</v>
      </c>
      <c r="V12" s="16">
        <v>0.1319014510792941</v>
      </c>
      <c r="W12" s="16">
        <v>0.1122788651912264</v>
      </c>
      <c r="X12" s="16">
        <v>0.144363974352996</v>
      </c>
      <c r="Y12" s="16">
        <v>0.1156765704511989</v>
      </c>
      <c r="AA12" s="16">
        <v>0.1264539732041349</v>
      </c>
      <c r="AB12" s="16">
        <v>0.14586080932172479</v>
      </c>
      <c r="AC12" s="16">
        <v>0.10110899470788599</v>
      </c>
      <c r="AD12" s="16">
        <v>0.16376036926421789</v>
      </c>
    </row>
    <row r="13" spans="2:32" ht="19" customHeight="1" x14ac:dyDescent="0.35">
      <c r="B13" s="15" t="s">
        <v>241</v>
      </c>
      <c r="C13" s="16">
        <v>4.598956936079529E-2</v>
      </c>
      <c r="D13" s="16">
        <v>4.2527032220699361E-2</v>
      </c>
      <c r="E13" s="16">
        <v>4.9374112800387289E-2</v>
      </c>
      <c r="G13" s="16">
        <v>3.9551084428008969E-2</v>
      </c>
      <c r="H13" s="16">
        <v>2.6609397326087018E-2</v>
      </c>
      <c r="I13" s="16">
        <v>4.715095890467496E-2</v>
      </c>
      <c r="J13" s="16">
        <v>3.9358915738971281E-2</v>
      </c>
      <c r="K13" s="16">
        <v>5.145150683665662E-2</v>
      </c>
      <c r="L13" s="16">
        <v>6.6700631349689621E-2</v>
      </c>
      <c r="N13" s="16">
        <v>6.6904947214212626E-2</v>
      </c>
      <c r="O13" s="16">
        <v>6.1054477390887922E-2</v>
      </c>
      <c r="P13" s="16">
        <v>1.934078544813372E-2</v>
      </c>
      <c r="Q13" s="16">
        <v>2.125589109068405E-2</v>
      </c>
      <c r="R13" s="16">
        <v>3.7160019837889288E-2</v>
      </c>
      <c r="S13" s="16">
        <v>3.9357626172242199E-2</v>
      </c>
      <c r="T13" s="16">
        <v>4.9156445485836003E-2</v>
      </c>
      <c r="U13" s="16">
        <v>5.5909405556526078E-2</v>
      </c>
      <c r="V13" s="16">
        <v>3.4848721222179559E-2</v>
      </c>
      <c r="W13" s="16">
        <v>6.507103458860751E-2</v>
      </c>
      <c r="X13" s="16">
        <v>4.9252844785249487E-2</v>
      </c>
      <c r="Y13" s="16">
        <v>3.70498673682189E-2</v>
      </c>
      <c r="AA13" s="16">
        <v>3.5127572486578641E-2</v>
      </c>
      <c r="AB13" s="16">
        <v>4.3699183235109268E-2</v>
      </c>
      <c r="AC13" s="16">
        <v>5.0862901538835437E-2</v>
      </c>
      <c r="AD13" s="16">
        <v>5.5110414610535882E-2</v>
      </c>
    </row>
    <row r="14" spans="2:32" ht="19" customHeight="1" x14ac:dyDescent="0.35">
      <c r="B14" s="15" t="s">
        <v>242</v>
      </c>
      <c r="C14" s="16">
        <v>2.775657678365992E-2</v>
      </c>
      <c r="D14" s="16">
        <v>2.5876154896194201E-2</v>
      </c>
      <c r="E14" s="16">
        <v>2.9594642140183709E-2</v>
      </c>
      <c r="G14" s="16">
        <v>1.072815690344252E-2</v>
      </c>
      <c r="H14" s="16">
        <v>1.476635455018771E-2</v>
      </c>
      <c r="I14" s="16">
        <v>2.6967579846152261E-2</v>
      </c>
      <c r="J14" s="16">
        <v>3.253264969977316E-2</v>
      </c>
      <c r="K14" s="16">
        <v>2.877754081663414E-2</v>
      </c>
      <c r="L14" s="16">
        <v>4.5539675648545989E-2</v>
      </c>
      <c r="N14" s="16">
        <v>1.09581403068406E-2</v>
      </c>
      <c r="O14" s="16">
        <v>0</v>
      </c>
      <c r="P14" s="16">
        <v>3.702048593048865E-2</v>
      </c>
      <c r="Q14" s="16">
        <v>3.2645266659957373E-2</v>
      </c>
      <c r="R14" s="16">
        <v>9.0752565183888564E-3</v>
      </c>
      <c r="S14" s="16">
        <v>1.837513648292444E-2</v>
      </c>
      <c r="T14" s="16">
        <v>4.8928727885355183E-2</v>
      </c>
      <c r="U14" s="16">
        <v>2.1959465456926858E-2</v>
      </c>
      <c r="V14" s="16">
        <v>2.836585088213572E-2</v>
      </c>
      <c r="W14" s="16">
        <v>3.9103991426446612E-2</v>
      </c>
      <c r="X14" s="16">
        <v>2.955094706461265E-2</v>
      </c>
      <c r="Y14" s="16">
        <v>4.8267384126754603E-2</v>
      </c>
      <c r="AA14" s="16">
        <v>1.8132610049655939E-2</v>
      </c>
      <c r="AB14" s="16">
        <v>3.8325328793890723E-2</v>
      </c>
      <c r="AC14" s="16">
        <v>1.6656917386628261E-2</v>
      </c>
      <c r="AD14" s="16">
        <v>3.716839629024838E-2</v>
      </c>
    </row>
    <row r="15" spans="2:32" ht="32" customHeight="1" x14ac:dyDescent="0.35">
      <c r="B15" s="15" t="s">
        <v>243</v>
      </c>
      <c r="C15" s="16">
        <v>0.1034439318156673</v>
      </c>
      <c r="D15" s="16">
        <v>9.3833109528947717E-2</v>
      </c>
      <c r="E15" s="16">
        <v>0.1128382701876452</v>
      </c>
      <c r="G15" s="16">
        <v>4.9681876852851449E-2</v>
      </c>
      <c r="H15" s="16">
        <v>6.7745554233914151E-2</v>
      </c>
      <c r="I15" s="16">
        <v>8.1181445521103152E-2</v>
      </c>
      <c r="J15" s="16">
        <v>0.1008483155494096</v>
      </c>
      <c r="K15" s="16">
        <v>0.137035147157162</v>
      </c>
      <c r="L15" s="16">
        <v>0.16524549134148989</v>
      </c>
      <c r="N15" s="16">
        <v>0.1037292090787999</v>
      </c>
      <c r="O15" s="16">
        <v>6.5206441649958938E-2</v>
      </c>
      <c r="P15" s="16">
        <v>9.5674395917121624E-2</v>
      </c>
      <c r="Q15" s="16">
        <v>0.15541386681771441</v>
      </c>
      <c r="R15" s="16">
        <v>9.8199869830766881E-2</v>
      </c>
      <c r="S15" s="16">
        <v>0.1244740524198033</v>
      </c>
      <c r="T15" s="16">
        <v>0.10309935534437931</v>
      </c>
      <c r="U15" s="16">
        <v>8.1327028609366248E-2</v>
      </c>
      <c r="V15" s="16">
        <v>4.6386861025360153E-2</v>
      </c>
      <c r="W15" s="16">
        <v>0.1177430931895362</v>
      </c>
      <c r="X15" s="16">
        <v>0.13366245929663129</v>
      </c>
      <c r="Y15" s="16">
        <v>0.14875053353015519</v>
      </c>
      <c r="AA15" s="16">
        <v>5.906047802626916E-2</v>
      </c>
      <c r="AB15" s="16">
        <v>8.3685431091101714E-2</v>
      </c>
      <c r="AC15" s="16">
        <v>9.6813914739034418E-2</v>
      </c>
      <c r="AD15" s="16">
        <v>0.17813437656506539</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0.130029661864731</v>
      </c>
      <c r="D9" s="16">
        <v>0.13949857609398711</v>
      </c>
      <c r="E9" s="16">
        <v>0.1207740350691149</v>
      </c>
      <c r="G9" s="16">
        <v>0.20200477670051059</v>
      </c>
      <c r="H9" s="16">
        <v>0.17962360578252989</v>
      </c>
      <c r="I9" s="16">
        <v>0.15944922960847749</v>
      </c>
      <c r="J9" s="16">
        <v>0.15054964970273399</v>
      </c>
      <c r="K9" s="16">
        <v>6.4010561529166107E-2</v>
      </c>
      <c r="L9" s="16">
        <v>4.6460616120548318E-2</v>
      </c>
      <c r="N9" s="16">
        <v>0.10594050774979991</v>
      </c>
      <c r="O9" s="16">
        <v>0.1236437658317943</v>
      </c>
      <c r="P9" s="16">
        <v>0.14937677027111751</v>
      </c>
      <c r="Q9" s="16">
        <v>0.10070543391526279</v>
      </c>
      <c r="R9" s="16">
        <v>0.15413579817906789</v>
      </c>
      <c r="S9" s="16">
        <v>9.4938584034515938E-2</v>
      </c>
      <c r="T9" s="16">
        <v>0.1685893549975932</v>
      </c>
      <c r="U9" s="16">
        <v>0.13560113709559829</v>
      </c>
      <c r="V9" s="16">
        <v>0.19990715580690641</v>
      </c>
      <c r="W9" s="16">
        <v>7.0217920569558251E-2</v>
      </c>
      <c r="X9" s="16">
        <v>9.4118384776728264E-2</v>
      </c>
      <c r="Y9" s="16">
        <v>0.13393610369896061</v>
      </c>
      <c r="AA9" s="16">
        <v>0.141994803438728</v>
      </c>
      <c r="AB9" s="16">
        <v>0.14141286871568071</v>
      </c>
      <c r="AC9" s="16">
        <v>0.1227807533594865</v>
      </c>
      <c r="AD9" s="16">
        <v>0.1095958534856252</v>
      </c>
    </row>
    <row r="10" spans="2:32" ht="19" customHeight="1" x14ac:dyDescent="0.35">
      <c r="B10" s="15" t="s">
        <v>238</v>
      </c>
      <c r="C10" s="16">
        <v>0.29724339866379201</v>
      </c>
      <c r="D10" s="16">
        <v>0.30116322497683551</v>
      </c>
      <c r="E10" s="16">
        <v>0.2934118664966644</v>
      </c>
      <c r="G10" s="16">
        <v>0.32923742987580962</v>
      </c>
      <c r="H10" s="16">
        <v>0.36433546318030058</v>
      </c>
      <c r="I10" s="16">
        <v>0.29857120429317269</v>
      </c>
      <c r="J10" s="16">
        <v>0.34768618431864101</v>
      </c>
      <c r="K10" s="16">
        <v>0.27543290360505812</v>
      </c>
      <c r="L10" s="16">
        <v>0.1944903851559919</v>
      </c>
      <c r="N10" s="16">
        <v>0.26554422883675532</v>
      </c>
      <c r="O10" s="16">
        <v>0.3632803736501436</v>
      </c>
      <c r="P10" s="16">
        <v>0.25737042919563419</v>
      </c>
      <c r="Q10" s="16">
        <v>0.28649503689966638</v>
      </c>
      <c r="R10" s="16">
        <v>0.32675841154568752</v>
      </c>
      <c r="S10" s="16">
        <v>0.28112013353990201</v>
      </c>
      <c r="T10" s="16">
        <v>0.29306268929047352</v>
      </c>
      <c r="U10" s="16">
        <v>0.30262875933977762</v>
      </c>
      <c r="V10" s="16">
        <v>0.29467065293075823</v>
      </c>
      <c r="W10" s="16">
        <v>0.30604379021629152</v>
      </c>
      <c r="X10" s="16">
        <v>0.30511416876308178</v>
      </c>
      <c r="Y10" s="16">
        <v>0.29415557957147381</v>
      </c>
      <c r="AA10" s="16">
        <v>0.33942209534951823</v>
      </c>
      <c r="AB10" s="16">
        <v>0.30546762644643521</v>
      </c>
      <c r="AC10" s="16">
        <v>0.32589589358018689</v>
      </c>
      <c r="AD10" s="16">
        <v>0.21800538892126919</v>
      </c>
    </row>
    <row r="11" spans="2:32" ht="19" customHeight="1" x14ac:dyDescent="0.35">
      <c r="B11" s="15" t="s">
        <v>239</v>
      </c>
      <c r="C11" s="16">
        <v>0.25187902102341031</v>
      </c>
      <c r="D11" s="16">
        <v>0.2349360449518294</v>
      </c>
      <c r="E11" s="16">
        <v>0.26844035630735308</v>
      </c>
      <c r="G11" s="16">
        <v>0.26408134774661879</v>
      </c>
      <c r="H11" s="16">
        <v>0.24455372429963421</v>
      </c>
      <c r="I11" s="16">
        <v>0.28356847014999381</v>
      </c>
      <c r="J11" s="16">
        <v>0.20800298465743519</v>
      </c>
      <c r="K11" s="16">
        <v>0.26149418786294643</v>
      </c>
      <c r="L11" s="16">
        <v>0.25324592528347739</v>
      </c>
      <c r="N11" s="16">
        <v>0.30866868486562637</v>
      </c>
      <c r="O11" s="16">
        <v>0.33031693117901839</v>
      </c>
      <c r="P11" s="16">
        <v>0.31198050123133347</v>
      </c>
      <c r="Q11" s="16">
        <v>0.23913101418038649</v>
      </c>
      <c r="R11" s="16">
        <v>0.24548611765982159</v>
      </c>
      <c r="S11" s="16">
        <v>0.26426047370423089</v>
      </c>
      <c r="T11" s="16">
        <v>0.21482820426390359</v>
      </c>
      <c r="U11" s="16">
        <v>0.22227322622102341</v>
      </c>
      <c r="V11" s="16">
        <v>0.27723555132932243</v>
      </c>
      <c r="W11" s="16">
        <v>0.24868894353178411</v>
      </c>
      <c r="X11" s="16">
        <v>0.20163780338792689</v>
      </c>
      <c r="Y11" s="16">
        <v>0.20563940524889471</v>
      </c>
      <c r="AA11" s="16">
        <v>0.25815215717866918</v>
      </c>
      <c r="AB11" s="16">
        <v>0.23700033836845971</v>
      </c>
      <c r="AC11" s="16">
        <v>0.24658753155776611</v>
      </c>
      <c r="AD11" s="16">
        <v>0.26586916023148027</v>
      </c>
    </row>
    <row r="12" spans="2:32" ht="19" customHeight="1" x14ac:dyDescent="0.35">
      <c r="B12" s="15" t="s">
        <v>240</v>
      </c>
      <c r="C12" s="16">
        <v>0.1169616870698497</v>
      </c>
      <c r="D12" s="16">
        <v>0.1151447982883948</v>
      </c>
      <c r="E12" s="16">
        <v>0.1187376504045192</v>
      </c>
      <c r="G12" s="16">
        <v>0.1048733511124491</v>
      </c>
      <c r="H12" s="16">
        <v>9.8711768239689787E-2</v>
      </c>
      <c r="I12" s="16">
        <v>0.13076422881989919</v>
      </c>
      <c r="J12" s="16">
        <v>0.1124318198694345</v>
      </c>
      <c r="K12" s="16">
        <v>0.1302755353870412</v>
      </c>
      <c r="L12" s="16">
        <v>0.1232218596035804</v>
      </c>
      <c r="N12" s="16">
        <v>0.12083963486506941</v>
      </c>
      <c r="O12" s="16">
        <v>9.1730936880074873E-2</v>
      </c>
      <c r="P12" s="16">
        <v>0.1297541981518755</v>
      </c>
      <c r="Q12" s="16">
        <v>0.1239353978421438</v>
      </c>
      <c r="R12" s="16">
        <v>0.12952537154490559</v>
      </c>
      <c r="S12" s="16">
        <v>0.1369142369564077</v>
      </c>
      <c r="T12" s="16">
        <v>7.771571193917548E-2</v>
      </c>
      <c r="U12" s="16">
        <v>0.13296783203893051</v>
      </c>
      <c r="V12" s="16">
        <v>0.101295926216732</v>
      </c>
      <c r="W12" s="16">
        <v>0.1281063981911372</v>
      </c>
      <c r="X12" s="16">
        <v>0.1032079888014318</v>
      </c>
      <c r="Y12" s="16">
        <v>0.11338555845057061</v>
      </c>
      <c r="AA12" s="16">
        <v>0.11139443068773761</v>
      </c>
      <c r="AB12" s="16">
        <v>0.1205063411825355</v>
      </c>
      <c r="AC12" s="16">
        <v>0.122688354871684</v>
      </c>
      <c r="AD12" s="16">
        <v>0.11443353955511271</v>
      </c>
    </row>
    <row r="13" spans="2:32" ht="19" customHeight="1" x14ac:dyDescent="0.35">
      <c r="B13" s="15" t="s">
        <v>241</v>
      </c>
      <c r="C13" s="16">
        <v>4.7109748153218042E-2</v>
      </c>
      <c r="D13" s="16">
        <v>5.4338435179134698E-2</v>
      </c>
      <c r="E13" s="16">
        <v>4.0043887409915699E-2</v>
      </c>
      <c r="G13" s="16">
        <v>3.6142017855069881E-2</v>
      </c>
      <c r="H13" s="16">
        <v>2.6551324691510111E-2</v>
      </c>
      <c r="I13" s="16">
        <v>3.9995515047747877E-2</v>
      </c>
      <c r="J13" s="16">
        <v>4.7085073944662388E-2</v>
      </c>
      <c r="K13" s="16">
        <v>4.9295802405302423E-2</v>
      </c>
      <c r="L13" s="16">
        <v>7.5302962695552977E-2</v>
      </c>
      <c r="N13" s="16">
        <v>6.0266274499864617E-2</v>
      </c>
      <c r="O13" s="16">
        <v>3.035116082389696E-2</v>
      </c>
      <c r="P13" s="16">
        <v>1.8932149064931791E-2</v>
      </c>
      <c r="Q13" s="16">
        <v>2.1481861789899501E-2</v>
      </c>
      <c r="R13" s="16">
        <v>3.5274447582894559E-2</v>
      </c>
      <c r="S13" s="16">
        <v>4.5876752435207578E-2</v>
      </c>
      <c r="T13" s="16">
        <v>6.3958922192501266E-2</v>
      </c>
      <c r="U13" s="16">
        <v>6.3147117330223004E-2</v>
      </c>
      <c r="V13" s="16">
        <v>1.9226665976273372E-2</v>
      </c>
      <c r="W13" s="16">
        <v>5.6431220767362317E-2</v>
      </c>
      <c r="X13" s="16">
        <v>8.3759088565955458E-2</v>
      </c>
      <c r="Y13" s="16">
        <v>5.0545578042524138E-2</v>
      </c>
      <c r="AA13" s="16">
        <v>3.7687288154375123E-2</v>
      </c>
      <c r="AB13" s="16">
        <v>5.0008161531566647E-2</v>
      </c>
      <c r="AC13" s="16">
        <v>5.3713460544053272E-2</v>
      </c>
      <c r="AD13" s="16">
        <v>4.8307505239245027E-2</v>
      </c>
    </row>
    <row r="14" spans="2:32" ht="19" customHeight="1" x14ac:dyDescent="0.35">
      <c r="B14" s="15" t="s">
        <v>242</v>
      </c>
      <c r="C14" s="16">
        <v>3.074949208004539E-2</v>
      </c>
      <c r="D14" s="16">
        <v>2.5601690710054151E-2</v>
      </c>
      <c r="E14" s="16">
        <v>3.578133914772591E-2</v>
      </c>
      <c r="G14" s="16">
        <v>1.6366319693907869E-2</v>
      </c>
      <c r="H14" s="16">
        <v>2.4167189020310471E-2</v>
      </c>
      <c r="I14" s="16">
        <v>2.1724729847758549E-2</v>
      </c>
      <c r="J14" s="16">
        <v>2.0829955218291379E-2</v>
      </c>
      <c r="K14" s="16">
        <v>3.9372135417995939E-2</v>
      </c>
      <c r="L14" s="16">
        <v>5.5094419958369147E-2</v>
      </c>
      <c r="N14" s="16">
        <v>2.514307806620894E-2</v>
      </c>
      <c r="O14" s="16">
        <v>0</v>
      </c>
      <c r="P14" s="16">
        <v>4.7438476657331127E-2</v>
      </c>
      <c r="Q14" s="16">
        <v>2.1095917021700331E-2</v>
      </c>
      <c r="R14" s="16">
        <v>1.8255886131067951E-2</v>
      </c>
      <c r="S14" s="16">
        <v>1.7156881585185042E-2</v>
      </c>
      <c r="T14" s="16">
        <v>4.9327358853494763E-2</v>
      </c>
      <c r="U14" s="16">
        <v>1.5974396673450641E-2</v>
      </c>
      <c r="V14" s="16">
        <v>1.580314429706688E-2</v>
      </c>
      <c r="W14" s="16">
        <v>5.756571740548809E-2</v>
      </c>
      <c r="X14" s="16">
        <v>4.189238523494565E-2</v>
      </c>
      <c r="Y14" s="16">
        <v>4.4110063836880861E-2</v>
      </c>
      <c r="AA14" s="16">
        <v>1.6830436006003271E-2</v>
      </c>
      <c r="AB14" s="16">
        <v>4.0085774798629778E-2</v>
      </c>
      <c r="AC14" s="16">
        <v>1.6009686657793221E-2</v>
      </c>
      <c r="AD14" s="16">
        <v>4.9324758936996407E-2</v>
      </c>
    </row>
    <row r="15" spans="2:32" ht="32" customHeight="1" x14ac:dyDescent="0.35">
      <c r="B15" s="15" t="s">
        <v>243</v>
      </c>
      <c r="C15" s="16">
        <v>0.1260269911449535</v>
      </c>
      <c r="D15" s="16">
        <v>0.12931722979976409</v>
      </c>
      <c r="E15" s="16">
        <v>0.12281086516470691</v>
      </c>
      <c r="G15" s="16">
        <v>4.7294757015634133E-2</v>
      </c>
      <c r="H15" s="16">
        <v>6.2056924786024842E-2</v>
      </c>
      <c r="I15" s="16">
        <v>6.5926622232950274E-2</v>
      </c>
      <c r="J15" s="16">
        <v>0.1134143322888016</v>
      </c>
      <c r="K15" s="16">
        <v>0.18011887379248959</v>
      </c>
      <c r="L15" s="16">
        <v>0.25218383118247978</v>
      </c>
      <c r="N15" s="16">
        <v>0.1135975911166754</v>
      </c>
      <c r="O15" s="16">
        <v>6.0676831635071808E-2</v>
      </c>
      <c r="P15" s="16">
        <v>8.5147475427776273E-2</v>
      </c>
      <c r="Q15" s="16">
        <v>0.20715533835094069</v>
      </c>
      <c r="R15" s="16">
        <v>9.0563967356554878E-2</v>
      </c>
      <c r="S15" s="16">
        <v>0.15973293774455091</v>
      </c>
      <c r="T15" s="16">
        <v>0.13251775846285799</v>
      </c>
      <c r="U15" s="16">
        <v>0.1274075313009965</v>
      </c>
      <c r="V15" s="16">
        <v>9.1860903442940844E-2</v>
      </c>
      <c r="W15" s="16">
        <v>0.13294600931837869</v>
      </c>
      <c r="X15" s="16">
        <v>0.17027018046993009</v>
      </c>
      <c r="Y15" s="16">
        <v>0.1582277111506952</v>
      </c>
      <c r="AA15" s="16">
        <v>9.4518789184968602E-2</v>
      </c>
      <c r="AB15" s="16">
        <v>0.1055188889566924</v>
      </c>
      <c r="AC15" s="16">
        <v>0.1123243194290301</v>
      </c>
      <c r="AD15" s="16">
        <v>0.19446379363027119</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0.15688614173026069</v>
      </c>
      <c r="D9" s="16">
        <v>0.15733297851254119</v>
      </c>
      <c r="E9" s="16">
        <v>0.1564493699531373</v>
      </c>
      <c r="G9" s="16">
        <v>0.20463562767042329</v>
      </c>
      <c r="H9" s="16">
        <v>0.18640115044156191</v>
      </c>
      <c r="I9" s="16">
        <v>0.20843905390012521</v>
      </c>
      <c r="J9" s="16">
        <v>0.19143663285738999</v>
      </c>
      <c r="K9" s="16">
        <v>8.9230257988308748E-2</v>
      </c>
      <c r="L9" s="16">
        <v>7.7251120687926347E-2</v>
      </c>
      <c r="N9" s="16">
        <v>0.1175458004135571</v>
      </c>
      <c r="O9" s="16">
        <v>0.13348175298912821</v>
      </c>
      <c r="P9" s="16">
        <v>0.1761285462751033</v>
      </c>
      <c r="Q9" s="16">
        <v>0.1436290284858813</v>
      </c>
      <c r="R9" s="16">
        <v>0.1456341619293553</v>
      </c>
      <c r="S9" s="16">
        <v>0.18612117053337379</v>
      </c>
      <c r="T9" s="16">
        <v>0.1842254202367008</v>
      </c>
      <c r="U9" s="16">
        <v>0.178170511723445</v>
      </c>
      <c r="V9" s="16">
        <v>0.20702374697734391</v>
      </c>
      <c r="W9" s="16">
        <v>0.12442866554469161</v>
      </c>
      <c r="X9" s="16">
        <v>0.11945321125868461</v>
      </c>
      <c r="Y9" s="16">
        <v>0.14691661670888551</v>
      </c>
      <c r="AA9" s="16">
        <v>0.17417243038025221</v>
      </c>
      <c r="AB9" s="16">
        <v>0.1567238339651553</v>
      </c>
      <c r="AC9" s="16">
        <v>0.179677407062353</v>
      </c>
      <c r="AD9" s="16">
        <v>0.1175045728543699</v>
      </c>
    </row>
    <row r="10" spans="2:32" ht="19" customHeight="1" x14ac:dyDescent="0.35">
      <c r="B10" s="15" t="s">
        <v>238</v>
      </c>
      <c r="C10" s="16">
        <v>0.3479006025638976</v>
      </c>
      <c r="D10" s="16">
        <v>0.35425061906695238</v>
      </c>
      <c r="E10" s="16">
        <v>0.34169362027688033</v>
      </c>
      <c r="G10" s="16">
        <v>0.33462059665070099</v>
      </c>
      <c r="H10" s="16">
        <v>0.38697968557042628</v>
      </c>
      <c r="I10" s="16">
        <v>0.36767541055784903</v>
      </c>
      <c r="J10" s="16">
        <v>0.35454764454977511</v>
      </c>
      <c r="K10" s="16">
        <v>0.34784442519573849</v>
      </c>
      <c r="L10" s="16">
        <v>0.30350314007714591</v>
      </c>
      <c r="N10" s="16">
        <v>0.38403424106785999</v>
      </c>
      <c r="O10" s="16">
        <v>0.37135913504860918</v>
      </c>
      <c r="P10" s="16">
        <v>0.36354984331428691</v>
      </c>
      <c r="Q10" s="16">
        <v>0.31200159236298752</v>
      </c>
      <c r="R10" s="16">
        <v>0.3283304629352401</v>
      </c>
      <c r="S10" s="16">
        <v>0.34996828346584158</v>
      </c>
      <c r="T10" s="16">
        <v>0.26808912833775189</v>
      </c>
      <c r="U10" s="16">
        <v>0.29051205689627901</v>
      </c>
      <c r="V10" s="16">
        <v>0.35888262480556882</v>
      </c>
      <c r="W10" s="16">
        <v>0.39140190569405381</v>
      </c>
      <c r="X10" s="16">
        <v>0.37159744413978463</v>
      </c>
      <c r="Y10" s="16">
        <v>0.35184227613099861</v>
      </c>
      <c r="AA10" s="16">
        <v>0.41539955288291391</v>
      </c>
      <c r="AB10" s="16">
        <v>0.36065151397157652</v>
      </c>
      <c r="AC10" s="16">
        <v>0.33556524000678811</v>
      </c>
      <c r="AD10" s="16">
        <v>0.27190681806484562</v>
      </c>
    </row>
    <row r="11" spans="2:32" ht="19" customHeight="1" x14ac:dyDescent="0.35">
      <c r="B11" s="15" t="s">
        <v>239</v>
      </c>
      <c r="C11" s="16">
        <v>0.2183167927573012</v>
      </c>
      <c r="D11" s="16">
        <v>0.21132171969561109</v>
      </c>
      <c r="E11" s="16">
        <v>0.22515430169439071</v>
      </c>
      <c r="G11" s="16">
        <v>0.2226086215087511</v>
      </c>
      <c r="H11" s="16">
        <v>0.21419962124229311</v>
      </c>
      <c r="I11" s="16">
        <v>0.20505888954044929</v>
      </c>
      <c r="J11" s="16">
        <v>0.20848990367209519</v>
      </c>
      <c r="K11" s="16">
        <v>0.2603382234589573</v>
      </c>
      <c r="L11" s="16">
        <v>0.2093267574258727</v>
      </c>
      <c r="N11" s="16">
        <v>0.25294398905146731</v>
      </c>
      <c r="O11" s="16">
        <v>0.24262646574393679</v>
      </c>
      <c r="P11" s="16">
        <v>0.19664020010822611</v>
      </c>
      <c r="Q11" s="16">
        <v>0.1817621727968608</v>
      </c>
      <c r="R11" s="16">
        <v>0.26528202910235349</v>
      </c>
      <c r="S11" s="16">
        <v>0.1830223913063751</v>
      </c>
      <c r="T11" s="16">
        <v>0.20129111092108429</v>
      </c>
      <c r="U11" s="16">
        <v>0.22270644255024821</v>
      </c>
      <c r="V11" s="16">
        <v>0.2308258222110405</v>
      </c>
      <c r="W11" s="16">
        <v>0.2053165409308893</v>
      </c>
      <c r="X11" s="16">
        <v>0.1734302033750712</v>
      </c>
      <c r="Y11" s="16">
        <v>0.22541961728096169</v>
      </c>
      <c r="AA11" s="16">
        <v>0.19343096831826251</v>
      </c>
      <c r="AB11" s="16">
        <v>0.22503984673496549</v>
      </c>
      <c r="AC11" s="16">
        <v>0.23183215609841751</v>
      </c>
      <c r="AD11" s="16">
        <v>0.2262138562073932</v>
      </c>
    </row>
    <row r="12" spans="2:32" ht="19" customHeight="1" x14ac:dyDescent="0.35">
      <c r="B12" s="15" t="s">
        <v>240</v>
      </c>
      <c r="C12" s="16">
        <v>8.8773010310037037E-2</v>
      </c>
      <c r="D12" s="16">
        <v>8.4934326242480651E-2</v>
      </c>
      <c r="E12" s="16">
        <v>9.2525227961962192E-2</v>
      </c>
      <c r="G12" s="16">
        <v>0.1140135658338176</v>
      </c>
      <c r="H12" s="16">
        <v>9.8386095683873562E-2</v>
      </c>
      <c r="I12" s="16">
        <v>9.0287465487668569E-2</v>
      </c>
      <c r="J12" s="16">
        <v>7.8056782045581738E-2</v>
      </c>
      <c r="K12" s="16">
        <v>7.3609732450313659E-2</v>
      </c>
      <c r="L12" s="16">
        <v>8.208234789937538E-2</v>
      </c>
      <c r="N12" s="16">
        <v>8.365184391335119E-2</v>
      </c>
      <c r="O12" s="16">
        <v>7.2942098550006801E-2</v>
      </c>
      <c r="P12" s="16">
        <v>8.5363851056028478E-2</v>
      </c>
      <c r="Q12" s="16">
        <v>9.6965097765075517E-2</v>
      </c>
      <c r="R12" s="16">
        <v>0.10736322912696129</v>
      </c>
      <c r="S12" s="16">
        <v>8.0224101424369851E-2</v>
      </c>
      <c r="T12" s="16">
        <v>0.1062965950183057</v>
      </c>
      <c r="U12" s="16">
        <v>7.4547082245620927E-2</v>
      </c>
      <c r="V12" s="16">
        <v>0.1004134858584588</v>
      </c>
      <c r="W12" s="16">
        <v>9.3355638295017765E-2</v>
      </c>
      <c r="X12" s="16">
        <v>8.1098676784730303E-2</v>
      </c>
      <c r="Y12" s="16">
        <v>6.489442322662356E-2</v>
      </c>
      <c r="AA12" s="16">
        <v>9.8496881509207657E-2</v>
      </c>
      <c r="AB12" s="16">
        <v>9.0683238600971883E-2</v>
      </c>
      <c r="AC12" s="16">
        <v>8.4188756379556362E-2</v>
      </c>
      <c r="AD12" s="16">
        <v>8.0915704181154735E-2</v>
      </c>
    </row>
    <row r="13" spans="2:32" ht="19" customHeight="1" x14ac:dyDescent="0.35">
      <c r="B13" s="15" t="s">
        <v>241</v>
      </c>
      <c r="C13" s="16">
        <v>3.2912352969517701E-2</v>
      </c>
      <c r="D13" s="16">
        <v>2.967708872148693E-2</v>
      </c>
      <c r="E13" s="16">
        <v>3.6074742842313628E-2</v>
      </c>
      <c r="G13" s="16">
        <v>3.8389610194408251E-2</v>
      </c>
      <c r="H13" s="16">
        <v>1.9828337440685819E-2</v>
      </c>
      <c r="I13" s="16">
        <v>3.0620121718796661E-2</v>
      </c>
      <c r="J13" s="16">
        <v>2.6101734476651019E-2</v>
      </c>
      <c r="K13" s="16">
        <v>3.3165873039699013E-2</v>
      </c>
      <c r="L13" s="16">
        <v>4.7151442883908663E-2</v>
      </c>
      <c r="N13" s="16">
        <v>2.1968513991562119E-2</v>
      </c>
      <c r="O13" s="16">
        <v>6.0595642311059857E-2</v>
      </c>
      <c r="P13" s="16">
        <v>2.7349485256111521E-2</v>
      </c>
      <c r="Q13" s="16">
        <v>4.5722847098912757E-2</v>
      </c>
      <c r="R13" s="16">
        <v>3.5021192273270281E-2</v>
      </c>
      <c r="S13" s="16">
        <v>2.429117474880919E-2</v>
      </c>
      <c r="T13" s="16">
        <v>3.4874627815409023E-2</v>
      </c>
      <c r="U13" s="16">
        <v>4.7306374846549142E-2</v>
      </c>
      <c r="V13" s="16">
        <v>2.2115502859699029E-2</v>
      </c>
      <c r="W13" s="16">
        <v>3.5672518950830193E-2</v>
      </c>
      <c r="X13" s="16">
        <v>4.2615652021598019E-2</v>
      </c>
      <c r="Y13" s="16">
        <v>2.5262041844155501E-2</v>
      </c>
      <c r="AA13" s="16">
        <v>2.3243501137452549E-2</v>
      </c>
      <c r="AB13" s="16">
        <v>3.4454149030078117E-2</v>
      </c>
      <c r="AC13" s="16">
        <v>3.003022503417661E-2</v>
      </c>
      <c r="AD13" s="16">
        <v>4.4560007229429308E-2</v>
      </c>
    </row>
    <row r="14" spans="2:32" ht="19" customHeight="1" x14ac:dyDescent="0.35">
      <c r="B14" s="15" t="s">
        <v>242</v>
      </c>
      <c r="C14" s="16">
        <v>2.0055381318516911E-2</v>
      </c>
      <c r="D14" s="16">
        <v>1.972106768707909E-2</v>
      </c>
      <c r="E14" s="16">
        <v>2.0382164530441591E-2</v>
      </c>
      <c r="G14" s="16">
        <v>1.5832433047983711E-2</v>
      </c>
      <c r="H14" s="16">
        <v>2.1177147140723801E-2</v>
      </c>
      <c r="I14" s="16">
        <v>3.2955888070386262E-2</v>
      </c>
      <c r="J14" s="16">
        <v>1.405600199208446E-2</v>
      </c>
      <c r="K14" s="16">
        <v>2.3861837446867179E-2</v>
      </c>
      <c r="L14" s="16">
        <v>1.375649000321026E-2</v>
      </c>
      <c r="N14" s="16">
        <v>2.187363897396916E-2</v>
      </c>
      <c r="O14" s="16">
        <v>0</v>
      </c>
      <c r="P14" s="16">
        <v>1.0621908522391791E-2</v>
      </c>
      <c r="Q14" s="16">
        <v>4.2300175246423932E-2</v>
      </c>
      <c r="R14" s="16">
        <v>1.3237796159747619E-2</v>
      </c>
      <c r="S14" s="16">
        <v>1.107080385766211E-2</v>
      </c>
      <c r="T14" s="16">
        <v>2.5363265476941701E-2</v>
      </c>
      <c r="U14" s="16">
        <v>3.1713205684453231E-2</v>
      </c>
      <c r="V14" s="16">
        <v>1.9102942232163491E-2</v>
      </c>
      <c r="W14" s="16">
        <v>1.7959677077975959E-2</v>
      </c>
      <c r="X14" s="16">
        <v>2.8339563227991312E-2</v>
      </c>
      <c r="Y14" s="16">
        <v>1.7937529551689261E-2</v>
      </c>
      <c r="AA14" s="16">
        <v>9.4354817568160169E-3</v>
      </c>
      <c r="AB14" s="16">
        <v>1.634857698971021E-2</v>
      </c>
      <c r="AC14" s="16">
        <v>2.01837378873919E-2</v>
      </c>
      <c r="AD14" s="16">
        <v>3.5449294776544148E-2</v>
      </c>
    </row>
    <row r="15" spans="2:32" ht="32" customHeight="1" x14ac:dyDescent="0.35">
      <c r="B15" s="15" t="s">
        <v>243</v>
      </c>
      <c r="C15" s="16">
        <v>0.13515571835046869</v>
      </c>
      <c r="D15" s="16">
        <v>0.14276220007384849</v>
      </c>
      <c r="E15" s="16">
        <v>0.12772057274087431</v>
      </c>
      <c r="G15" s="16">
        <v>6.989954509391498E-2</v>
      </c>
      <c r="H15" s="16">
        <v>7.3027962480435485E-2</v>
      </c>
      <c r="I15" s="16">
        <v>6.4963170724725003E-2</v>
      </c>
      <c r="J15" s="16">
        <v>0.12731130040642261</v>
      </c>
      <c r="K15" s="16">
        <v>0.1719496504201154</v>
      </c>
      <c r="L15" s="16">
        <v>0.26692870102256072</v>
      </c>
      <c r="N15" s="16">
        <v>0.11798197258823311</v>
      </c>
      <c r="O15" s="16">
        <v>0.1189949053572591</v>
      </c>
      <c r="P15" s="16">
        <v>0.14034616546785189</v>
      </c>
      <c r="Q15" s="16">
        <v>0.17761908624385811</v>
      </c>
      <c r="R15" s="16">
        <v>0.10513112847307191</v>
      </c>
      <c r="S15" s="16">
        <v>0.1653020746635683</v>
      </c>
      <c r="T15" s="16">
        <v>0.17985985219380651</v>
      </c>
      <c r="U15" s="16">
        <v>0.1550443260534046</v>
      </c>
      <c r="V15" s="16">
        <v>6.1635875055725549E-2</v>
      </c>
      <c r="W15" s="16">
        <v>0.1318650535065416</v>
      </c>
      <c r="X15" s="16">
        <v>0.1834652491921398</v>
      </c>
      <c r="Y15" s="16">
        <v>0.1677274952566859</v>
      </c>
      <c r="AA15" s="16">
        <v>8.5821184015095156E-2</v>
      </c>
      <c r="AB15" s="16">
        <v>0.11609884070754251</v>
      </c>
      <c r="AC15" s="16">
        <v>0.1185224775313166</v>
      </c>
      <c r="AD15" s="16">
        <v>0.22344974668626311</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F20"/>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7" t="s">
        <v>424</v>
      </c>
    </row>
    <row r="6" spans="2:6" ht="50" customHeight="1" x14ac:dyDescent="0.35">
      <c r="C6" s="18" t="s">
        <v>441</v>
      </c>
      <c r="D6" s="18" t="s">
        <v>442</v>
      </c>
      <c r="E6" s="18" t="s">
        <v>443</v>
      </c>
      <c r="F6" s="18" t="s">
        <v>444</v>
      </c>
    </row>
    <row r="7" spans="2:6" x14ac:dyDescent="0.35">
      <c r="B7" s="15" t="s">
        <v>237</v>
      </c>
      <c r="C7" s="16">
        <v>9.2034333584786202E-2</v>
      </c>
      <c r="D7" s="16">
        <v>0.23707447808443041</v>
      </c>
      <c r="E7" s="16">
        <v>0.1073232081888761</v>
      </c>
      <c r="F7" s="16">
        <v>0.17190770673105721</v>
      </c>
    </row>
    <row r="8" spans="2:6" x14ac:dyDescent="0.35">
      <c r="B8" s="15" t="s">
        <v>238</v>
      </c>
      <c r="C8" s="16">
        <v>0.17895999402482421</v>
      </c>
      <c r="D8" s="16">
        <v>0.22832213551167141</v>
      </c>
      <c r="E8" s="16">
        <v>0.25109745893065388</v>
      </c>
      <c r="F8" s="16">
        <v>0.25276002349045151</v>
      </c>
    </row>
    <row r="9" spans="2:6" x14ac:dyDescent="0.35">
      <c r="B9" s="15" t="s">
        <v>239</v>
      </c>
      <c r="C9" s="16">
        <v>0.149538132473897</v>
      </c>
      <c r="D9" s="16">
        <v>0.179632212585739</v>
      </c>
      <c r="E9" s="16">
        <v>0.23237212360246001</v>
      </c>
      <c r="F9" s="16">
        <v>0.19031398443014541</v>
      </c>
    </row>
    <row r="10" spans="2:6" x14ac:dyDescent="0.35">
      <c r="B10" s="15" t="s">
        <v>240</v>
      </c>
      <c r="C10" s="16">
        <v>7.8312136337838317E-2</v>
      </c>
      <c r="D10" s="16">
        <v>7.6054510349652493E-2</v>
      </c>
      <c r="E10" s="16">
        <v>0.12591413899183729</v>
      </c>
      <c r="F10" s="16">
        <v>0.11257372166666969</v>
      </c>
    </row>
    <row r="11" spans="2:6" x14ac:dyDescent="0.35">
      <c r="B11" s="15" t="s">
        <v>241</v>
      </c>
      <c r="C11" s="16">
        <v>4.2529913439490627E-2</v>
      </c>
      <c r="D11" s="16">
        <v>3.7573929134895212E-2</v>
      </c>
      <c r="E11" s="16">
        <v>4.9276166150558763E-2</v>
      </c>
      <c r="F11" s="16">
        <v>4.0663853942324087E-2</v>
      </c>
    </row>
    <row r="12" spans="2:6" x14ac:dyDescent="0.35">
      <c r="B12" s="15" t="s">
        <v>242</v>
      </c>
      <c r="C12" s="16">
        <v>3.114201777839453E-2</v>
      </c>
      <c r="D12" s="16">
        <v>2.302364994117025E-2</v>
      </c>
      <c r="E12" s="16">
        <v>2.8061169191789661E-2</v>
      </c>
      <c r="F12" s="16">
        <v>2.8977150315887618E-2</v>
      </c>
    </row>
    <row r="13" spans="2:6" ht="29" x14ac:dyDescent="0.35">
      <c r="B13" s="15" t="s">
        <v>243</v>
      </c>
      <c r="C13" s="16">
        <v>0.427483472360769</v>
      </c>
      <c r="D13" s="16">
        <v>0.21831908439244119</v>
      </c>
      <c r="E13" s="16">
        <v>0.20595573494382419</v>
      </c>
      <c r="F13" s="16">
        <v>0.20280355942346451</v>
      </c>
    </row>
    <row r="16" spans="2:6" x14ac:dyDescent="0.35">
      <c r="B16" t="s">
        <v>393</v>
      </c>
    </row>
    <row r="17" spans="2:2" x14ac:dyDescent="0.35">
      <c r="B17" t="s">
        <v>394</v>
      </c>
    </row>
    <row r="20" spans="2:2" x14ac:dyDescent="0.35">
      <c r="B20" t="str">
        <f>HYPERLINK("#Contents!A1", "Return to Contents")</f>
        <v>Return to Contents</v>
      </c>
    </row>
  </sheetData>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259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9.2034333584786202E-2</v>
      </c>
      <c r="D9" s="16">
        <v>0.10171900156968119</v>
      </c>
      <c r="E9" s="16">
        <v>8.2567812890081138E-2</v>
      </c>
      <c r="G9" s="16">
        <v>0.1313941044053113</v>
      </c>
      <c r="H9" s="16">
        <v>0.1788478296266926</v>
      </c>
      <c r="I9" s="16">
        <v>0.11103030186300861</v>
      </c>
      <c r="J9" s="16">
        <v>6.8239158569551206E-2</v>
      </c>
      <c r="K9" s="16">
        <v>6.0803096157530608E-2</v>
      </c>
      <c r="L9" s="16">
        <v>2.0680249818876961E-2</v>
      </c>
      <c r="N9" s="16">
        <v>5.7030945357964671E-2</v>
      </c>
      <c r="O9" s="16">
        <v>0.14552531502099031</v>
      </c>
      <c r="P9" s="16">
        <v>0.1101813667914243</v>
      </c>
      <c r="Q9" s="16">
        <v>5.4416138631797048E-2</v>
      </c>
      <c r="R9" s="16">
        <v>7.393167941613589E-2</v>
      </c>
      <c r="S9" s="16">
        <v>8.6874793475893441E-2</v>
      </c>
      <c r="T9" s="16">
        <v>8.4851782394030656E-2</v>
      </c>
      <c r="U9" s="16">
        <v>0.12888833737588759</v>
      </c>
      <c r="V9" s="16">
        <v>0.16389926905239011</v>
      </c>
      <c r="W9" s="16">
        <v>6.2721932800813271E-2</v>
      </c>
      <c r="X9" s="16">
        <v>7.2159698467755551E-2</v>
      </c>
      <c r="Y9" s="16">
        <v>5.9416248875754349E-2</v>
      </c>
      <c r="AA9" s="16">
        <v>0.14538613222364841</v>
      </c>
      <c r="AB9" s="16">
        <v>8.1709872349361876E-2</v>
      </c>
      <c r="AC9" s="16">
        <v>7.3038370870301586E-2</v>
      </c>
      <c r="AD9" s="16">
        <v>6.1110905607812717E-2</v>
      </c>
    </row>
    <row r="10" spans="2:32" ht="19" customHeight="1" x14ac:dyDescent="0.35">
      <c r="B10" s="15" t="s">
        <v>238</v>
      </c>
      <c r="C10" s="16">
        <v>0.17895999402482421</v>
      </c>
      <c r="D10" s="16">
        <v>0.19853261990858431</v>
      </c>
      <c r="E10" s="16">
        <v>0.15982824182977531</v>
      </c>
      <c r="G10" s="16">
        <v>0.26660369240286352</v>
      </c>
      <c r="H10" s="16">
        <v>0.28413832286015311</v>
      </c>
      <c r="I10" s="16">
        <v>0.23157552328309841</v>
      </c>
      <c r="J10" s="16">
        <v>0.16426605653785509</v>
      </c>
      <c r="K10" s="16">
        <v>0.1197906185507302</v>
      </c>
      <c r="L10" s="16">
        <v>4.5167036975012162E-2</v>
      </c>
      <c r="N10" s="16">
        <v>0.18338194627046361</v>
      </c>
      <c r="O10" s="16">
        <v>0.23836556295253239</v>
      </c>
      <c r="P10" s="16">
        <v>0.16094851432422719</v>
      </c>
      <c r="Q10" s="16">
        <v>0.12923944511070279</v>
      </c>
      <c r="R10" s="16">
        <v>0.1776692655071285</v>
      </c>
      <c r="S10" s="16">
        <v>9.7853435669028849E-2</v>
      </c>
      <c r="T10" s="16">
        <v>0.2212894388282205</v>
      </c>
      <c r="U10" s="16">
        <v>0.1666477462114975</v>
      </c>
      <c r="V10" s="16">
        <v>0.23515588929259121</v>
      </c>
      <c r="W10" s="16">
        <v>0.16052092084114999</v>
      </c>
      <c r="X10" s="16">
        <v>0.1726861220197641</v>
      </c>
      <c r="Y10" s="16">
        <v>0.18405833142670019</v>
      </c>
      <c r="AA10" s="16">
        <v>0.24019836266816161</v>
      </c>
      <c r="AB10" s="16">
        <v>0.16124225306070711</v>
      </c>
      <c r="AC10" s="16">
        <v>0.18562368095604939</v>
      </c>
      <c r="AD10" s="16">
        <v>0.12641831206496251</v>
      </c>
    </row>
    <row r="11" spans="2:32" ht="19" customHeight="1" x14ac:dyDescent="0.35">
      <c r="B11" s="15" t="s">
        <v>239</v>
      </c>
      <c r="C11" s="16">
        <v>0.149538132473897</v>
      </c>
      <c r="D11" s="16">
        <v>0.15548571318683349</v>
      </c>
      <c r="E11" s="16">
        <v>0.14372452110484901</v>
      </c>
      <c r="G11" s="16">
        <v>0.2027093768074453</v>
      </c>
      <c r="H11" s="16">
        <v>0.20977582168828199</v>
      </c>
      <c r="I11" s="16">
        <v>0.18177726423174881</v>
      </c>
      <c r="J11" s="16">
        <v>0.14615406254740251</v>
      </c>
      <c r="K11" s="16">
        <v>0.1021135867072929</v>
      </c>
      <c r="L11" s="16">
        <v>7.4270182715645769E-2</v>
      </c>
      <c r="N11" s="16">
        <v>0.13956265351684941</v>
      </c>
      <c r="O11" s="16">
        <v>0.1339393248412353</v>
      </c>
      <c r="P11" s="16">
        <v>0.13730477123014609</v>
      </c>
      <c r="Q11" s="16">
        <v>0.16543211004229519</v>
      </c>
      <c r="R11" s="16">
        <v>0.1703297973467697</v>
      </c>
      <c r="S11" s="16">
        <v>0.1175843964076477</v>
      </c>
      <c r="T11" s="16">
        <v>0.1485161017999545</v>
      </c>
      <c r="U11" s="16">
        <v>0.18449870824365841</v>
      </c>
      <c r="V11" s="16">
        <v>0.19353742142247499</v>
      </c>
      <c r="W11" s="16">
        <v>0.1209487731497241</v>
      </c>
      <c r="X11" s="16">
        <v>0.1428963142043076</v>
      </c>
      <c r="Y11" s="16">
        <v>0.1116869550285835</v>
      </c>
      <c r="AA11" s="16">
        <v>0.13656929597862169</v>
      </c>
      <c r="AB11" s="16">
        <v>0.1554819584881213</v>
      </c>
      <c r="AC11" s="16">
        <v>0.18313641449852219</v>
      </c>
      <c r="AD11" s="16">
        <v>0.1288882622696356</v>
      </c>
    </row>
    <row r="12" spans="2:32" ht="19" customHeight="1" x14ac:dyDescent="0.35">
      <c r="B12" s="15" t="s">
        <v>240</v>
      </c>
      <c r="C12" s="16">
        <v>7.8312136337838317E-2</v>
      </c>
      <c r="D12" s="16">
        <v>7.6829660268829397E-2</v>
      </c>
      <c r="E12" s="16">
        <v>7.9761219611376097E-2</v>
      </c>
      <c r="G12" s="16">
        <v>0.1157455484353145</v>
      </c>
      <c r="H12" s="16">
        <v>0.10227807152535701</v>
      </c>
      <c r="I12" s="16">
        <v>8.6541133164942871E-2</v>
      </c>
      <c r="J12" s="16">
        <v>9.7123216236490853E-2</v>
      </c>
      <c r="K12" s="16">
        <v>4.727908832737749E-2</v>
      </c>
      <c r="L12" s="16">
        <v>3.3245610359977147E-2</v>
      </c>
      <c r="N12" s="16">
        <v>9.6069989133418465E-2</v>
      </c>
      <c r="O12" s="16">
        <v>6.0531656940571082E-2</v>
      </c>
      <c r="P12" s="16">
        <v>7.2813800041881482E-2</v>
      </c>
      <c r="Q12" s="16">
        <v>0.1099515900014688</v>
      </c>
      <c r="R12" s="16">
        <v>7.4604578158559545E-2</v>
      </c>
      <c r="S12" s="16">
        <v>5.8505457615357123E-2</v>
      </c>
      <c r="T12" s="16">
        <v>6.6619419034129698E-2</v>
      </c>
      <c r="U12" s="16">
        <v>0.1045445238651017</v>
      </c>
      <c r="V12" s="16">
        <v>0.100450577037001</v>
      </c>
      <c r="W12" s="16">
        <v>8.7330894936605022E-2</v>
      </c>
      <c r="X12" s="16">
        <v>5.3697367721006369E-2</v>
      </c>
      <c r="Y12" s="16">
        <v>3.4660857450904733E-2</v>
      </c>
      <c r="AA12" s="16">
        <v>7.660959295157678E-2</v>
      </c>
      <c r="AB12" s="16">
        <v>8.261503848955469E-2</v>
      </c>
      <c r="AC12" s="16">
        <v>7.4420726403142887E-2</v>
      </c>
      <c r="AD12" s="16">
        <v>7.9666120669453513E-2</v>
      </c>
    </row>
    <row r="13" spans="2:32" ht="19" customHeight="1" x14ac:dyDescent="0.35">
      <c r="B13" s="15" t="s">
        <v>241</v>
      </c>
      <c r="C13" s="16">
        <v>4.2529913439490627E-2</v>
      </c>
      <c r="D13" s="16">
        <v>5.0056452153066359E-2</v>
      </c>
      <c r="E13" s="16">
        <v>3.5172910122217238E-2</v>
      </c>
      <c r="G13" s="16">
        <v>5.183695373606792E-2</v>
      </c>
      <c r="H13" s="16">
        <v>5.5405207947578701E-2</v>
      </c>
      <c r="I13" s="16">
        <v>5.1812000278217328E-2</v>
      </c>
      <c r="J13" s="16">
        <v>5.9305036332697687E-2</v>
      </c>
      <c r="K13" s="16">
        <v>2.6865199414124179E-2</v>
      </c>
      <c r="L13" s="16">
        <v>1.537016455136562E-2</v>
      </c>
      <c r="N13" s="16">
        <v>5.2640160103102858E-2</v>
      </c>
      <c r="O13" s="16">
        <v>4.8153419529930901E-2</v>
      </c>
      <c r="P13" s="16">
        <v>7.5463893453128886E-2</v>
      </c>
      <c r="Q13" s="16">
        <v>2.2709247285505042E-2</v>
      </c>
      <c r="R13" s="16">
        <v>4.8344449883175253E-2</v>
      </c>
      <c r="S13" s="16">
        <v>5.4851717018949878E-2</v>
      </c>
      <c r="T13" s="16">
        <v>1.3246632405085E-2</v>
      </c>
      <c r="U13" s="16">
        <v>3.6203452218970568E-2</v>
      </c>
      <c r="V13" s="16">
        <v>4.4050426967182262E-2</v>
      </c>
      <c r="W13" s="16">
        <v>3.6419874667847629E-2</v>
      </c>
      <c r="X13" s="16">
        <v>4.104419512180265E-2</v>
      </c>
      <c r="Y13" s="16">
        <v>3.9839327591032862E-2</v>
      </c>
      <c r="AA13" s="16">
        <v>2.3015885868152789E-2</v>
      </c>
      <c r="AB13" s="16">
        <v>4.4519156164936922E-2</v>
      </c>
      <c r="AC13" s="16">
        <v>5.8466599835399223E-2</v>
      </c>
      <c r="AD13" s="16">
        <v>4.7279357299248308E-2</v>
      </c>
    </row>
    <row r="14" spans="2:32" ht="19" customHeight="1" x14ac:dyDescent="0.35">
      <c r="B14" s="15" t="s">
        <v>242</v>
      </c>
      <c r="C14" s="16">
        <v>3.114201777839453E-2</v>
      </c>
      <c r="D14" s="16">
        <v>2.8794687046463329E-2</v>
      </c>
      <c r="E14" s="16">
        <v>3.3436474850728017E-2</v>
      </c>
      <c r="G14" s="16">
        <v>3.7564472466823678E-2</v>
      </c>
      <c r="H14" s="16">
        <v>3.216533049678779E-2</v>
      </c>
      <c r="I14" s="16">
        <v>4.205097935634268E-2</v>
      </c>
      <c r="J14" s="16">
        <v>4.0564287824140163E-2</v>
      </c>
      <c r="K14" s="16">
        <v>2.018370044518962E-2</v>
      </c>
      <c r="L14" s="16">
        <v>1.6971503383722979E-2</v>
      </c>
      <c r="N14" s="16">
        <v>4.8347080413661599E-2</v>
      </c>
      <c r="O14" s="16">
        <v>4.651211494084926E-2</v>
      </c>
      <c r="P14" s="16">
        <v>9.5013750858063059E-3</v>
      </c>
      <c r="Q14" s="16">
        <v>2.1239680772623809E-2</v>
      </c>
      <c r="R14" s="16">
        <v>2.3688036355515051E-2</v>
      </c>
      <c r="S14" s="16">
        <v>3.6478949134684642E-2</v>
      </c>
      <c r="T14" s="16">
        <v>3.9722809053257098E-2</v>
      </c>
      <c r="U14" s="16">
        <v>4.204104958248641E-2</v>
      </c>
      <c r="V14" s="16">
        <v>1.6244997927117231E-2</v>
      </c>
      <c r="W14" s="16">
        <v>3.041104638048123E-2</v>
      </c>
      <c r="X14" s="16">
        <v>4.0136668571298918E-2</v>
      </c>
      <c r="Y14" s="16">
        <v>2.8258479606222981E-2</v>
      </c>
      <c r="AA14" s="16">
        <v>2.2100754456112402E-2</v>
      </c>
      <c r="AB14" s="16">
        <v>3.5867596066681919E-2</v>
      </c>
      <c r="AC14" s="16">
        <v>3.3856124071584399E-2</v>
      </c>
      <c r="AD14" s="16">
        <v>3.3858018490166453E-2</v>
      </c>
    </row>
    <row r="15" spans="2:32" ht="32" customHeight="1" x14ac:dyDescent="0.35">
      <c r="B15" s="15" t="s">
        <v>243</v>
      </c>
      <c r="C15" s="16">
        <v>0.427483472360769</v>
      </c>
      <c r="D15" s="16">
        <v>0.38858186586654192</v>
      </c>
      <c r="E15" s="16">
        <v>0.46550881959097318</v>
      </c>
      <c r="G15" s="16">
        <v>0.1941458517461736</v>
      </c>
      <c r="H15" s="16">
        <v>0.13738941585514869</v>
      </c>
      <c r="I15" s="16">
        <v>0.29521279782264132</v>
      </c>
      <c r="J15" s="16">
        <v>0.42434818195186269</v>
      </c>
      <c r="K15" s="16">
        <v>0.62296471039775481</v>
      </c>
      <c r="L15" s="16">
        <v>0.79429525219539932</v>
      </c>
      <c r="N15" s="16">
        <v>0.42296722520453939</v>
      </c>
      <c r="O15" s="16">
        <v>0.32697260577389081</v>
      </c>
      <c r="P15" s="16">
        <v>0.43378627907338568</v>
      </c>
      <c r="Q15" s="16">
        <v>0.49701178815560731</v>
      </c>
      <c r="R15" s="16">
        <v>0.43143219333271599</v>
      </c>
      <c r="S15" s="16">
        <v>0.54785125067843821</v>
      </c>
      <c r="T15" s="16">
        <v>0.4257538164853224</v>
      </c>
      <c r="U15" s="16">
        <v>0.33717618250239778</v>
      </c>
      <c r="V15" s="16">
        <v>0.24666141830124319</v>
      </c>
      <c r="W15" s="16">
        <v>0.50164655722337881</v>
      </c>
      <c r="X15" s="16">
        <v>0.47737963389406479</v>
      </c>
      <c r="Y15" s="16">
        <v>0.54207980002080125</v>
      </c>
      <c r="AA15" s="16">
        <v>0.35611997585372629</v>
      </c>
      <c r="AB15" s="16">
        <v>0.43856412538063599</v>
      </c>
      <c r="AC15" s="16">
        <v>0.39145808336500032</v>
      </c>
      <c r="AD15" s="16">
        <v>0.52277902359872097</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260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0.1073232081888761</v>
      </c>
      <c r="D9" s="16">
        <v>0.1194556237707633</v>
      </c>
      <c r="E9" s="16">
        <v>9.5464075448153315E-2</v>
      </c>
      <c r="G9" s="16">
        <v>0.18109317292900731</v>
      </c>
      <c r="H9" s="16">
        <v>0.19073732814361141</v>
      </c>
      <c r="I9" s="16">
        <v>0.11219749356667159</v>
      </c>
      <c r="J9" s="16">
        <v>8.4362857576307806E-2</v>
      </c>
      <c r="K9" s="16">
        <v>7.3611200378830191E-2</v>
      </c>
      <c r="L9" s="16">
        <v>2.8613059197473052E-2</v>
      </c>
      <c r="N9" s="16">
        <v>8.4684615327652285E-2</v>
      </c>
      <c r="O9" s="16">
        <v>0.1465642697431935</v>
      </c>
      <c r="P9" s="16">
        <v>0.12538613457333581</v>
      </c>
      <c r="Q9" s="16">
        <v>6.6803552676582514E-2</v>
      </c>
      <c r="R9" s="16">
        <v>0.10373253392151539</v>
      </c>
      <c r="S9" s="16">
        <v>7.1633900975367162E-2</v>
      </c>
      <c r="T9" s="16">
        <v>0.1244911540320814</v>
      </c>
      <c r="U9" s="16">
        <v>0.1025412929640985</v>
      </c>
      <c r="V9" s="16">
        <v>0.18549432918067191</v>
      </c>
      <c r="W9" s="16">
        <v>9.2732876572430178E-2</v>
      </c>
      <c r="X9" s="16">
        <v>8.58936616995601E-2</v>
      </c>
      <c r="Y9" s="16">
        <v>7.0605452926433207E-2</v>
      </c>
      <c r="AA9" s="16">
        <v>0.14226142590481539</v>
      </c>
      <c r="AB9" s="16">
        <v>0.1058999855299874</v>
      </c>
      <c r="AC9" s="16">
        <v>8.6815543325346814E-2</v>
      </c>
      <c r="AD9" s="16">
        <v>8.8562093046707813E-2</v>
      </c>
    </row>
    <row r="10" spans="2:32" ht="19" customHeight="1" x14ac:dyDescent="0.35">
      <c r="B10" s="15" t="s">
        <v>238</v>
      </c>
      <c r="C10" s="16">
        <v>0.25109745893065388</v>
      </c>
      <c r="D10" s="16">
        <v>0.2530315626179398</v>
      </c>
      <c r="E10" s="16">
        <v>0.24920692095764821</v>
      </c>
      <c r="G10" s="16">
        <v>0.31795862908565359</v>
      </c>
      <c r="H10" s="16">
        <v>0.32751808786976888</v>
      </c>
      <c r="I10" s="16">
        <v>0.2935168345807988</v>
      </c>
      <c r="J10" s="16">
        <v>0.2386514501441318</v>
      </c>
      <c r="K10" s="16">
        <v>0.17530119443596509</v>
      </c>
      <c r="L10" s="16">
        <v>0.1718873163231493</v>
      </c>
      <c r="N10" s="16">
        <v>0.2360183844474637</v>
      </c>
      <c r="O10" s="16">
        <v>0.243941126442836</v>
      </c>
      <c r="P10" s="16">
        <v>0.2149969779154208</v>
      </c>
      <c r="Q10" s="16">
        <v>0.31458840539168298</v>
      </c>
      <c r="R10" s="16">
        <v>0.2393598132147742</v>
      </c>
      <c r="S10" s="16">
        <v>0.28603094610262442</v>
      </c>
      <c r="T10" s="16">
        <v>0.26814293908647441</v>
      </c>
      <c r="U10" s="16">
        <v>0.25796991986671669</v>
      </c>
      <c r="V10" s="16">
        <v>0.30816133088979519</v>
      </c>
      <c r="W10" s="16">
        <v>0.2482142625733226</v>
      </c>
      <c r="X10" s="16">
        <v>0.20249599781981231</v>
      </c>
      <c r="Y10" s="16">
        <v>0.1822386488288231</v>
      </c>
      <c r="AA10" s="16">
        <v>0.31612910068169592</v>
      </c>
      <c r="AB10" s="16">
        <v>0.22906410051700479</v>
      </c>
      <c r="AC10" s="16">
        <v>0.25258299505519882</v>
      </c>
      <c r="AD10" s="16">
        <v>0.20221064228467039</v>
      </c>
    </row>
    <row r="11" spans="2:32" ht="19" customHeight="1" x14ac:dyDescent="0.35">
      <c r="B11" s="15" t="s">
        <v>239</v>
      </c>
      <c r="C11" s="16">
        <v>0.23237212360246001</v>
      </c>
      <c r="D11" s="16">
        <v>0.24434607526916999</v>
      </c>
      <c r="E11" s="16">
        <v>0.2206678853748717</v>
      </c>
      <c r="G11" s="16">
        <v>0.23074408879796571</v>
      </c>
      <c r="H11" s="16">
        <v>0.23164788544309969</v>
      </c>
      <c r="I11" s="16">
        <v>0.25876938902372948</v>
      </c>
      <c r="J11" s="16">
        <v>0.25509581972917827</v>
      </c>
      <c r="K11" s="16">
        <v>0.21980494283994209</v>
      </c>
      <c r="L11" s="16">
        <v>0.20262152195180211</v>
      </c>
      <c r="N11" s="16">
        <v>0.25881287961925747</v>
      </c>
      <c r="O11" s="16">
        <v>0.257365739090618</v>
      </c>
      <c r="P11" s="16">
        <v>0.25229534625417821</v>
      </c>
      <c r="Q11" s="16">
        <v>0.19377162206780449</v>
      </c>
      <c r="R11" s="16">
        <v>0.2631064558126946</v>
      </c>
      <c r="S11" s="16">
        <v>0.24380481791232539</v>
      </c>
      <c r="T11" s="16">
        <v>0.14101759298585559</v>
      </c>
      <c r="U11" s="16">
        <v>0.19618054716625491</v>
      </c>
      <c r="V11" s="16">
        <v>0.23352190266338591</v>
      </c>
      <c r="W11" s="16">
        <v>0.22224200954181109</v>
      </c>
      <c r="X11" s="16">
        <v>0.21532443841394569</v>
      </c>
      <c r="Y11" s="16">
        <v>0.29111318461382102</v>
      </c>
      <c r="AA11" s="16">
        <v>0.22971482647757541</v>
      </c>
      <c r="AB11" s="16">
        <v>0.2419515210635777</v>
      </c>
      <c r="AC11" s="16">
        <v>0.262010745962859</v>
      </c>
      <c r="AD11" s="16">
        <v>0.19956560872296369</v>
      </c>
    </row>
    <row r="12" spans="2:32" ht="19" customHeight="1" x14ac:dyDescent="0.35">
      <c r="B12" s="15" t="s">
        <v>240</v>
      </c>
      <c r="C12" s="16">
        <v>0.12591413899183729</v>
      </c>
      <c r="D12" s="16">
        <v>0.11061394137248851</v>
      </c>
      <c r="E12" s="16">
        <v>0.1408696994325821</v>
      </c>
      <c r="G12" s="16">
        <v>0.1040370793905846</v>
      </c>
      <c r="H12" s="16">
        <v>0.1229336477634142</v>
      </c>
      <c r="I12" s="16">
        <v>0.1324648491839151</v>
      </c>
      <c r="J12" s="16">
        <v>0.13172692823071691</v>
      </c>
      <c r="K12" s="16">
        <v>0.1425521482864042</v>
      </c>
      <c r="L12" s="16">
        <v>0.12146186694215939</v>
      </c>
      <c r="N12" s="16">
        <v>0.1066758721815661</v>
      </c>
      <c r="O12" s="16">
        <v>0.1066710213770129</v>
      </c>
      <c r="P12" s="16">
        <v>0.1231762953975053</v>
      </c>
      <c r="Q12" s="16">
        <v>9.93530611076682E-2</v>
      </c>
      <c r="R12" s="16">
        <v>0.16004783640128489</v>
      </c>
      <c r="S12" s="16">
        <v>0.1073893490740563</v>
      </c>
      <c r="T12" s="16">
        <v>0.15670289195361339</v>
      </c>
      <c r="U12" s="16">
        <v>0.14424515501257459</v>
      </c>
      <c r="V12" s="16">
        <v>8.9811546815268511E-2</v>
      </c>
      <c r="W12" s="16">
        <v>0.12972355365646801</v>
      </c>
      <c r="X12" s="16">
        <v>0.13384831329466881</v>
      </c>
      <c r="Y12" s="16">
        <v>0.1410299565576621</v>
      </c>
      <c r="AA12" s="16">
        <v>0.1132275582255419</v>
      </c>
      <c r="AB12" s="16">
        <v>0.1371039320051079</v>
      </c>
      <c r="AC12" s="16">
        <v>0.13246258746859449</v>
      </c>
      <c r="AD12" s="16">
        <v>0.12315572705573249</v>
      </c>
    </row>
    <row r="13" spans="2:32" ht="19" customHeight="1" x14ac:dyDescent="0.35">
      <c r="B13" s="15" t="s">
        <v>241</v>
      </c>
      <c r="C13" s="16">
        <v>4.9276166150558763E-2</v>
      </c>
      <c r="D13" s="16">
        <v>4.2844720500575653E-2</v>
      </c>
      <c r="E13" s="16">
        <v>5.5562743391760483E-2</v>
      </c>
      <c r="G13" s="16">
        <v>3.8176564739664749E-2</v>
      </c>
      <c r="H13" s="16">
        <v>3.4303873821809633E-2</v>
      </c>
      <c r="I13" s="16">
        <v>3.9833856549974178E-2</v>
      </c>
      <c r="J13" s="16">
        <v>5.9316462865776083E-2</v>
      </c>
      <c r="K13" s="16">
        <v>4.6099424559561258E-2</v>
      </c>
      <c r="L13" s="16">
        <v>7.0351265125857043E-2</v>
      </c>
      <c r="N13" s="16">
        <v>8.7092480999844027E-2</v>
      </c>
      <c r="O13" s="16">
        <v>0.1144374455048338</v>
      </c>
      <c r="P13" s="16">
        <v>2.8252098992487439E-2</v>
      </c>
      <c r="Q13" s="16">
        <v>2.1898719872060761E-2</v>
      </c>
      <c r="R13" s="16">
        <v>3.2180052449251227E-2</v>
      </c>
      <c r="S13" s="16">
        <v>6.0796761374373731E-2</v>
      </c>
      <c r="T13" s="16">
        <v>4.0738684736048449E-2</v>
      </c>
      <c r="U13" s="16">
        <v>5.6608709653756507E-2</v>
      </c>
      <c r="V13" s="16">
        <v>4.7409925707900438E-2</v>
      </c>
      <c r="W13" s="16">
        <v>2.7990753381421579E-2</v>
      </c>
      <c r="X13" s="16">
        <v>5.7615794044597199E-2</v>
      </c>
      <c r="Y13" s="16">
        <v>4.9556015648474817E-2</v>
      </c>
      <c r="AA13" s="16">
        <v>3.8400176768725057E-2</v>
      </c>
      <c r="AB13" s="16">
        <v>5.5481344095002508E-2</v>
      </c>
      <c r="AC13" s="16">
        <v>4.2052849068450811E-2</v>
      </c>
      <c r="AD13" s="16">
        <v>5.9067727538137327E-2</v>
      </c>
    </row>
    <row r="14" spans="2:32" ht="19" customHeight="1" x14ac:dyDescent="0.35">
      <c r="B14" s="15" t="s">
        <v>242</v>
      </c>
      <c r="C14" s="16">
        <v>2.8061169191789661E-2</v>
      </c>
      <c r="D14" s="16">
        <v>2.339290074080963E-2</v>
      </c>
      <c r="E14" s="16">
        <v>3.262428482658139E-2</v>
      </c>
      <c r="G14" s="16">
        <v>1.630910536956473E-2</v>
      </c>
      <c r="H14" s="16">
        <v>1.74113987406232E-2</v>
      </c>
      <c r="I14" s="16">
        <v>3.06108384735683E-2</v>
      </c>
      <c r="J14" s="16">
        <v>4.0883875214797007E-2</v>
      </c>
      <c r="K14" s="16">
        <v>3.7322038388157522E-2</v>
      </c>
      <c r="L14" s="16">
        <v>2.5710108311402139E-2</v>
      </c>
      <c r="N14" s="16">
        <v>4.9043152994816749E-2</v>
      </c>
      <c r="O14" s="16">
        <v>2.954660721886598E-2</v>
      </c>
      <c r="P14" s="16">
        <v>1.929147631422333E-2</v>
      </c>
      <c r="Q14" s="16">
        <v>2.2052396033695191E-2</v>
      </c>
      <c r="R14" s="16">
        <v>1.841018904652068E-2</v>
      </c>
      <c r="S14" s="16">
        <v>2.6096361875189732E-2</v>
      </c>
      <c r="T14" s="16">
        <v>4.6010064026006631E-2</v>
      </c>
      <c r="U14" s="16">
        <v>4.7762546935016387E-2</v>
      </c>
      <c r="V14" s="16">
        <v>3.9332860092794047E-3</v>
      </c>
      <c r="W14" s="16">
        <v>3.3396566396517648E-2</v>
      </c>
      <c r="X14" s="16">
        <v>2.7468540346695141E-2</v>
      </c>
      <c r="Y14" s="16">
        <v>2.4336516250129892E-2</v>
      </c>
      <c r="AA14" s="16">
        <v>1.150255442895377E-2</v>
      </c>
      <c r="AB14" s="16">
        <v>3.1656624443011067E-2</v>
      </c>
      <c r="AC14" s="16">
        <v>3.3967022738637317E-2</v>
      </c>
      <c r="AD14" s="16">
        <v>3.7267033798315079E-2</v>
      </c>
    </row>
    <row r="15" spans="2:32" ht="32" customHeight="1" x14ac:dyDescent="0.35">
      <c r="B15" s="15" t="s">
        <v>243</v>
      </c>
      <c r="C15" s="16">
        <v>0.20595573494382419</v>
      </c>
      <c r="D15" s="16">
        <v>0.206315175728253</v>
      </c>
      <c r="E15" s="16">
        <v>0.20560439056840291</v>
      </c>
      <c r="G15" s="16">
        <v>0.1116813596875592</v>
      </c>
      <c r="H15" s="16">
        <v>7.5447778217672928E-2</v>
      </c>
      <c r="I15" s="16">
        <v>0.13260673862134251</v>
      </c>
      <c r="J15" s="16">
        <v>0.1899626062390922</v>
      </c>
      <c r="K15" s="16">
        <v>0.30530905111113937</v>
      </c>
      <c r="L15" s="16">
        <v>0.37935486214815678</v>
      </c>
      <c r="N15" s="16">
        <v>0.17767261442939949</v>
      </c>
      <c r="O15" s="16">
        <v>0.1014737906226398</v>
      </c>
      <c r="P15" s="16">
        <v>0.236601670552849</v>
      </c>
      <c r="Q15" s="16">
        <v>0.28153224285050582</v>
      </c>
      <c r="R15" s="16">
        <v>0.18316311915395911</v>
      </c>
      <c r="S15" s="16">
        <v>0.20424786268606329</v>
      </c>
      <c r="T15" s="16">
        <v>0.22289667317992001</v>
      </c>
      <c r="U15" s="16">
        <v>0.19469182840158239</v>
      </c>
      <c r="V15" s="16">
        <v>0.13166767873369881</v>
      </c>
      <c r="W15" s="16">
        <v>0.245699977878029</v>
      </c>
      <c r="X15" s="16">
        <v>0.27735325438072062</v>
      </c>
      <c r="Y15" s="16">
        <v>0.24112022517465581</v>
      </c>
      <c r="AA15" s="16">
        <v>0.1487643575126926</v>
      </c>
      <c r="AB15" s="16">
        <v>0.19884249234630849</v>
      </c>
      <c r="AC15" s="16">
        <v>0.1901082563809128</v>
      </c>
      <c r="AD15" s="16">
        <v>0.29017116755347322</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261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0.17190770673105721</v>
      </c>
      <c r="D9" s="16">
        <v>0.1875783357696347</v>
      </c>
      <c r="E9" s="16">
        <v>0.15659005884430319</v>
      </c>
      <c r="G9" s="16">
        <v>0.32400063974872439</v>
      </c>
      <c r="H9" s="16">
        <v>0.29381910514617721</v>
      </c>
      <c r="I9" s="16">
        <v>0.19550886781691321</v>
      </c>
      <c r="J9" s="16">
        <v>0.14387383191860709</v>
      </c>
      <c r="K9" s="16">
        <v>9.2368043855543272E-2</v>
      </c>
      <c r="L9" s="16">
        <v>3.0337175451622331E-2</v>
      </c>
      <c r="N9" s="16">
        <v>0.15572255147603059</v>
      </c>
      <c r="O9" s="16">
        <v>0.2354912641713543</v>
      </c>
      <c r="P9" s="16">
        <v>0.18458898459793149</v>
      </c>
      <c r="Q9" s="16">
        <v>0.1506469032913941</v>
      </c>
      <c r="R9" s="16">
        <v>0.17109307410794539</v>
      </c>
      <c r="S9" s="16">
        <v>0.1413547149111074</v>
      </c>
      <c r="T9" s="16">
        <v>0.17980134050508809</v>
      </c>
      <c r="U9" s="16">
        <v>0.16025320859596989</v>
      </c>
      <c r="V9" s="16">
        <v>0.26822494801655139</v>
      </c>
      <c r="W9" s="16">
        <v>0.14394817185959971</v>
      </c>
      <c r="X9" s="16">
        <v>0.1487873437139545</v>
      </c>
      <c r="Y9" s="16">
        <v>0.11353729072818031</v>
      </c>
      <c r="AA9" s="16">
        <v>0.19213525669081641</v>
      </c>
      <c r="AB9" s="16">
        <v>0.1782357096177567</v>
      </c>
      <c r="AC9" s="16">
        <v>0.17660960743037191</v>
      </c>
      <c r="AD9" s="16">
        <v>0.13862571067000251</v>
      </c>
    </row>
    <row r="10" spans="2:32" ht="19" customHeight="1" x14ac:dyDescent="0.35">
      <c r="B10" s="15" t="s">
        <v>238</v>
      </c>
      <c r="C10" s="16">
        <v>0.25276002349045151</v>
      </c>
      <c r="D10" s="16">
        <v>0.27264637546074377</v>
      </c>
      <c r="E10" s="16">
        <v>0.2333216118936286</v>
      </c>
      <c r="G10" s="16">
        <v>0.29382402000599678</v>
      </c>
      <c r="H10" s="16">
        <v>0.3292370308176078</v>
      </c>
      <c r="I10" s="16">
        <v>0.28369069706488609</v>
      </c>
      <c r="J10" s="16">
        <v>0.2707011940783221</v>
      </c>
      <c r="K10" s="16">
        <v>0.24068261462911519</v>
      </c>
      <c r="L10" s="16">
        <v>0.13225555051224111</v>
      </c>
      <c r="N10" s="16">
        <v>0.2352558600914102</v>
      </c>
      <c r="O10" s="16">
        <v>0.2419661326495112</v>
      </c>
      <c r="P10" s="16">
        <v>0.2284980450023309</v>
      </c>
      <c r="Q10" s="16">
        <v>0.23167982203055859</v>
      </c>
      <c r="R10" s="16">
        <v>0.28589307174381351</v>
      </c>
      <c r="S10" s="16">
        <v>0.26035279064897349</v>
      </c>
      <c r="T10" s="16">
        <v>0.29382755299560459</v>
      </c>
      <c r="U10" s="16">
        <v>0.29107438654494899</v>
      </c>
      <c r="V10" s="16">
        <v>0.25551585965732321</v>
      </c>
      <c r="W10" s="16">
        <v>0.2232763215245179</v>
      </c>
      <c r="X10" s="16">
        <v>0.24303924617929321</v>
      </c>
      <c r="Y10" s="16">
        <v>0.22615183620880239</v>
      </c>
      <c r="AA10" s="16">
        <v>0.30713406783159858</v>
      </c>
      <c r="AB10" s="16">
        <v>0.20347493960730681</v>
      </c>
      <c r="AC10" s="16">
        <v>0.25534011467349932</v>
      </c>
      <c r="AD10" s="16">
        <v>0.24335092447467341</v>
      </c>
    </row>
    <row r="11" spans="2:32" ht="19" customHeight="1" x14ac:dyDescent="0.35">
      <c r="B11" s="15" t="s">
        <v>239</v>
      </c>
      <c r="C11" s="16">
        <v>0.19031398443014541</v>
      </c>
      <c r="D11" s="16">
        <v>0.18906838751008601</v>
      </c>
      <c r="E11" s="16">
        <v>0.19153152426108169</v>
      </c>
      <c r="G11" s="16">
        <v>0.21378937351972491</v>
      </c>
      <c r="H11" s="16">
        <v>0.18862577397789401</v>
      </c>
      <c r="I11" s="16">
        <v>0.21919860416943909</v>
      </c>
      <c r="J11" s="16">
        <v>0.22087261398416361</v>
      </c>
      <c r="K11" s="16">
        <v>0.18043598139643291</v>
      </c>
      <c r="L11" s="16">
        <v>0.1347038048488482</v>
      </c>
      <c r="N11" s="16">
        <v>0.19820124479854859</v>
      </c>
      <c r="O11" s="16">
        <v>0.18391312394800219</v>
      </c>
      <c r="P11" s="16">
        <v>0.15708414127595249</v>
      </c>
      <c r="Q11" s="16">
        <v>0.1878810149854778</v>
      </c>
      <c r="R11" s="16">
        <v>0.2086573638017365</v>
      </c>
      <c r="S11" s="16">
        <v>0.203529117504331</v>
      </c>
      <c r="T11" s="16">
        <v>0.15758455539577301</v>
      </c>
      <c r="U11" s="16">
        <v>0.18928935704009719</v>
      </c>
      <c r="V11" s="16">
        <v>0.19776334006396459</v>
      </c>
      <c r="W11" s="16">
        <v>0.19832051152772931</v>
      </c>
      <c r="X11" s="16">
        <v>0.15593647848833289</v>
      </c>
      <c r="Y11" s="16">
        <v>0.2039631591839397</v>
      </c>
      <c r="AA11" s="16">
        <v>0.16792776071600721</v>
      </c>
      <c r="AB11" s="16">
        <v>0.198639361596054</v>
      </c>
      <c r="AC11" s="16">
        <v>0.20625993761030259</v>
      </c>
      <c r="AD11" s="16">
        <v>0.19208546192998541</v>
      </c>
    </row>
    <row r="12" spans="2:32" ht="19" customHeight="1" x14ac:dyDescent="0.35">
      <c r="B12" s="15" t="s">
        <v>240</v>
      </c>
      <c r="C12" s="16">
        <v>0.11257372166666969</v>
      </c>
      <c r="D12" s="16">
        <v>9.7600532493948441E-2</v>
      </c>
      <c r="E12" s="16">
        <v>0.1272096395309037</v>
      </c>
      <c r="G12" s="16">
        <v>8.8450397891673138E-2</v>
      </c>
      <c r="H12" s="16">
        <v>0.1103040821386396</v>
      </c>
      <c r="I12" s="16">
        <v>0.1233202659745346</v>
      </c>
      <c r="J12" s="16">
        <v>9.7588864414841187E-2</v>
      </c>
      <c r="K12" s="16">
        <v>0.1153260084580584</v>
      </c>
      <c r="L12" s="16">
        <v>0.13182055825078459</v>
      </c>
      <c r="N12" s="16">
        <v>0.1139354528595511</v>
      </c>
      <c r="O12" s="16">
        <v>0.13785822719172269</v>
      </c>
      <c r="P12" s="16">
        <v>7.4800955531106897E-2</v>
      </c>
      <c r="Q12" s="16">
        <v>0.1522674211194201</v>
      </c>
      <c r="R12" s="16">
        <v>0.13117428248923549</v>
      </c>
      <c r="S12" s="16">
        <v>0.1078273470454368</v>
      </c>
      <c r="T12" s="16">
        <v>8.9211572364953598E-2</v>
      </c>
      <c r="U12" s="16">
        <v>0.10818956519560401</v>
      </c>
      <c r="V12" s="16">
        <v>0.1121598406118148</v>
      </c>
      <c r="W12" s="16">
        <v>0.1028587280700807</v>
      </c>
      <c r="X12" s="16">
        <v>0.12283441298346021</v>
      </c>
      <c r="Y12" s="16">
        <v>0.115488958117792</v>
      </c>
      <c r="AA12" s="16">
        <v>0.11509270359685821</v>
      </c>
      <c r="AB12" s="16">
        <v>0.12802845378101649</v>
      </c>
      <c r="AC12" s="16">
        <v>0.11023297917325969</v>
      </c>
      <c r="AD12" s="16">
        <v>9.6114062711249185E-2</v>
      </c>
    </row>
    <row r="13" spans="2:32" ht="19" customHeight="1" x14ac:dyDescent="0.35">
      <c r="B13" s="15" t="s">
        <v>241</v>
      </c>
      <c r="C13" s="16">
        <v>4.0663853942324087E-2</v>
      </c>
      <c r="D13" s="16">
        <v>3.3800006394785857E-2</v>
      </c>
      <c r="E13" s="16">
        <v>4.7373093221916789E-2</v>
      </c>
      <c r="G13" s="16">
        <v>2.8427075767343529E-2</v>
      </c>
      <c r="H13" s="16">
        <v>2.0380335387747469E-2</v>
      </c>
      <c r="I13" s="16">
        <v>3.6042800584630552E-2</v>
      </c>
      <c r="J13" s="16">
        <v>6.7930975741613095E-2</v>
      </c>
      <c r="K13" s="16">
        <v>4.4358443130117137E-2</v>
      </c>
      <c r="L13" s="16">
        <v>4.4286846511045128E-2</v>
      </c>
      <c r="N13" s="16">
        <v>8.091622085090755E-2</v>
      </c>
      <c r="O13" s="16">
        <v>5.9866526454829462E-2</v>
      </c>
      <c r="P13" s="16">
        <v>6.6700195545017452E-2</v>
      </c>
      <c r="Q13" s="16">
        <v>3.3464272621344472E-2</v>
      </c>
      <c r="R13" s="16">
        <v>1.327292159015464E-2</v>
      </c>
      <c r="S13" s="16">
        <v>3.2851511577206068E-2</v>
      </c>
      <c r="T13" s="16">
        <v>1.9839861060747331E-2</v>
      </c>
      <c r="U13" s="16">
        <v>5.8101586039044958E-2</v>
      </c>
      <c r="V13" s="16">
        <v>4.8260528637022043E-2</v>
      </c>
      <c r="W13" s="16">
        <v>2.6434168403534249E-2</v>
      </c>
      <c r="X13" s="16">
        <v>3.6841317823870602E-2</v>
      </c>
      <c r="Y13" s="16">
        <v>3.3774029277219869E-2</v>
      </c>
      <c r="AA13" s="16">
        <v>3.1278193735728127E-2</v>
      </c>
      <c r="AB13" s="16">
        <v>3.2115078875970177E-2</v>
      </c>
      <c r="AC13" s="16">
        <v>3.9046423650258788E-2</v>
      </c>
      <c r="AD13" s="16">
        <v>6.0775016851052042E-2</v>
      </c>
    </row>
    <row r="14" spans="2:32" ht="19" customHeight="1" x14ac:dyDescent="0.35">
      <c r="B14" s="15" t="s">
        <v>242</v>
      </c>
      <c r="C14" s="16">
        <v>2.8977150315887618E-2</v>
      </c>
      <c r="D14" s="16">
        <v>1.9901873507774989E-2</v>
      </c>
      <c r="E14" s="16">
        <v>3.784800637911763E-2</v>
      </c>
      <c r="G14" s="16">
        <v>1.7198496275485722E-2</v>
      </c>
      <c r="H14" s="16">
        <v>8.350858929385448E-3</v>
      </c>
      <c r="I14" s="16">
        <v>3.6713444754686068E-2</v>
      </c>
      <c r="J14" s="16">
        <v>4.4457375011234007E-2</v>
      </c>
      <c r="K14" s="16">
        <v>2.0797531859728161E-2</v>
      </c>
      <c r="L14" s="16">
        <v>4.0096588813481167E-2</v>
      </c>
      <c r="N14" s="16">
        <v>3.8060746524205498E-2</v>
      </c>
      <c r="O14" s="16">
        <v>1.4326493623105631E-2</v>
      </c>
      <c r="P14" s="16">
        <v>3.6692410333728109E-2</v>
      </c>
      <c r="Q14" s="16">
        <v>4.6518735137641293E-2</v>
      </c>
      <c r="R14" s="16">
        <v>1.8806985769096899E-2</v>
      </c>
      <c r="S14" s="16">
        <v>2.692184333586374E-2</v>
      </c>
      <c r="T14" s="16">
        <v>5.3223066369266658E-2</v>
      </c>
      <c r="U14" s="16">
        <v>1.0412130145285539E-2</v>
      </c>
      <c r="V14" s="16">
        <v>7.8580646507721442E-3</v>
      </c>
      <c r="W14" s="16">
        <v>5.7371014707154042E-2</v>
      </c>
      <c r="X14" s="16">
        <v>8.5656057885495386E-3</v>
      </c>
      <c r="Y14" s="16">
        <v>3.670699226346387E-2</v>
      </c>
      <c r="AA14" s="16">
        <v>1.527767690211459E-2</v>
      </c>
      <c r="AB14" s="16">
        <v>3.8535222998470203E-2</v>
      </c>
      <c r="AC14" s="16">
        <v>2.737197151574389E-2</v>
      </c>
      <c r="AD14" s="16">
        <v>3.4955992984629973E-2</v>
      </c>
    </row>
    <row r="15" spans="2:32" ht="32" customHeight="1" x14ac:dyDescent="0.35">
      <c r="B15" s="15" t="s">
        <v>243</v>
      </c>
      <c r="C15" s="16">
        <v>0.20280355942346451</v>
      </c>
      <c r="D15" s="16">
        <v>0.19940448886302611</v>
      </c>
      <c r="E15" s="16">
        <v>0.20612606586904841</v>
      </c>
      <c r="G15" s="16">
        <v>3.4309996791051428E-2</v>
      </c>
      <c r="H15" s="16">
        <v>4.9282813602548367E-2</v>
      </c>
      <c r="I15" s="16">
        <v>0.10552531963491051</v>
      </c>
      <c r="J15" s="16">
        <v>0.15457514485121901</v>
      </c>
      <c r="K15" s="16">
        <v>0.30603137667100477</v>
      </c>
      <c r="L15" s="16">
        <v>0.48649947561197748</v>
      </c>
      <c r="N15" s="16">
        <v>0.17790792339934619</v>
      </c>
      <c r="O15" s="16">
        <v>0.1265782319614745</v>
      </c>
      <c r="P15" s="16">
        <v>0.25163526771393269</v>
      </c>
      <c r="Q15" s="16">
        <v>0.19754183081416371</v>
      </c>
      <c r="R15" s="16">
        <v>0.17110230049801761</v>
      </c>
      <c r="S15" s="16">
        <v>0.2271626749770814</v>
      </c>
      <c r="T15" s="16">
        <v>0.20651205130856651</v>
      </c>
      <c r="U15" s="16">
        <v>0.1826797664390494</v>
      </c>
      <c r="V15" s="16">
        <v>0.11021741836255181</v>
      </c>
      <c r="W15" s="16">
        <v>0.24779108390738419</v>
      </c>
      <c r="X15" s="16">
        <v>0.28399559502253879</v>
      </c>
      <c r="Y15" s="16">
        <v>0.27037773422060191</v>
      </c>
      <c r="AA15" s="16">
        <v>0.17115434052687689</v>
      </c>
      <c r="AB15" s="16">
        <v>0.22097123352342549</v>
      </c>
      <c r="AC15" s="16">
        <v>0.18513896594656401</v>
      </c>
      <c r="AD15" s="16">
        <v>0.2340928303784077</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262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237</v>
      </c>
      <c r="C9" s="16">
        <v>0.23707447808443041</v>
      </c>
      <c r="D9" s="16">
        <v>0.26494617601916248</v>
      </c>
      <c r="E9" s="16">
        <v>0.20983059055960959</v>
      </c>
      <c r="G9" s="16">
        <v>0.38536097922045248</v>
      </c>
      <c r="H9" s="16">
        <v>0.33245540135510893</v>
      </c>
      <c r="I9" s="16">
        <v>0.27973717737145021</v>
      </c>
      <c r="J9" s="16">
        <v>0.23314212706807161</v>
      </c>
      <c r="K9" s="16">
        <v>0.16041414620986741</v>
      </c>
      <c r="L9" s="16">
        <v>8.2569918701377296E-2</v>
      </c>
      <c r="N9" s="16">
        <v>0.2136769113146661</v>
      </c>
      <c r="O9" s="16">
        <v>0.30013028835300032</v>
      </c>
      <c r="P9" s="16">
        <v>0.24829782256268171</v>
      </c>
      <c r="Q9" s="16">
        <v>0.21205260802571149</v>
      </c>
      <c r="R9" s="16">
        <v>0.22743356990025879</v>
      </c>
      <c r="S9" s="16">
        <v>0.2441529436566231</v>
      </c>
      <c r="T9" s="16">
        <v>0.2308946367212619</v>
      </c>
      <c r="U9" s="16">
        <v>0.2275033583564898</v>
      </c>
      <c r="V9" s="16">
        <v>0.34902875968805758</v>
      </c>
      <c r="W9" s="16">
        <v>0.1896935161397667</v>
      </c>
      <c r="X9" s="16">
        <v>0.2187192935129931</v>
      </c>
      <c r="Y9" s="16">
        <v>0.17448739308887509</v>
      </c>
      <c r="AA9" s="16">
        <v>0.2310465650499188</v>
      </c>
      <c r="AB9" s="16">
        <v>0.26414018062183692</v>
      </c>
      <c r="AC9" s="16">
        <v>0.2324056982023861</v>
      </c>
      <c r="AD9" s="16">
        <v>0.21892232929662239</v>
      </c>
    </row>
    <row r="10" spans="2:32" ht="19" customHeight="1" x14ac:dyDescent="0.35">
      <c r="B10" s="15" t="s">
        <v>238</v>
      </c>
      <c r="C10" s="16">
        <v>0.22832213551167141</v>
      </c>
      <c r="D10" s="16">
        <v>0.23196433305144459</v>
      </c>
      <c r="E10" s="16">
        <v>0.224761978525573</v>
      </c>
      <c r="G10" s="16">
        <v>0.28947788847910322</v>
      </c>
      <c r="H10" s="16">
        <v>0.28630354603256858</v>
      </c>
      <c r="I10" s="16">
        <v>0.24860143870802759</v>
      </c>
      <c r="J10" s="16">
        <v>0.21472553175350689</v>
      </c>
      <c r="K10" s="16">
        <v>0.23462945254097881</v>
      </c>
      <c r="L10" s="16">
        <v>0.13152151979283269</v>
      </c>
      <c r="N10" s="16">
        <v>0.2024514076126169</v>
      </c>
      <c r="O10" s="16">
        <v>0.30199363576148891</v>
      </c>
      <c r="P10" s="16">
        <v>0.17283880665970289</v>
      </c>
      <c r="Q10" s="16">
        <v>0.24313565997975481</v>
      </c>
      <c r="R10" s="16">
        <v>0.28503060784631878</v>
      </c>
      <c r="S10" s="16">
        <v>0.17994740883507551</v>
      </c>
      <c r="T10" s="16">
        <v>0.19513276501434679</v>
      </c>
      <c r="U10" s="16">
        <v>0.27666040219032079</v>
      </c>
      <c r="V10" s="16">
        <v>0.2361495567244602</v>
      </c>
      <c r="W10" s="16">
        <v>0.20516847266537219</v>
      </c>
      <c r="X10" s="16">
        <v>0.23359823475517891</v>
      </c>
      <c r="Y10" s="16">
        <v>0.2210428690037245</v>
      </c>
      <c r="AA10" s="16">
        <v>0.28075562477713117</v>
      </c>
      <c r="AB10" s="16">
        <v>0.21491421979299871</v>
      </c>
      <c r="AC10" s="16">
        <v>0.22514118289457749</v>
      </c>
      <c r="AD10" s="16">
        <v>0.18800827672407411</v>
      </c>
    </row>
    <row r="11" spans="2:32" ht="19" customHeight="1" x14ac:dyDescent="0.35">
      <c r="B11" s="15" t="s">
        <v>239</v>
      </c>
      <c r="C11" s="16">
        <v>0.179632212585739</v>
      </c>
      <c r="D11" s="16">
        <v>0.17804350524904741</v>
      </c>
      <c r="E11" s="16">
        <v>0.18118513426607721</v>
      </c>
      <c r="G11" s="16">
        <v>0.17379315024202169</v>
      </c>
      <c r="H11" s="16">
        <v>0.2023187036844665</v>
      </c>
      <c r="I11" s="16">
        <v>0.20545463794585431</v>
      </c>
      <c r="J11" s="16">
        <v>0.20447590334357491</v>
      </c>
      <c r="K11" s="16">
        <v>0.1704667281857794</v>
      </c>
      <c r="L11" s="16">
        <v>0.13010878857126479</v>
      </c>
      <c r="N11" s="16">
        <v>0.2016137081761375</v>
      </c>
      <c r="O11" s="16">
        <v>0.1192525390906206</v>
      </c>
      <c r="P11" s="16">
        <v>0.17598898502508539</v>
      </c>
      <c r="Q11" s="16">
        <v>0.20934625184191019</v>
      </c>
      <c r="R11" s="16">
        <v>0.20865477518339251</v>
      </c>
      <c r="S11" s="16">
        <v>0.16507206455503781</v>
      </c>
      <c r="T11" s="16">
        <v>0.16389418986625839</v>
      </c>
      <c r="U11" s="16">
        <v>0.13833814329676741</v>
      </c>
      <c r="V11" s="16">
        <v>0.20557063040178661</v>
      </c>
      <c r="W11" s="16">
        <v>0.18518396121985681</v>
      </c>
      <c r="X11" s="16">
        <v>0.15456814425233761</v>
      </c>
      <c r="Y11" s="16">
        <v>0.17133333421130079</v>
      </c>
      <c r="AA11" s="16">
        <v>0.19033075356784401</v>
      </c>
      <c r="AB11" s="16">
        <v>0.16285744863278689</v>
      </c>
      <c r="AC11" s="16">
        <v>0.20933569113600961</v>
      </c>
      <c r="AD11" s="16">
        <v>0.16005630566142551</v>
      </c>
    </row>
    <row r="12" spans="2:32" ht="19" customHeight="1" x14ac:dyDescent="0.35">
      <c r="B12" s="15" t="s">
        <v>240</v>
      </c>
      <c r="C12" s="16">
        <v>7.6054510349652493E-2</v>
      </c>
      <c r="D12" s="16">
        <v>6.8286758787837562E-2</v>
      </c>
      <c r="E12" s="16">
        <v>8.3647293192176134E-2</v>
      </c>
      <c r="G12" s="16">
        <v>6.0642749384657212E-2</v>
      </c>
      <c r="H12" s="16">
        <v>6.9060295636864902E-2</v>
      </c>
      <c r="I12" s="16">
        <v>7.466261622803351E-2</v>
      </c>
      <c r="J12" s="16">
        <v>8.5677183083952696E-2</v>
      </c>
      <c r="K12" s="16">
        <v>6.6541327805321696E-2</v>
      </c>
      <c r="L12" s="16">
        <v>9.155065602419539E-2</v>
      </c>
      <c r="N12" s="16">
        <v>9.7692404581666517E-2</v>
      </c>
      <c r="O12" s="16">
        <v>9.5102925275540623E-2</v>
      </c>
      <c r="P12" s="16">
        <v>8.2347133491783617E-2</v>
      </c>
      <c r="Q12" s="16">
        <v>6.7186144402350753E-2</v>
      </c>
      <c r="R12" s="16">
        <v>7.9949460886341972E-2</v>
      </c>
      <c r="S12" s="16">
        <v>0.1038805515851882</v>
      </c>
      <c r="T12" s="16">
        <v>9.5625711384150741E-2</v>
      </c>
      <c r="U12" s="16">
        <v>6.3762893174981988E-2</v>
      </c>
      <c r="V12" s="16">
        <v>6.6405357461434958E-2</v>
      </c>
      <c r="W12" s="16">
        <v>7.19311776605666E-2</v>
      </c>
      <c r="X12" s="16">
        <v>5.0224375419130232E-2</v>
      </c>
      <c r="Y12" s="16">
        <v>5.9943706740364339E-2</v>
      </c>
      <c r="AA12" s="16">
        <v>5.5056706140930091E-2</v>
      </c>
      <c r="AB12" s="16">
        <v>9.8170112749471267E-2</v>
      </c>
      <c r="AC12" s="16">
        <v>6.3404596803212351E-2</v>
      </c>
      <c r="AD12" s="16">
        <v>8.7494163604401876E-2</v>
      </c>
    </row>
    <row r="13" spans="2:32" ht="19" customHeight="1" x14ac:dyDescent="0.35">
      <c r="B13" s="15" t="s">
        <v>241</v>
      </c>
      <c r="C13" s="16">
        <v>3.7573929134895212E-2</v>
      </c>
      <c r="D13" s="16">
        <v>2.9701881643649539E-2</v>
      </c>
      <c r="E13" s="16">
        <v>4.5268658639490207E-2</v>
      </c>
      <c r="G13" s="16">
        <v>2.8342385748013121E-2</v>
      </c>
      <c r="H13" s="16">
        <v>2.8387577602400141E-2</v>
      </c>
      <c r="I13" s="16">
        <v>5.091063749581852E-2</v>
      </c>
      <c r="J13" s="16">
        <v>5.0638914054008E-2</v>
      </c>
      <c r="K13" s="16">
        <v>3.4362839228285202E-2</v>
      </c>
      <c r="L13" s="16">
        <v>3.1817928807890528E-2</v>
      </c>
      <c r="N13" s="16">
        <v>5.8285403464572498E-2</v>
      </c>
      <c r="O13" s="16">
        <v>1.51310472281366E-2</v>
      </c>
      <c r="P13" s="16">
        <v>5.6477989030812192E-2</v>
      </c>
      <c r="Q13" s="16">
        <v>2.0383545731501609E-2</v>
      </c>
      <c r="R13" s="16">
        <v>2.261530802055221E-2</v>
      </c>
      <c r="S13" s="16">
        <v>3.8001120795543859E-2</v>
      </c>
      <c r="T13" s="16">
        <v>2.0210930315951951E-2</v>
      </c>
      <c r="U13" s="16">
        <v>5.8054978255328377E-2</v>
      </c>
      <c r="V13" s="16">
        <v>3.0451030230871701E-2</v>
      </c>
      <c r="W13" s="16">
        <v>4.928207663981439E-2</v>
      </c>
      <c r="X13" s="16">
        <v>2.7606213482026659E-2</v>
      </c>
      <c r="Y13" s="16">
        <v>3.5544244435989178E-2</v>
      </c>
      <c r="AA13" s="16">
        <v>3.2500748179808199E-2</v>
      </c>
      <c r="AB13" s="16">
        <v>3.717366284355484E-2</v>
      </c>
      <c r="AC13" s="16">
        <v>4.1684050864434823E-2</v>
      </c>
      <c r="AD13" s="16">
        <v>4.0136009516368552E-2</v>
      </c>
    </row>
    <row r="14" spans="2:32" ht="19" customHeight="1" x14ac:dyDescent="0.35">
      <c r="B14" s="15" t="s">
        <v>242</v>
      </c>
      <c r="C14" s="16">
        <v>2.302364994117025E-2</v>
      </c>
      <c r="D14" s="16">
        <v>1.5666347976206849E-2</v>
      </c>
      <c r="E14" s="16">
        <v>3.021522857010718E-2</v>
      </c>
      <c r="G14" s="16">
        <v>1.726408399509529E-2</v>
      </c>
      <c r="H14" s="16">
        <v>1.462384474973942E-2</v>
      </c>
      <c r="I14" s="16">
        <v>2.2324677533089539E-2</v>
      </c>
      <c r="J14" s="16">
        <v>3.6497168611450193E-2</v>
      </c>
      <c r="K14" s="16">
        <v>3.4517615534169772E-2</v>
      </c>
      <c r="L14" s="16">
        <v>1.552473014339203E-2</v>
      </c>
      <c r="N14" s="16">
        <v>2.0670420010746461E-2</v>
      </c>
      <c r="O14" s="16">
        <v>4.8409656804733713E-2</v>
      </c>
      <c r="P14" s="16">
        <v>3.7279465801686097E-2</v>
      </c>
      <c r="Q14" s="16">
        <v>2.1957202783747111E-2</v>
      </c>
      <c r="R14" s="16">
        <v>4.5785318597359936E-3</v>
      </c>
      <c r="S14" s="16">
        <v>1.852354472200065E-2</v>
      </c>
      <c r="T14" s="16">
        <v>4.5792132482961663E-2</v>
      </c>
      <c r="U14" s="16">
        <v>3.176003862135765E-2</v>
      </c>
      <c r="V14" s="16">
        <v>7.8785489228264567E-3</v>
      </c>
      <c r="W14" s="16">
        <v>3.0694442915107919E-2</v>
      </c>
      <c r="X14" s="16">
        <v>2.1490971969525961E-2</v>
      </c>
      <c r="Y14" s="16">
        <v>2.3371296842586379E-2</v>
      </c>
      <c r="AA14" s="16">
        <v>5.5920839492381016E-3</v>
      </c>
      <c r="AB14" s="16">
        <v>2.1863590076679939E-2</v>
      </c>
      <c r="AC14" s="16">
        <v>2.6782478292751741E-2</v>
      </c>
      <c r="AD14" s="16">
        <v>3.942704065910959E-2</v>
      </c>
    </row>
    <row r="15" spans="2:32" ht="32" customHeight="1" x14ac:dyDescent="0.35">
      <c r="B15" s="15" t="s">
        <v>243</v>
      </c>
      <c r="C15" s="16">
        <v>0.21831908439244119</v>
      </c>
      <c r="D15" s="16">
        <v>0.2113909972726512</v>
      </c>
      <c r="E15" s="16">
        <v>0.2250911162469667</v>
      </c>
      <c r="G15" s="16">
        <v>4.5118762930656912E-2</v>
      </c>
      <c r="H15" s="16">
        <v>6.6850630938851519E-2</v>
      </c>
      <c r="I15" s="16">
        <v>0.1183088147177264</v>
      </c>
      <c r="J15" s="16">
        <v>0.17484317208543579</v>
      </c>
      <c r="K15" s="16">
        <v>0.29906789049559762</v>
      </c>
      <c r="L15" s="16">
        <v>0.51690645795904722</v>
      </c>
      <c r="N15" s="16">
        <v>0.20560974483959391</v>
      </c>
      <c r="O15" s="16">
        <v>0.11997990748647951</v>
      </c>
      <c r="P15" s="16">
        <v>0.2267697974282481</v>
      </c>
      <c r="Q15" s="16">
        <v>0.2259385872350238</v>
      </c>
      <c r="R15" s="16">
        <v>0.17173774630339991</v>
      </c>
      <c r="S15" s="16">
        <v>0.2504223658505309</v>
      </c>
      <c r="T15" s="16">
        <v>0.24844963421506841</v>
      </c>
      <c r="U15" s="16">
        <v>0.20392018610475399</v>
      </c>
      <c r="V15" s="16">
        <v>0.10451611657056251</v>
      </c>
      <c r="W15" s="16">
        <v>0.26804635275951549</v>
      </c>
      <c r="X15" s="16">
        <v>0.29379276660880738</v>
      </c>
      <c r="Y15" s="16">
        <v>0.31427715567715958</v>
      </c>
      <c r="AA15" s="16">
        <v>0.20471751833512961</v>
      </c>
      <c r="AB15" s="16">
        <v>0.20088078528267139</v>
      </c>
      <c r="AC15" s="16">
        <v>0.201246301806628</v>
      </c>
      <c r="AD15" s="16">
        <v>0.26595587453799802</v>
      </c>
    </row>
    <row r="17" spans="2:2" x14ac:dyDescent="0.35">
      <c r="B17" t="s">
        <v>393</v>
      </c>
    </row>
    <row r="18" spans="2:2" x14ac:dyDescent="0.35">
      <c r="B18"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263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1947</v>
      </c>
      <c r="D7" s="13">
        <v>973</v>
      </c>
      <c r="E7" s="13">
        <v>974</v>
      </c>
      <c r="G7" s="13">
        <v>291</v>
      </c>
      <c r="H7" s="13">
        <v>337</v>
      </c>
      <c r="I7" s="13">
        <v>354</v>
      </c>
      <c r="J7" s="13">
        <v>330</v>
      </c>
      <c r="K7" s="13">
        <v>282</v>
      </c>
      <c r="L7" s="13">
        <v>353</v>
      </c>
      <c r="N7" s="13">
        <v>178</v>
      </c>
      <c r="O7" s="13">
        <v>66</v>
      </c>
      <c r="P7" s="13">
        <v>105</v>
      </c>
      <c r="Q7" s="13">
        <v>87</v>
      </c>
      <c r="R7" s="13">
        <v>222</v>
      </c>
      <c r="S7" s="13">
        <v>158</v>
      </c>
      <c r="T7" s="13">
        <v>145</v>
      </c>
      <c r="U7" s="13">
        <v>184</v>
      </c>
      <c r="V7" s="13">
        <v>251</v>
      </c>
      <c r="W7" s="13">
        <v>257</v>
      </c>
      <c r="X7" s="13">
        <v>137</v>
      </c>
      <c r="Y7" s="13">
        <v>157</v>
      </c>
      <c r="AA7" s="13">
        <v>524</v>
      </c>
      <c r="AB7" s="13">
        <v>499</v>
      </c>
      <c r="AC7" s="13">
        <v>433</v>
      </c>
      <c r="AD7" s="13">
        <v>480</v>
      </c>
    </row>
    <row r="8" spans="2:32" x14ac:dyDescent="0.35">
      <c r="B8" s="7" t="s">
        <v>111</v>
      </c>
      <c r="C8" s="14">
        <v>1942</v>
      </c>
      <c r="D8" s="14">
        <v>962</v>
      </c>
      <c r="E8" s="14">
        <v>980</v>
      </c>
      <c r="G8" s="14">
        <v>273</v>
      </c>
      <c r="H8" s="14">
        <v>339</v>
      </c>
      <c r="I8" s="14">
        <v>340</v>
      </c>
      <c r="J8" s="14">
        <v>330</v>
      </c>
      <c r="K8" s="14">
        <v>270</v>
      </c>
      <c r="L8" s="14">
        <v>390</v>
      </c>
      <c r="N8" s="14">
        <v>174</v>
      </c>
      <c r="O8" s="14">
        <v>59</v>
      </c>
      <c r="P8" s="14">
        <v>98</v>
      </c>
      <c r="Q8" s="14">
        <v>79</v>
      </c>
      <c r="R8" s="14">
        <v>219</v>
      </c>
      <c r="S8" s="14">
        <v>154</v>
      </c>
      <c r="T8" s="14">
        <v>138</v>
      </c>
      <c r="U8" s="14">
        <v>176</v>
      </c>
      <c r="V8" s="14">
        <v>273</v>
      </c>
      <c r="W8" s="14">
        <v>251</v>
      </c>
      <c r="X8" s="14">
        <v>150</v>
      </c>
      <c r="Y8" s="14">
        <v>170</v>
      </c>
      <c r="AA8" s="14">
        <v>522</v>
      </c>
      <c r="AB8" s="14">
        <v>496</v>
      </c>
      <c r="AC8" s="14">
        <v>437</v>
      </c>
      <c r="AD8" s="14">
        <v>484</v>
      </c>
    </row>
    <row r="9" spans="2:32" ht="32" customHeight="1" x14ac:dyDescent="0.35">
      <c r="B9" s="15" t="s">
        <v>264</v>
      </c>
      <c r="C9" s="16">
        <v>0.4629678103675956</v>
      </c>
      <c r="D9" s="16">
        <v>0.45972465640400761</v>
      </c>
      <c r="E9" s="16">
        <v>0.46615066595468291</v>
      </c>
      <c r="G9" s="16">
        <v>0.46641942397732938</v>
      </c>
      <c r="H9" s="16">
        <v>0.47765694092023447</v>
      </c>
      <c r="I9" s="16">
        <v>0.52243782701372254</v>
      </c>
      <c r="J9" s="16">
        <v>0.4907243242293754</v>
      </c>
      <c r="K9" s="16">
        <v>0.39621154971058192</v>
      </c>
      <c r="L9" s="16">
        <v>0.41874305912123339</v>
      </c>
      <c r="N9" s="16">
        <v>0.48314147676562419</v>
      </c>
      <c r="O9" s="16">
        <v>0.43964173226338432</v>
      </c>
      <c r="P9" s="16">
        <v>0.43407637483664269</v>
      </c>
      <c r="Q9" s="16">
        <v>0.36682894355523221</v>
      </c>
      <c r="R9" s="16">
        <v>0.50074713143298366</v>
      </c>
      <c r="S9" s="16">
        <v>0.43220442957554828</v>
      </c>
      <c r="T9" s="16">
        <v>0.39575705296290142</v>
      </c>
      <c r="U9" s="16">
        <v>0.43516685165807523</v>
      </c>
      <c r="V9" s="16">
        <v>0.48997649531347232</v>
      </c>
      <c r="W9" s="16">
        <v>0.4852914534330523</v>
      </c>
      <c r="X9" s="16">
        <v>0.49868452771171379</v>
      </c>
      <c r="Y9" s="16">
        <v>0.46644228405911181</v>
      </c>
      <c r="AA9" s="16">
        <v>0.49009369571653028</v>
      </c>
      <c r="AB9" s="16">
        <v>0.48689227662528411</v>
      </c>
      <c r="AC9" s="16">
        <v>0.42669006774489548</v>
      </c>
      <c r="AD9" s="16">
        <v>0.44082710925636343</v>
      </c>
    </row>
    <row r="10" spans="2:32" ht="46" customHeight="1" x14ac:dyDescent="0.35">
      <c r="B10" s="15" t="s">
        <v>265</v>
      </c>
      <c r="C10" s="16">
        <v>0.122799725139141</v>
      </c>
      <c r="D10" s="16">
        <v>0.1157163629194003</v>
      </c>
      <c r="E10" s="16">
        <v>0.12975138986723889</v>
      </c>
      <c r="G10" s="16">
        <v>0.11697062239281519</v>
      </c>
      <c r="H10" s="16">
        <v>0.1365136586742331</v>
      </c>
      <c r="I10" s="16">
        <v>0.10794410080128029</v>
      </c>
      <c r="J10" s="16">
        <v>0.1114611725176122</v>
      </c>
      <c r="K10" s="16">
        <v>9.8254841736421086E-2</v>
      </c>
      <c r="L10" s="16">
        <v>0.1545505586400909</v>
      </c>
      <c r="N10" s="16">
        <v>0.11224140601843929</v>
      </c>
      <c r="O10" s="16">
        <v>6.2798330823024051E-2</v>
      </c>
      <c r="P10" s="16">
        <v>0.20206124343548101</v>
      </c>
      <c r="Q10" s="16">
        <v>0.14101246961448721</v>
      </c>
      <c r="R10" s="16">
        <v>8.3047809927712352E-2</v>
      </c>
      <c r="S10" s="16">
        <v>0.1226366968738517</v>
      </c>
      <c r="T10" s="16">
        <v>0.16159106812835389</v>
      </c>
      <c r="U10" s="16">
        <v>0.1485017270779059</v>
      </c>
      <c r="V10" s="16">
        <v>0.1360719419083202</v>
      </c>
      <c r="W10" s="16">
        <v>0.11800668042779421</v>
      </c>
      <c r="X10" s="16">
        <v>8.128553578839906E-2</v>
      </c>
      <c r="Y10" s="16">
        <v>0.1159436356464618</v>
      </c>
      <c r="AA10" s="16">
        <v>0.1110238859112465</v>
      </c>
      <c r="AB10" s="16">
        <v>9.872624957002861E-2</v>
      </c>
      <c r="AC10" s="16">
        <v>0.14872249947951721</v>
      </c>
      <c r="AD10" s="16">
        <v>0.1368671212469493</v>
      </c>
    </row>
    <row r="11" spans="2:32" ht="32" customHeight="1" x14ac:dyDescent="0.35">
      <c r="B11" s="15" t="s">
        <v>266</v>
      </c>
      <c r="C11" s="16">
        <v>0.46737175954393723</v>
      </c>
      <c r="D11" s="16">
        <v>0.48378611330959748</v>
      </c>
      <c r="E11" s="16">
        <v>0.45126258983505829</v>
      </c>
      <c r="G11" s="16">
        <v>0.49070022523820678</v>
      </c>
      <c r="H11" s="16">
        <v>0.48802564791583442</v>
      </c>
      <c r="I11" s="16">
        <v>0.4696218794614665</v>
      </c>
      <c r="J11" s="16">
        <v>0.4979075828388192</v>
      </c>
      <c r="K11" s="16">
        <v>0.41673683568287168</v>
      </c>
      <c r="L11" s="16">
        <v>0.44037427827553882</v>
      </c>
      <c r="N11" s="16">
        <v>0.49666691756546971</v>
      </c>
      <c r="O11" s="16">
        <v>0.49283991812625833</v>
      </c>
      <c r="P11" s="16">
        <v>0.45050983629702002</v>
      </c>
      <c r="Q11" s="16">
        <v>0.51039382883612749</v>
      </c>
      <c r="R11" s="16">
        <v>0.48594405747950559</v>
      </c>
      <c r="S11" s="16">
        <v>0.46640051567438989</v>
      </c>
      <c r="T11" s="16">
        <v>0.45235029098881518</v>
      </c>
      <c r="U11" s="16">
        <v>0.48168039602497742</v>
      </c>
      <c r="V11" s="16">
        <v>0.44461732892917388</v>
      </c>
      <c r="W11" s="16">
        <v>0.45018543328581268</v>
      </c>
      <c r="X11" s="16">
        <v>0.43354649659778349</v>
      </c>
      <c r="Y11" s="16">
        <v>0.48450693336588208</v>
      </c>
      <c r="AA11" s="16">
        <v>0.48307518766864238</v>
      </c>
      <c r="AB11" s="16">
        <v>0.48879589185809241</v>
      </c>
      <c r="AC11" s="16">
        <v>0.45427431321391187</v>
      </c>
      <c r="AD11" s="16">
        <v>0.44045459199441572</v>
      </c>
    </row>
    <row r="12" spans="2:32" ht="32" customHeight="1" x14ac:dyDescent="0.35">
      <c r="B12" s="15" t="s">
        <v>267</v>
      </c>
      <c r="C12" s="16">
        <v>0.46165971883716578</v>
      </c>
      <c r="D12" s="16">
        <v>0.46516804312485499</v>
      </c>
      <c r="E12" s="16">
        <v>0.45821662310820671</v>
      </c>
      <c r="G12" s="16">
        <v>0.52092764797934721</v>
      </c>
      <c r="H12" s="16">
        <v>0.52358849838746957</v>
      </c>
      <c r="I12" s="16">
        <v>0.47424591431431412</v>
      </c>
      <c r="J12" s="16">
        <v>0.44107791563060389</v>
      </c>
      <c r="K12" s="16">
        <v>0.4224145279891765</v>
      </c>
      <c r="L12" s="16">
        <v>0.40002291874383422</v>
      </c>
      <c r="N12" s="16">
        <v>0.38433070060071112</v>
      </c>
      <c r="O12" s="16">
        <v>0.46792703933172908</v>
      </c>
      <c r="P12" s="16">
        <v>0.5315564201317502</v>
      </c>
      <c r="Q12" s="16">
        <v>0.45673586914356928</v>
      </c>
      <c r="R12" s="16">
        <v>0.47094708846988209</v>
      </c>
      <c r="S12" s="16">
        <v>0.40088655773477971</v>
      </c>
      <c r="T12" s="16">
        <v>0.4605953490033014</v>
      </c>
      <c r="U12" s="16">
        <v>0.46278940739030833</v>
      </c>
      <c r="V12" s="16">
        <v>0.4831658475110992</v>
      </c>
      <c r="W12" s="16">
        <v>0.43302765806968863</v>
      </c>
      <c r="X12" s="16">
        <v>0.53599767847884039</v>
      </c>
      <c r="Y12" s="16">
        <v>0.48514754592645393</v>
      </c>
      <c r="AA12" s="16">
        <v>0.50440990544388264</v>
      </c>
      <c r="AB12" s="16">
        <v>0.43990118404394513</v>
      </c>
      <c r="AC12" s="16">
        <v>0.45660991526920303</v>
      </c>
      <c r="AD12" s="16">
        <v>0.44124932554529872</v>
      </c>
    </row>
    <row r="13" spans="2:32" ht="60" customHeight="1" x14ac:dyDescent="0.35">
      <c r="B13" s="15" t="s">
        <v>268</v>
      </c>
      <c r="C13" s="16">
        <v>0.34869703283457271</v>
      </c>
      <c r="D13" s="16">
        <v>0.38443574369987971</v>
      </c>
      <c r="E13" s="16">
        <v>0.31362279435250601</v>
      </c>
      <c r="G13" s="16">
        <v>0.39002359026420202</v>
      </c>
      <c r="H13" s="16">
        <v>0.44516190208145262</v>
      </c>
      <c r="I13" s="16">
        <v>0.36750762667541997</v>
      </c>
      <c r="J13" s="16">
        <v>0.32069862852243081</v>
      </c>
      <c r="K13" s="16">
        <v>0.34215114830527699</v>
      </c>
      <c r="L13" s="16">
        <v>0.24779799936136809</v>
      </c>
      <c r="N13" s="16">
        <v>0.38304589143314388</v>
      </c>
      <c r="O13" s="16">
        <v>0.29146614352742878</v>
      </c>
      <c r="P13" s="16">
        <v>0.34430841134101697</v>
      </c>
      <c r="Q13" s="16">
        <v>0.28790290148520281</v>
      </c>
      <c r="R13" s="16">
        <v>0.38793380482025702</v>
      </c>
      <c r="S13" s="16">
        <v>0.38669166950225331</v>
      </c>
      <c r="T13" s="16">
        <v>0.23863454571039369</v>
      </c>
      <c r="U13" s="16">
        <v>0.23618686404457931</v>
      </c>
      <c r="V13" s="16">
        <v>0.46010538094929271</v>
      </c>
      <c r="W13" s="16">
        <v>0.30264582787944599</v>
      </c>
      <c r="X13" s="16">
        <v>0.36071184718366028</v>
      </c>
      <c r="Y13" s="16">
        <v>0.36393164630681613</v>
      </c>
      <c r="AA13" s="16">
        <v>0.39947075523338571</v>
      </c>
      <c r="AB13" s="16">
        <v>0.35456324010954138</v>
      </c>
      <c r="AC13" s="16">
        <v>0.32942029781109478</v>
      </c>
      <c r="AD13" s="16">
        <v>0.30592795876376627</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269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1370</v>
      </c>
      <c r="D7" s="13">
        <v>681</v>
      </c>
      <c r="E7" s="13">
        <v>689</v>
      </c>
      <c r="G7" s="13">
        <v>233</v>
      </c>
      <c r="H7" s="13">
        <v>270</v>
      </c>
      <c r="I7" s="13">
        <v>262</v>
      </c>
      <c r="J7" s="13">
        <v>239</v>
      </c>
      <c r="K7" s="13">
        <v>179</v>
      </c>
      <c r="L7" s="13">
        <v>187</v>
      </c>
      <c r="N7" s="13">
        <v>127</v>
      </c>
      <c r="O7" s="13">
        <v>56</v>
      </c>
      <c r="P7" s="13">
        <v>78</v>
      </c>
      <c r="Q7" s="13">
        <v>57</v>
      </c>
      <c r="R7" s="13">
        <v>164</v>
      </c>
      <c r="S7" s="13">
        <v>104</v>
      </c>
      <c r="T7" s="13">
        <v>100</v>
      </c>
      <c r="U7" s="13">
        <v>125</v>
      </c>
      <c r="V7" s="13">
        <v>197</v>
      </c>
      <c r="W7" s="13">
        <v>168</v>
      </c>
      <c r="X7" s="13">
        <v>89</v>
      </c>
      <c r="Y7" s="13">
        <v>105</v>
      </c>
      <c r="AA7" s="13">
        <v>404</v>
      </c>
      <c r="AB7" s="13">
        <v>359</v>
      </c>
      <c r="AC7" s="13">
        <v>301</v>
      </c>
      <c r="AD7" s="13">
        <v>296</v>
      </c>
    </row>
    <row r="8" spans="2:32" x14ac:dyDescent="0.35">
      <c r="B8" s="7" t="s">
        <v>111</v>
      </c>
      <c r="C8" s="14">
        <v>1358</v>
      </c>
      <c r="D8" s="14">
        <v>672</v>
      </c>
      <c r="E8" s="14">
        <v>687</v>
      </c>
      <c r="G8" s="14">
        <v>219</v>
      </c>
      <c r="H8" s="14">
        <v>271</v>
      </c>
      <c r="I8" s="14">
        <v>251</v>
      </c>
      <c r="J8" s="14">
        <v>239</v>
      </c>
      <c r="K8" s="14">
        <v>171</v>
      </c>
      <c r="L8" s="14">
        <v>207</v>
      </c>
      <c r="N8" s="14">
        <v>124</v>
      </c>
      <c r="O8" s="14">
        <v>50</v>
      </c>
      <c r="P8" s="14">
        <v>73</v>
      </c>
      <c r="Q8" s="14">
        <v>51</v>
      </c>
      <c r="R8" s="14">
        <v>162</v>
      </c>
      <c r="S8" s="14">
        <v>101</v>
      </c>
      <c r="T8" s="14">
        <v>95</v>
      </c>
      <c r="U8" s="14">
        <v>119</v>
      </c>
      <c r="V8" s="14">
        <v>213</v>
      </c>
      <c r="W8" s="14">
        <v>162</v>
      </c>
      <c r="X8" s="14">
        <v>96</v>
      </c>
      <c r="Y8" s="14">
        <v>113</v>
      </c>
      <c r="AA8" s="14">
        <v>400</v>
      </c>
      <c r="AB8" s="14">
        <v>355</v>
      </c>
      <c r="AC8" s="14">
        <v>304</v>
      </c>
      <c r="AD8" s="14">
        <v>297</v>
      </c>
    </row>
    <row r="9" spans="2:32" ht="19" customHeight="1" x14ac:dyDescent="0.35">
      <c r="B9" s="15" t="s">
        <v>270</v>
      </c>
      <c r="C9" s="16">
        <v>0.52911961276135333</v>
      </c>
      <c r="D9" s="16">
        <v>0.55749905756709939</v>
      </c>
      <c r="E9" s="16">
        <v>0.50137279680546964</v>
      </c>
      <c r="G9" s="16">
        <v>0.56539272064787749</v>
      </c>
      <c r="H9" s="16">
        <v>0.58517243267745711</v>
      </c>
      <c r="I9" s="16">
        <v>0.5315187257206857</v>
      </c>
      <c r="J9" s="16">
        <v>0.52295156723583458</v>
      </c>
      <c r="K9" s="16">
        <v>0.4979662946822731</v>
      </c>
      <c r="L9" s="16">
        <v>0.44727735061631618</v>
      </c>
      <c r="N9" s="16">
        <v>0.54231689966308438</v>
      </c>
      <c r="O9" s="16">
        <v>0.58796317867918824</v>
      </c>
      <c r="P9" s="16">
        <v>0.63032743213771969</v>
      </c>
      <c r="Q9" s="16">
        <v>0.63186812134102099</v>
      </c>
      <c r="R9" s="16">
        <v>0.55279229729483748</v>
      </c>
      <c r="S9" s="16">
        <v>0.46507997471613099</v>
      </c>
      <c r="T9" s="16">
        <v>0.52493516556965425</v>
      </c>
      <c r="U9" s="16">
        <v>0.52573519455842777</v>
      </c>
      <c r="V9" s="16">
        <v>0.52970796159362699</v>
      </c>
      <c r="W9" s="16">
        <v>0.50999134460256612</v>
      </c>
      <c r="X9" s="16">
        <v>0.51487930493003031</v>
      </c>
      <c r="Y9" s="16">
        <v>0.44631190811692711</v>
      </c>
      <c r="AA9" s="16">
        <v>0.56991371800553836</v>
      </c>
      <c r="AB9" s="16">
        <v>0.49443552421247622</v>
      </c>
      <c r="AC9" s="16">
        <v>0.51958237426452414</v>
      </c>
      <c r="AD9" s="16">
        <v>0.52470677070493255</v>
      </c>
    </row>
    <row r="10" spans="2:32" ht="19" customHeight="1" x14ac:dyDescent="0.35">
      <c r="B10" s="15" t="s">
        <v>271</v>
      </c>
      <c r="C10" s="16">
        <v>0.35721323744277322</v>
      </c>
      <c r="D10" s="16">
        <v>0.33855214884566992</v>
      </c>
      <c r="E10" s="16">
        <v>0.37545833682313262</v>
      </c>
      <c r="G10" s="16">
        <v>0.33264025152053672</v>
      </c>
      <c r="H10" s="16">
        <v>0.33726983496743201</v>
      </c>
      <c r="I10" s="16">
        <v>0.36066458934035373</v>
      </c>
      <c r="J10" s="16">
        <v>0.3480362612612245</v>
      </c>
      <c r="K10" s="16">
        <v>0.36149178535172499</v>
      </c>
      <c r="L10" s="16">
        <v>0.41226129898689912</v>
      </c>
      <c r="N10" s="16">
        <v>0.36271917061176451</v>
      </c>
      <c r="O10" s="16">
        <v>0.27488077841329722</v>
      </c>
      <c r="P10" s="16">
        <v>0.28617796000228102</v>
      </c>
      <c r="Q10" s="16">
        <v>0.31724573780816012</v>
      </c>
      <c r="R10" s="16">
        <v>0.34402242956371021</v>
      </c>
      <c r="S10" s="16">
        <v>0.3786378216391062</v>
      </c>
      <c r="T10" s="16">
        <v>0.34550025177675753</v>
      </c>
      <c r="U10" s="16">
        <v>0.37182249081689778</v>
      </c>
      <c r="V10" s="16">
        <v>0.35146168225126773</v>
      </c>
      <c r="W10" s="16">
        <v>0.34751441836447822</v>
      </c>
      <c r="X10" s="16">
        <v>0.40396728730688602</v>
      </c>
      <c r="Y10" s="16">
        <v>0.43062741934001131</v>
      </c>
      <c r="AA10" s="16">
        <v>0.34793313432222678</v>
      </c>
      <c r="AB10" s="16">
        <v>0.38078398688196913</v>
      </c>
      <c r="AC10" s="16">
        <v>0.36215279918513599</v>
      </c>
      <c r="AD10" s="16">
        <v>0.33907125559919848</v>
      </c>
    </row>
    <row r="11" spans="2:32" ht="19" customHeight="1" x14ac:dyDescent="0.35">
      <c r="B11" s="15" t="s">
        <v>170</v>
      </c>
      <c r="C11" s="16">
        <v>0.1136671497958735</v>
      </c>
      <c r="D11" s="16">
        <v>0.1039487935872308</v>
      </c>
      <c r="E11" s="16">
        <v>0.12316886637139771</v>
      </c>
      <c r="G11" s="16">
        <v>0.1019670278315858</v>
      </c>
      <c r="H11" s="16">
        <v>7.7557732355110792E-2</v>
      </c>
      <c r="I11" s="16">
        <v>0.1078166849389606</v>
      </c>
      <c r="J11" s="16">
        <v>0.129012171502941</v>
      </c>
      <c r="K11" s="16">
        <v>0.1405419199660019</v>
      </c>
      <c r="L11" s="16">
        <v>0.14046135039678481</v>
      </c>
      <c r="N11" s="16">
        <v>9.4963929725150942E-2</v>
      </c>
      <c r="O11" s="16">
        <v>0.13715604290751451</v>
      </c>
      <c r="P11" s="16">
        <v>8.3494607859999528E-2</v>
      </c>
      <c r="Q11" s="16">
        <v>5.0886140850819002E-2</v>
      </c>
      <c r="R11" s="16">
        <v>0.1031852731414523</v>
      </c>
      <c r="S11" s="16">
        <v>0.15628220364476289</v>
      </c>
      <c r="T11" s="16">
        <v>0.12956458265358811</v>
      </c>
      <c r="U11" s="16">
        <v>0.1024423146246745</v>
      </c>
      <c r="V11" s="16">
        <v>0.1188303561551054</v>
      </c>
      <c r="W11" s="16">
        <v>0.1424942370329555</v>
      </c>
      <c r="X11" s="16">
        <v>8.1153407763083468E-2</v>
      </c>
      <c r="Y11" s="16">
        <v>0.1230606725430618</v>
      </c>
      <c r="AA11" s="16">
        <v>8.2153147672234778E-2</v>
      </c>
      <c r="AB11" s="16">
        <v>0.1247804889055546</v>
      </c>
      <c r="AC11" s="16">
        <v>0.1182648265503398</v>
      </c>
      <c r="AD11" s="16">
        <v>0.13622197369586919</v>
      </c>
    </row>
    <row r="13" spans="2:32" x14ac:dyDescent="0.35">
      <c r="B13" s="19" t="s">
        <v>35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20"/>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7" t="s">
        <v>445</v>
      </c>
    </row>
    <row r="6" spans="2:6" ht="50" customHeight="1" x14ac:dyDescent="0.35">
      <c r="C6" s="18" t="s">
        <v>446</v>
      </c>
      <c r="D6" s="18" t="s">
        <v>447</v>
      </c>
      <c r="E6" s="18" t="s">
        <v>448</v>
      </c>
      <c r="F6" s="18" t="s">
        <v>449</v>
      </c>
    </row>
    <row r="7" spans="2:6" x14ac:dyDescent="0.35">
      <c r="B7" s="15" t="s">
        <v>237</v>
      </c>
      <c r="C7" s="16">
        <v>0.14212641087552441</v>
      </c>
      <c r="D7" s="16">
        <v>0.12360574058965031</v>
      </c>
      <c r="E7" s="16">
        <v>0.1379393019254882</v>
      </c>
      <c r="F7" s="16">
        <v>0.12170320782271291</v>
      </c>
    </row>
    <row r="8" spans="2:6" x14ac:dyDescent="0.35">
      <c r="B8" s="15" t="s">
        <v>238</v>
      </c>
      <c r="C8" s="16">
        <v>0.29647445436699899</v>
      </c>
      <c r="D8" s="16">
        <v>0.32065787357772252</v>
      </c>
      <c r="E8" s="16">
        <v>0.3306185029706431</v>
      </c>
      <c r="F8" s="16">
        <v>0.29827625395397989</v>
      </c>
    </row>
    <row r="9" spans="2:6" x14ac:dyDescent="0.35">
      <c r="B9" s="15" t="s">
        <v>239</v>
      </c>
      <c r="C9" s="16">
        <v>0.25846942382299271</v>
      </c>
      <c r="D9" s="16">
        <v>0.2437857136451517</v>
      </c>
      <c r="E9" s="16">
        <v>0.28261934233910019</v>
      </c>
      <c r="F9" s="16">
        <v>0.27940867106502459</v>
      </c>
    </row>
    <row r="10" spans="2:6" x14ac:dyDescent="0.35">
      <c r="B10" s="15" t="s">
        <v>240</v>
      </c>
      <c r="C10" s="16">
        <v>0.13990017106218081</v>
      </c>
      <c r="D10" s="16">
        <v>0.13048198498498451</v>
      </c>
      <c r="E10" s="16">
        <v>9.7250572356998424E-2</v>
      </c>
      <c r="F10" s="16">
        <v>0.1152414309732807</v>
      </c>
    </row>
    <row r="11" spans="2:6" x14ac:dyDescent="0.35">
      <c r="B11" s="15" t="s">
        <v>241</v>
      </c>
      <c r="C11" s="16">
        <v>4.2612911289275808E-2</v>
      </c>
      <c r="D11" s="16">
        <v>3.7258864417845518E-2</v>
      </c>
      <c r="E11" s="16">
        <v>4.1082607721963017E-2</v>
      </c>
      <c r="F11" s="16">
        <v>6.3336293371943714E-2</v>
      </c>
    </row>
    <row r="12" spans="2:6" x14ac:dyDescent="0.35">
      <c r="B12" s="15" t="s">
        <v>242</v>
      </c>
      <c r="C12" s="16">
        <v>1.175628808540898E-2</v>
      </c>
      <c r="D12" s="16">
        <v>2.3681076097491129E-2</v>
      </c>
      <c r="E12" s="16">
        <v>3.410729331602539E-2</v>
      </c>
      <c r="F12" s="16">
        <v>2.7376600334576791E-2</v>
      </c>
    </row>
    <row r="13" spans="2:6" ht="29" x14ac:dyDescent="0.35">
      <c r="B13" s="15" t="s">
        <v>273</v>
      </c>
      <c r="C13" s="16">
        <v>0.10866034049761809</v>
      </c>
      <c r="D13" s="16">
        <v>0.1205287466871542</v>
      </c>
      <c r="E13" s="16">
        <v>7.6382379369781525E-2</v>
      </c>
      <c r="F13" s="16">
        <v>9.4657542478481169E-2</v>
      </c>
    </row>
    <row r="16" spans="2:6" x14ac:dyDescent="0.35">
      <c r="B16" t="s">
        <v>393</v>
      </c>
    </row>
    <row r="17" spans="2:2" x14ac:dyDescent="0.35">
      <c r="B17" t="s">
        <v>394</v>
      </c>
    </row>
    <row r="20" spans="2:2" x14ac:dyDescent="0.35">
      <c r="B20" t="str">
        <f>HYPERLINK("#Contents!A1", "Return to Contents")</f>
        <v>Return to Contents</v>
      </c>
    </row>
  </sheetData>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406</v>
      </c>
      <c r="D7" s="13">
        <v>241</v>
      </c>
      <c r="E7" s="13">
        <v>165</v>
      </c>
      <c r="G7" s="13">
        <v>76</v>
      </c>
      <c r="H7" s="13">
        <v>131</v>
      </c>
      <c r="I7" s="13">
        <v>97</v>
      </c>
      <c r="J7" s="13">
        <v>58</v>
      </c>
      <c r="K7" s="13">
        <v>25</v>
      </c>
      <c r="L7" s="13">
        <v>19</v>
      </c>
      <c r="N7" s="13">
        <v>30</v>
      </c>
      <c r="O7" s="13">
        <v>14</v>
      </c>
      <c r="P7" s="13">
        <v>20</v>
      </c>
      <c r="Q7" s="13">
        <v>17</v>
      </c>
      <c r="R7" s="13">
        <v>46</v>
      </c>
      <c r="S7" s="13">
        <v>25</v>
      </c>
      <c r="T7" s="13">
        <v>26</v>
      </c>
      <c r="U7" s="13">
        <v>40</v>
      </c>
      <c r="V7" s="13">
        <v>85</v>
      </c>
      <c r="W7" s="13">
        <v>51</v>
      </c>
      <c r="X7" s="13">
        <v>23</v>
      </c>
      <c r="Y7" s="13">
        <v>29</v>
      </c>
      <c r="AA7" s="13">
        <v>163</v>
      </c>
      <c r="AB7" s="13">
        <v>76</v>
      </c>
      <c r="AC7" s="13">
        <v>104</v>
      </c>
      <c r="AD7" s="13">
        <v>63</v>
      </c>
    </row>
    <row r="8" spans="2:32" x14ac:dyDescent="0.35">
      <c r="B8" s="7" t="s">
        <v>111</v>
      </c>
      <c r="C8" s="14">
        <v>402</v>
      </c>
      <c r="D8" s="14">
        <v>238</v>
      </c>
      <c r="E8" s="14">
        <v>164</v>
      </c>
      <c r="G8" s="14">
        <v>72</v>
      </c>
      <c r="H8" s="14">
        <v>133</v>
      </c>
      <c r="I8" s="14">
        <v>94</v>
      </c>
      <c r="J8" s="14">
        <v>59</v>
      </c>
      <c r="K8" s="14">
        <v>24</v>
      </c>
      <c r="L8" s="14">
        <v>21</v>
      </c>
      <c r="N8" s="14">
        <v>29</v>
      </c>
      <c r="O8" s="14">
        <v>13</v>
      </c>
      <c r="P8" s="14">
        <v>18</v>
      </c>
      <c r="Q8" s="14">
        <v>15</v>
      </c>
      <c r="R8" s="14">
        <v>44</v>
      </c>
      <c r="S8" s="14">
        <v>24</v>
      </c>
      <c r="T8" s="14">
        <v>24</v>
      </c>
      <c r="U8" s="14">
        <v>38</v>
      </c>
      <c r="V8" s="14">
        <v>92</v>
      </c>
      <c r="W8" s="14">
        <v>50</v>
      </c>
      <c r="X8" s="14">
        <v>25</v>
      </c>
      <c r="Y8" s="14">
        <v>31</v>
      </c>
      <c r="AA8" s="14">
        <v>160</v>
      </c>
      <c r="AB8" s="14">
        <v>75</v>
      </c>
      <c r="AC8" s="14">
        <v>103</v>
      </c>
      <c r="AD8" s="14">
        <v>63</v>
      </c>
    </row>
    <row r="9" spans="2:32" ht="19" customHeight="1" x14ac:dyDescent="0.35">
      <c r="B9" s="15" t="s">
        <v>237</v>
      </c>
      <c r="C9" s="16">
        <v>0.1379393019254882</v>
      </c>
      <c r="D9" s="16">
        <v>0.12678965255036259</v>
      </c>
      <c r="E9" s="16">
        <v>0.15413283394437011</v>
      </c>
      <c r="G9" s="16">
        <v>8.1669456024015055E-2</v>
      </c>
      <c r="H9" s="16">
        <v>0.21460069514961161</v>
      </c>
      <c r="I9" s="16">
        <v>0.15831551290427709</v>
      </c>
      <c r="J9" s="16">
        <v>5.072050157935043E-2</v>
      </c>
      <c r="K9" s="16">
        <v>0</v>
      </c>
      <c r="L9" s="16">
        <v>0.15972343429923211</v>
      </c>
      <c r="N9" s="16">
        <v>9.6268615281736497E-2</v>
      </c>
      <c r="O9" s="16">
        <v>0.14508768474443501</v>
      </c>
      <c r="P9" s="16">
        <v>5.0020433359004517E-2</v>
      </c>
      <c r="Q9" s="16">
        <v>5.6060809693890622E-2</v>
      </c>
      <c r="R9" s="16">
        <v>0.17536565360473341</v>
      </c>
      <c r="S9" s="16">
        <v>0.1182400515891988</v>
      </c>
      <c r="T9" s="16">
        <v>0.116116011487711</v>
      </c>
      <c r="U9" s="16">
        <v>7.7256980020105351E-2</v>
      </c>
      <c r="V9" s="16">
        <v>0.24470309919849301</v>
      </c>
      <c r="W9" s="16">
        <v>0.1004347803794826</v>
      </c>
      <c r="X9" s="16">
        <v>0.12941202708765509</v>
      </c>
      <c r="Y9" s="16">
        <v>6.8755368816379794E-2</v>
      </c>
      <c r="AA9" s="16">
        <v>0.2244662663795827</v>
      </c>
      <c r="AB9" s="16">
        <v>0.13469092763696491</v>
      </c>
      <c r="AC9" s="16">
        <v>4.0495129773180337E-2</v>
      </c>
      <c r="AD9" s="16">
        <v>8.1623854444030447E-2</v>
      </c>
    </row>
    <row r="10" spans="2:32" ht="19" customHeight="1" x14ac:dyDescent="0.35">
      <c r="B10" s="15" t="s">
        <v>238</v>
      </c>
      <c r="C10" s="16">
        <v>0.3306185029706431</v>
      </c>
      <c r="D10" s="16">
        <v>0.33402975332784668</v>
      </c>
      <c r="E10" s="16">
        <v>0.32566406987366742</v>
      </c>
      <c r="G10" s="16">
        <v>0.34057476350448868</v>
      </c>
      <c r="H10" s="16">
        <v>0.34193466953652413</v>
      </c>
      <c r="I10" s="16">
        <v>0.35572385499985132</v>
      </c>
      <c r="J10" s="16">
        <v>0.30437040391618569</v>
      </c>
      <c r="K10" s="16">
        <v>0.35404529583413202</v>
      </c>
      <c r="L10" s="16">
        <v>0.15481169167562209</v>
      </c>
      <c r="N10" s="16">
        <v>0.40464615646606827</v>
      </c>
      <c r="O10" s="16">
        <v>0.27787708030908181</v>
      </c>
      <c r="P10" s="16">
        <v>0.44885720594288298</v>
      </c>
      <c r="Q10" s="16">
        <v>0.45114272943772832</v>
      </c>
      <c r="R10" s="16">
        <v>0.3277196246456438</v>
      </c>
      <c r="S10" s="16">
        <v>0.32432181412600242</v>
      </c>
      <c r="T10" s="16">
        <v>0.22623942656041701</v>
      </c>
      <c r="U10" s="16">
        <v>0.34316187263170689</v>
      </c>
      <c r="V10" s="16">
        <v>0.35297539599904171</v>
      </c>
      <c r="W10" s="16">
        <v>0.27134510938559447</v>
      </c>
      <c r="X10" s="16">
        <v>0.30793575703497039</v>
      </c>
      <c r="Y10" s="16">
        <v>0.27360428967464112</v>
      </c>
      <c r="AA10" s="16">
        <v>0.36216971907978901</v>
      </c>
      <c r="AB10" s="16">
        <v>0.33062255663462897</v>
      </c>
      <c r="AC10" s="16">
        <v>0.34039929237689309</v>
      </c>
      <c r="AD10" s="16">
        <v>0.2347954690069588</v>
      </c>
    </row>
    <row r="11" spans="2:32" ht="19" customHeight="1" x14ac:dyDescent="0.35">
      <c r="B11" s="15" t="s">
        <v>239</v>
      </c>
      <c r="C11" s="16">
        <v>0.28261934233910019</v>
      </c>
      <c r="D11" s="16">
        <v>0.28843377629109601</v>
      </c>
      <c r="E11" s="16">
        <v>0.2741745725346455</v>
      </c>
      <c r="G11" s="16">
        <v>0.26543931077893129</v>
      </c>
      <c r="H11" s="16">
        <v>0.29291340013411549</v>
      </c>
      <c r="I11" s="16">
        <v>0.26193650152542819</v>
      </c>
      <c r="J11" s="16">
        <v>0.30507273846196747</v>
      </c>
      <c r="K11" s="16">
        <v>0.2304272895261148</v>
      </c>
      <c r="L11" s="16">
        <v>0.36884875394703798</v>
      </c>
      <c r="N11" s="16">
        <v>0.29288590569350959</v>
      </c>
      <c r="O11" s="16">
        <v>0.28286757306336668</v>
      </c>
      <c r="P11" s="16">
        <v>0.14511815034767259</v>
      </c>
      <c r="Q11" s="16">
        <v>0.19784102332101869</v>
      </c>
      <c r="R11" s="16">
        <v>0.2804750950780735</v>
      </c>
      <c r="S11" s="16">
        <v>0.27622453347199372</v>
      </c>
      <c r="T11" s="16">
        <v>0.1538652774992551</v>
      </c>
      <c r="U11" s="16">
        <v>0.35621595006721668</v>
      </c>
      <c r="V11" s="16">
        <v>0.26101401018579501</v>
      </c>
      <c r="W11" s="16">
        <v>0.31569537421195237</v>
      </c>
      <c r="X11" s="16">
        <v>0.34390059699726799</v>
      </c>
      <c r="Y11" s="16">
        <v>0.37905601065653372</v>
      </c>
      <c r="AA11" s="16">
        <v>0.25858616327692602</v>
      </c>
      <c r="AB11" s="16">
        <v>0.31649526380716431</v>
      </c>
      <c r="AC11" s="16">
        <v>0.32149846401603732</v>
      </c>
      <c r="AD11" s="16">
        <v>0.23994854091160109</v>
      </c>
    </row>
    <row r="12" spans="2:32" ht="19" customHeight="1" x14ac:dyDescent="0.35">
      <c r="B12" s="15" t="s">
        <v>240</v>
      </c>
      <c r="C12" s="16">
        <v>9.7250572356998424E-2</v>
      </c>
      <c r="D12" s="16">
        <v>9.117277826445E-2</v>
      </c>
      <c r="E12" s="16">
        <v>0.10607784126299891</v>
      </c>
      <c r="G12" s="16">
        <v>8.7532423435129847E-2</v>
      </c>
      <c r="H12" s="16">
        <v>6.7396362007016056E-2</v>
      </c>
      <c r="I12" s="16">
        <v>0.12311072958096041</v>
      </c>
      <c r="J12" s="16">
        <v>8.4415321419578804E-2</v>
      </c>
      <c r="K12" s="16">
        <v>0.16854124499602671</v>
      </c>
      <c r="L12" s="16">
        <v>0.15852877135250801</v>
      </c>
      <c r="N12" s="16">
        <v>3.4891479203891143E-2</v>
      </c>
      <c r="O12" s="16">
        <v>0.2178307947517755</v>
      </c>
      <c r="P12" s="16">
        <v>0.20834787723837991</v>
      </c>
      <c r="Q12" s="16">
        <v>0.23974647952255809</v>
      </c>
      <c r="R12" s="16">
        <v>4.526646524525877E-2</v>
      </c>
      <c r="S12" s="16">
        <v>0.1209882297156304</v>
      </c>
      <c r="T12" s="16">
        <v>3.8840405283984081E-2</v>
      </c>
      <c r="U12" s="16">
        <v>0.1008563642257512</v>
      </c>
      <c r="V12" s="16">
        <v>4.7952311415440201E-2</v>
      </c>
      <c r="W12" s="16">
        <v>0.20942041757086921</v>
      </c>
      <c r="X12" s="16">
        <v>9.1495194006354863E-2</v>
      </c>
      <c r="Y12" s="16">
        <v>3.6568130019112077E-2</v>
      </c>
      <c r="AA12" s="16">
        <v>5.4334128808524111E-2</v>
      </c>
      <c r="AB12" s="16">
        <v>0.1141412795380758</v>
      </c>
      <c r="AC12" s="16">
        <v>9.601841263210821E-2</v>
      </c>
      <c r="AD12" s="16">
        <v>0.18789762835880791</v>
      </c>
    </row>
    <row r="13" spans="2:32" ht="19" customHeight="1" x14ac:dyDescent="0.35">
      <c r="B13" s="15" t="s">
        <v>241</v>
      </c>
      <c r="C13" s="16">
        <v>4.1082607721963017E-2</v>
      </c>
      <c r="D13" s="16">
        <v>4.4737932531935587E-2</v>
      </c>
      <c r="E13" s="16">
        <v>3.5773685678032227E-2</v>
      </c>
      <c r="G13" s="16">
        <v>8.9508885574065777E-2</v>
      </c>
      <c r="H13" s="16">
        <v>1.560485823346959E-2</v>
      </c>
      <c r="I13" s="16">
        <v>4.0448985097570937E-2</v>
      </c>
      <c r="J13" s="16">
        <v>7.1502980175782938E-2</v>
      </c>
      <c r="K13" s="16">
        <v>0</v>
      </c>
      <c r="L13" s="16">
        <v>0</v>
      </c>
      <c r="N13" s="16">
        <v>6.9446761159965897E-2</v>
      </c>
      <c r="O13" s="16">
        <v>0</v>
      </c>
      <c r="P13" s="16">
        <v>0</v>
      </c>
      <c r="Q13" s="16">
        <v>5.5208958024804369E-2</v>
      </c>
      <c r="R13" s="16">
        <v>4.1486448147653787E-2</v>
      </c>
      <c r="S13" s="16">
        <v>0</v>
      </c>
      <c r="T13" s="16">
        <v>0.1144571247708958</v>
      </c>
      <c r="U13" s="16">
        <v>4.7067228343712117E-2</v>
      </c>
      <c r="V13" s="16">
        <v>2.2903448917788831E-2</v>
      </c>
      <c r="W13" s="16">
        <v>1.8301655816351799E-2</v>
      </c>
      <c r="X13" s="16">
        <v>0</v>
      </c>
      <c r="Y13" s="16">
        <v>0.13939669751171641</v>
      </c>
      <c r="AA13" s="16">
        <v>3.5024562729356508E-2</v>
      </c>
      <c r="AB13" s="16">
        <v>5.2542848504853162E-2</v>
      </c>
      <c r="AC13" s="16">
        <v>5.7131746447813957E-2</v>
      </c>
      <c r="AD13" s="16">
        <v>1.6678542806997869E-2</v>
      </c>
    </row>
    <row r="14" spans="2:32" ht="19" customHeight="1" x14ac:dyDescent="0.35">
      <c r="B14" s="15" t="s">
        <v>242</v>
      </c>
      <c r="C14" s="16">
        <v>3.410729331602539E-2</v>
      </c>
      <c r="D14" s="16">
        <v>3.6432555754642888E-2</v>
      </c>
      <c r="E14" s="16">
        <v>3.0730127767119399E-2</v>
      </c>
      <c r="G14" s="16">
        <v>4.0043532542613697E-2</v>
      </c>
      <c r="H14" s="16">
        <v>2.193305370856883E-2</v>
      </c>
      <c r="I14" s="16">
        <v>2.9309823053142899E-2</v>
      </c>
      <c r="J14" s="16">
        <v>3.3138840259067083E-2</v>
      </c>
      <c r="K14" s="16">
        <v>8.192123318105278E-2</v>
      </c>
      <c r="L14" s="16">
        <v>5.9936074035204318E-2</v>
      </c>
      <c r="N14" s="16">
        <v>0</v>
      </c>
      <c r="O14" s="16">
        <v>7.6336867131340927E-2</v>
      </c>
      <c r="P14" s="16">
        <v>9.6381985137808698E-2</v>
      </c>
      <c r="Q14" s="16">
        <v>0</v>
      </c>
      <c r="R14" s="16">
        <v>2.1389575691603099E-2</v>
      </c>
      <c r="S14" s="16">
        <v>0.120251826331794</v>
      </c>
      <c r="T14" s="16">
        <v>0.11742758862348809</v>
      </c>
      <c r="U14" s="16">
        <v>2.6134922734724168E-2</v>
      </c>
      <c r="V14" s="16">
        <v>0</v>
      </c>
      <c r="W14" s="16">
        <v>2.4774143812079621E-2</v>
      </c>
      <c r="X14" s="16">
        <v>4.3659395747896533E-2</v>
      </c>
      <c r="Y14" s="16">
        <v>3.4629102991023293E-2</v>
      </c>
      <c r="AA14" s="16">
        <v>1.122294685011492E-2</v>
      </c>
      <c r="AB14" s="16">
        <v>0</v>
      </c>
      <c r="AC14" s="16">
        <v>5.4691920415838972E-2</v>
      </c>
      <c r="AD14" s="16">
        <v>9.8869698798931649E-2</v>
      </c>
    </row>
    <row r="15" spans="2:32" ht="32" customHeight="1" x14ac:dyDescent="0.35">
      <c r="B15" s="15" t="s">
        <v>273</v>
      </c>
      <c r="C15" s="16">
        <v>7.6382379369781525E-2</v>
      </c>
      <c r="D15" s="16">
        <v>7.8403551279666167E-2</v>
      </c>
      <c r="E15" s="16">
        <v>7.3446868939166549E-2</v>
      </c>
      <c r="G15" s="16">
        <v>9.5231628140755295E-2</v>
      </c>
      <c r="H15" s="16">
        <v>4.5616961230694281E-2</v>
      </c>
      <c r="I15" s="16">
        <v>3.1154592838769288E-2</v>
      </c>
      <c r="J15" s="16">
        <v>0.15077921418806761</v>
      </c>
      <c r="K15" s="16">
        <v>0.16506493646267359</v>
      </c>
      <c r="L15" s="16">
        <v>9.8151274690395418E-2</v>
      </c>
      <c r="N15" s="16">
        <v>0.1018610821948286</v>
      </c>
      <c r="O15" s="16">
        <v>0</v>
      </c>
      <c r="P15" s="16">
        <v>5.1274347974251233E-2</v>
      </c>
      <c r="Q15" s="16">
        <v>0</v>
      </c>
      <c r="R15" s="16">
        <v>0.1082971375870337</v>
      </c>
      <c r="S15" s="16">
        <v>3.9973544765380641E-2</v>
      </c>
      <c r="T15" s="16">
        <v>0.23305416577424901</v>
      </c>
      <c r="U15" s="16">
        <v>4.9306681976783583E-2</v>
      </c>
      <c r="V15" s="16">
        <v>7.045173428344137E-2</v>
      </c>
      <c r="W15" s="16">
        <v>6.0028518823669982E-2</v>
      </c>
      <c r="X15" s="16">
        <v>8.3597029125854899E-2</v>
      </c>
      <c r="Y15" s="16">
        <v>6.7990400330593462E-2</v>
      </c>
      <c r="AA15" s="16">
        <v>5.4196212875706619E-2</v>
      </c>
      <c r="AB15" s="16">
        <v>5.1507123878312563E-2</v>
      </c>
      <c r="AC15" s="16">
        <v>8.9765034338128186E-2</v>
      </c>
      <c r="AD15" s="16">
        <v>0.14018626567267209</v>
      </c>
    </row>
    <row r="17" spans="2:2" x14ac:dyDescent="0.35">
      <c r="B17" s="19" t="s">
        <v>33</v>
      </c>
    </row>
    <row r="18" spans="2:2" x14ac:dyDescent="0.35">
      <c r="B18" t="s">
        <v>393</v>
      </c>
    </row>
    <row r="19" spans="2:2" x14ac:dyDescent="0.35">
      <c r="B19"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406</v>
      </c>
      <c r="D7" s="13">
        <v>241</v>
      </c>
      <c r="E7" s="13">
        <v>165</v>
      </c>
      <c r="G7" s="13">
        <v>76</v>
      </c>
      <c r="H7" s="13">
        <v>131</v>
      </c>
      <c r="I7" s="13">
        <v>97</v>
      </c>
      <c r="J7" s="13">
        <v>58</v>
      </c>
      <c r="K7" s="13">
        <v>25</v>
      </c>
      <c r="L7" s="13">
        <v>19</v>
      </c>
      <c r="N7" s="13">
        <v>30</v>
      </c>
      <c r="O7" s="13">
        <v>14</v>
      </c>
      <c r="P7" s="13">
        <v>20</v>
      </c>
      <c r="Q7" s="13">
        <v>17</v>
      </c>
      <c r="R7" s="13">
        <v>46</v>
      </c>
      <c r="S7" s="13">
        <v>25</v>
      </c>
      <c r="T7" s="13">
        <v>26</v>
      </c>
      <c r="U7" s="13">
        <v>40</v>
      </c>
      <c r="V7" s="13">
        <v>85</v>
      </c>
      <c r="W7" s="13">
        <v>51</v>
      </c>
      <c r="X7" s="13">
        <v>23</v>
      </c>
      <c r="Y7" s="13">
        <v>29</v>
      </c>
      <c r="AA7" s="13">
        <v>163</v>
      </c>
      <c r="AB7" s="13">
        <v>76</v>
      </c>
      <c r="AC7" s="13">
        <v>104</v>
      </c>
      <c r="AD7" s="13">
        <v>63</v>
      </c>
    </row>
    <row r="8" spans="2:32" x14ac:dyDescent="0.35">
      <c r="B8" s="7" t="s">
        <v>111</v>
      </c>
      <c r="C8" s="14">
        <v>402</v>
      </c>
      <c r="D8" s="14">
        <v>238</v>
      </c>
      <c r="E8" s="14">
        <v>164</v>
      </c>
      <c r="G8" s="14">
        <v>72</v>
      </c>
      <c r="H8" s="14">
        <v>133</v>
      </c>
      <c r="I8" s="14">
        <v>94</v>
      </c>
      <c r="J8" s="14">
        <v>59</v>
      </c>
      <c r="K8" s="14">
        <v>24</v>
      </c>
      <c r="L8" s="14">
        <v>21</v>
      </c>
      <c r="N8" s="14">
        <v>29</v>
      </c>
      <c r="O8" s="14">
        <v>13</v>
      </c>
      <c r="P8" s="14">
        <v>18</v>
      </c>
      <c r="Q8" s="14">
        <v>15</v>
      </c>
      <c r="R8" s="14">
        <v>44</v>
      </c>
      <c r="S8" s="14">
        <v>24</v>
      </c>
      <c r="T8" s="14">
        <v>24</v>
      </c>
      <c r="U8" s="14">
        <v>38</v>
      </c>
      <c r="V8" s="14">
        <v>92</v>
      </c>
      <c r="W8" s="14">
        <v>50</v>
      </c>
      <c r="X8" s="14">
        <v>25</v>
      </c>
      <c r="Y8" s="14">
        <v>31</v>
      </c>
      <c r="AA8" s="14">
        <v>160</v>
      </c>
      <c r="AB8" s="14">
        <v>75</v>
      </c>
      <c r="AC8" s="14">
        <v>103</v>
      </c>
      <c r="AD8" s="14">
        <v>63</v>
      </c>
    </row>
    <row r="9" spans="2:32" ht="19" customHeight="1" x14ac:dyDescent="0.35">
      <c r="B9" s="15" t="s">
        <v>237</v>
      </c>
      <c r="C9" s="16">
        <v>0.14212641087552441</v>
      </c>
      <c r="D9" s="16">
        <v>0.12606383575982649</v>
      </c>
      <c r="E9" s="16">
        <v>0.16545537985835529</v>
      </c>
      <c r="G9" s="16">
        <v>0.1071820703682914</v>
      </c>
      <c r="H9" s="16">
        <v>0.21836422604350531</v>
      </c>
      <c r="I9" s="16">
        <v>0.1342462764347607</v>
      </c>
      <c r="J9" s="16">
        <v>8.1326988231362085E-2</v>
      </c>
      <c r="K9" s="16">
        <v>7.9402400098082818E-2</v>
      </c>
      <c r="L9" s="16">
        <v>5.6089779385739759E-2</v>
      </c>
      <c r="N9" s="16">
        <v>0.203115292227661</v>
      </c>
      <c r="O9" s="16">
        <v>0.2071951791776081</v>
      </c>
      <c r="P9" s="16">
        <v>0.14800713693238479</v>
      </c>
      <c r="Q9" s="16">
        <v>5.5326818612272913E-2</v>
      </c>
      <c r="R9" s="16">
        <v>0.17314647068726169</v>
      </c>
      <c r="S9" s="16">
        <v>0.1182400515891988</v>
      </c>
      <c r="T9" s="16">
        <v>0.27025462529320449</v>
      </c>
      <c r="U9" s="16">
        <v>7.3661350314433646E-2</v>
      </c>
      <c r="V9" s="16">
        <v>0.17569506840465879</v>
      </c>
      <c r="W9" s="16">
        <v>7.7800479675676867E-2</v>
      </c>
      <c r="X9" s="16">
        <v>8.825561227774599E-2</v>
      </c>
      <c r="Y9" s="16">
        <v>0.1012150726903884</v>
      </c>
      <c r="AA9" s="16">
        <v>0.2275071605499504</v>
      </c>
      <c r="AB9" s="16">
        <v>0.14727099162875201</v>
      </c>
      <c r="AC9" s="16">
        <v>5.5980781613885228E-2</v>
      </c>
      <c r="AD9" s="16">
        <v>6.0350968294570213E-2</v>
      </c>
    </row>
    <row r="10" spans="2:32" ht="19" customHeight="1" x14ac:dyDescent="0.35">
      <c r="B10" s="15" t="s">
        <v>238</v>
      </c>
      <c r="C10" s="16">
        <v>0.29647445436699899</v>
      </c>
      <c r="D10" s="16">
        <v>0.3000165589858565</v>
      </c>
      <c r="E10" s="16">
        <v>0.29132997110749298</v>
      </c>
      <c r="G10" s="16">
        <v>0.24912930723822829</v>
      </c>
      <c r="H10" s="16">
        <v>0.32690288885978508</v>
      </c>
      <c r="I10" s="16">
        <v>0.36948739273540032</v>
      </c>
      <c r="J10" s="16">
        <v>0.21117269085431281</v>
      </c>
      <c r="K10" s="16">
        <v>0.27919801636201519</v>
      </c>
      <c r="L10" s="16">
        <v>0.19682816395503019</v>
      </c>
      <c r="N10" s="16">
        <v>0.32243071992936001</v>
      </c>
      <c r="O10" s="16">
        <v>0.21697792859415521</v>
      </c>
      <c r="P10" s="16">
        <v>0.39834511849817478</v>
      </c>
      <c r="Q10" s="16">
        <v>0.40781555235221217</v>
      </c>
      <c r="R10" s="16">
        <v>0.21955304690484581</v>
      </c>
      <c r="S10" s="16">
        <v>0.23966143167508519</v>
      </c>
      <c r="T10" s="16">
        <v>0.18929238164649301</v>
      </c>
      <c r="U10" s="16">
        <v>0.34789296950270299</v>
      </c>
      <c r="V10" s="16">
        <v>0.32774035977069049</v>
      </c>
      <c r="W10" s="16">
        <v>0.27217478690244912</v>
      </c>
      <c r="X10" s="16">
        <v>0.30280814680392998</v>
      </c>
      <c r="Y10" s="16">
        <v>0.30431738942675718</v>
      </c>
      <c r="AA10" s="16">
        <v>0.33793938843440402</v>
      </c>
      <c r="AB10" s="16">
        <v>0.29209156747859738</v>
      </c>
      <c r="AC10" s="16">
        <v>0.28508326748421159</v>
      </c>
      <c r="AD10" s="16">
        <v>0.2152705301956111</v>
      </c>
    </row>
    <row r="11" spans="2:32" ht="19" customHeight="1" x14ac:dyDescent="0.35">
      <c r="B11" s="15" t="s">
        <v>239</v>
      </c>
      <c r="C11" s="16">
        <v>0.25846942382299271</v>
      </c>
      <c r="D11" s="16">
        <v>0.28251187985652698</v>
      </c>
      <c r="E11" s="16">
        <v>0.22355063234420619</v>
      </c>
      <c r="G11" s="16">
        <v>0.31520563667604412</v>
      </c>
      <c r="H11" s="16">
        <v>0.22486203454746581</v>
      </c>
      <c r="I11" s="16">
        <v>0.21692995068501611</v>
      </c>
      <c r="J11" s="16">
        <v>0.24568644792112301</v>
      </c>
      <c r="K11" s="16">
        <v>0.32133652830185128</v>
      </c>
      <c r="L11" s="16">
        <v>0.42766799476809603</v>
      </c>
      <c r="N11" s="16">
        <v>0.16971220028991549</v>
      </c>
      <c r="O11" s="16">
        <v>0.2093329478317863</v>
      </c>
      <c r="P11" s="16">
        <v>9.8149211763486066E-2</v>
      </c>
      <c r="Q11" s="16">
        <v>0.29895910710256351</v>
      </c>
      <c r="R11" s="16">
        <v>0.36580788638362688</v>
      </c>
      <c r="S11" s="16">
        <v>0.1600560496895124</v>
      </c>
      <c r="T11" s="16">
        <v>0.1118168330318263</v>
      </c>
      <c r="U11" s="16">
        <v>0.35733884772073587</v>
      </c>
      <c r="V11" s="16">
        <v>0.27252245521402968</v>
      </c>
      <c r="W11" s="16">
        <v>0.21721707354683159</v>
      </c>
      <c r="X11" s="16">
        <v>0.25801325952763998</v>
      </c>
      <c r="Y11" s="16">
        <v>0.37821819129293482</v>
      </c>
      <c r="AA11" s="16">
        <v>0.24204213452819789</v>
      </c>
      <c r="AB11" s="16">
        <v>0.28816356688211892</v>
      </c>
      <c r="AC11" s="16">
        <v>0.30460656220880938</v>
      </c>
      <c r="AD11" s="16">
        <v>0.18966315627918179</v>
      </c>
    </row>
    <row r="12" spans="2:32" ht="19" customHeight="1" x14ac:dyDescent="0.35">
      <c r="B12" s="15" t="s">
        <v>240</v>
      </c>
      <c r="C12" s="16">
        <v>0.13990017106218081</v>
      </c>
      <c r="D12" s="16">
        <v>0.13712725003903711</v>
      </c>
      <c r="E12" s="16">
        <v>0.1439275071570974</v>
      </c>
      <c r="G12" s="16">
        <v>0.1308354431137049</v>
      </c>
      <c r="H12" s="16">
        <v>0.13152095109604181</v>
      </c>
      <c r="I12" s="16">
        <v>0.15568330168454991</v>
      </c>
      <c r="J12" s="16">
        <v>0.14926038167871741</v>
      </c>
      <c r="K12" s="16">
        <v>0.1989780287712076</v>
      </c>
      <c r="L12" s="16">
        <v>5.718609237676666E-2</v>
      </c>
      <c r="N12" s="16">
        <v>6.5545966399509048E-2</v>
      </c>
      <c r="O12" s="16">
        <v>0.36649394439645028</v>
      </c>
      <c r="P12" s="16">
        <v>0.2078421996938945</v>
      </c>
      <c r="Q12" s="16">
        <v>0.1688269445588361</v>
      </c>
      <c r="R12" s="16">
        <v>8.8598325444835827E-2</v>
      </c>
      <c r="S12" s="16">
        <v>0.24156290673194261</v>
      </c>
      <c r="T12" s="16">
        <v>3.8400764655238728E-2</v>
      </c>
      <c r="U12" s="16">
        <v>0.1479235925694633</v>
      </c>
      <c r="V12" s="16">
        <v>0.1190423014969778</v>
      </c>
      <c r="W12" s="16">
        <v>0.17346080173770331</v>
      </c>
      <c r="X12" s="16">
        <v>0.2191840903814995</v>
      </c>
      <c r="Y12" s="16">
        <v>7.0958638564394758E-2</v>
      </c>
      <c r="AA12" s="16">
        <v>7.2140641552255413E-2</v>
      </c>
      <c r="AB12" s="16">
        <v>0.15643719701180989</v>
      </c>
      <c r="AC12" s="16">
        <v>0.1827303353539233</v>
      </c>
      <c r="AD12" s="16">
        <v>0.2220141223915523</v>
      </c>
    </row>
    <row r="13" spans="2:32" ht="19" customHeight="1" x14ac:dyDescent="0.35">
      <c r="B13" s="15" t="s">
        <v>241</v>
      </c>
      <c r="C13" s="16">
        <v>4.2612911289275808E-2</v>
      </c>
      <c r="D13" s="16">
        <v>4.6453230475408058E-2</v>
      </c>
      <c r="E13" s="16">
        <v>3.7035307042625913E-2</v>
      </c>
      <c r="G13" s="16">
        <v>2.6803910892138402E-2</v>
      </c>
      <c r="H13" s="16">
        <v>4.49585115142049E-2</v>
      </c>
      <c r="I13" s="16">
        <v>1.956676757305105E-2</v>
      </c>
      <c r="J13" s="16">
        <v>0.10533687328957141</v>
      </c>
      <c r="K13" s="16">
        <v>0</v>
      </c>
      <c r="L13" s="16">
        <v>5.9936074035204318E-2</v>
      </c>
      <c r="N13" s="16">
        <v>6.9446761159965897E-2</v>
      </c>
      <c r="O13" s="16">
        <v>0</v>
      </c>
      <c r="P13" s="16">
        <v>5.1274347974251233E-2</v>
      </c>
      <c r="Q13" s="16">
        <v>0</v>
      </c>
      <c r="R13" s="16">
        <v>4.5310983887911549E-2</v>
      </c>
      <c r="S13" s="16">
        <v>8.1252588606225529E-2</v>
      </c>
      <c r="T13" s="16">
        <v>0.118870678810808</v>
      </c>
      <c r="U13" s="16">
        <v>2.6134922734724168E-2</v>
      </c>
      <c r="V13" s="16">
        <v>2.3476617033576369E-2</v>
      </c>
      <c r="W13" s="16">
        <v>6.2508568286433336E-2</v>
      </c>
      <c r="X13" s="16">
        <v>0</v>
      </c>
      <c r="Y13" s="16">
        <v>3.7083860180351209E-2</v>
      </c>
      <c r="AA13" s="16">
        <v>1.8066153198861099E-2</v>
      </c>
      <c r="AB13" s="16">
        <v>2.519285146697671E-2</v>
      </c>
      <c r="AC13" s="16">
        <v>6.7175361352613816E-2</v>
      </c>
      <c r="AD13" s="16">
        <v>8.5335175908737682E-2</v>
      </c>
    </row>
    <row r="14" spans="2:32" ht="19" customHeight="1" x14ac:dyDescent="0.35">
      <c r="B14" s="15" t="s">
        <v>242</v>
      </c>
      <c r="C14" s="16">
        <v>1.175628808540898E-2</v>
      </c>
      <c r="D14" s="16">
        <v>1.1928329896054119E-2</v>
      </c>
      <c r="E14" s="16">
        <v>1.1506417934740059E-2</v>
      </c>
      <c r="G14" s="16">
        <v>1.237834477646382E-2</v>
      </c>
      <c r="H14" s="16">
        <v>7.2450415755457393E-3</v>
      </c>
      <c r="I14" s="16">
        <v>1.920225700983054E-2</v>
      </c>
      <c r="J14" s="16">
        <v>0</v>
      </c>
      <c r="K14" s="16">
        <v>4.4046417310243759E-2</v>
      </c>
      <c r="L14" s="16">
        <v>0</v>
      </c>
      <c r="N14" s="16">
        <v>0</v>
      </c>
      <c r="O14" s="16">
        <v>0</v>
      </c>
      <c r="P14" s="16">
        <v>9.6381985137808698E-2</v>
      </c>
      <c r="Q14" s="16">
        <v>0</v>
      </c>
      <c r="R14" s="16">
        <v>0</v>
      </c>
      <c r="S14" s="16">
        <v>4.0706107969321441E-2</v>
      </c>
      <c r="T14" s="16">
        <v>3.8310550788180478E-2</v>
      </c>
      <c r="U14" s="16">
        <v>0</v>
      </c>
      <c r="V14" s="16">
        <v>0</v>
      </c>
      <c r="W14" s="16">
        <v>0</v>
      </c>
      <c r="X14" s="16">
        <v>4.3659395747896533E-2</v>
      </c>
      <c r="Y14" s="16">
        <v>0</v>
      </c>
      <c r="AA14" s="16">
        <v>1.7216141364454141E-2</v>
      </c>
      <c r="AB14" s="16">
        <v>0</v>
      </c>
      <c r="AC14" s="16">
        <v>8.6613953506770158E-3</v>
      </c>
      <c r="AD14" s="16">
        <v>1.690396327748642E-2</v>
      </c>
    </row>
    <row r="15" spans="2:32" ht="32" customHeight="1" x14ac:dyDescent="0.35">
      <c r="B15" s="15" t="s">
        <v>273</v>
      </c>
      <c r="C15" s="16">
        <v>0.10866034049761809</v>
      </c>
      <c r="D15" s="16">
        <v>9.5898914987290557E-2</v>
      </c>
      <c r="E15" s="16">
        <v>0.12719478455548219</v>
      </c>
      <c r="G15" s="16">
        <v>0.1584652869351289</v>
      </c>
      <c r="H15" s="16">
        <v>4.6146346363451107E-2</v>
      </c>
      <c r="I15" s="16">
        <v>8.4884053877391577E-2</v>
      </c>
      <c r="J15" s="16">
        <v>0.20721661802491331</v>
      </c>
      <c r="K15" s="16">
        <v>7.7038609156599228E-2</v>
      </c>
      <c r="L15" s="16">
        <v>0.2022918954791631</v>
      </c>
      <c r="N15" s="16">
        <v>0.16974905999358861</v>
      </c>
      <c r="O15" s="16">
        <v>0</v>
      </c>
      <c r="P15" s="16">
        <v>0</v>
      </c>
      <c r="Q15" s="16">
        <v>6.9071577374115317E-2</v>
      </c>
      <c r="R15" s="16">
        <v>0.1075832866915183</v>
      </c>
      <c r="S15" s="16">
        <v>0.1185208637387139</v>
      </c>
      <c r="T15" s="16">
        <v>0.23305416577424901</v>
      </c>
      <c r="U15" s="16">
        <v>4.7048317157940098E-2</v>
      </c>
      <c r="V15" s="16">
        <v>8.1523198080066722E-2</v>
      </c>
      <c r="W15" s="16">
        <v>0.1968382898509059</v>
      </c>
      <c r="X15" s="16">
        <v>8.8079495261287777E-2</v>
      </c>
      <c r="Y15" s="16">
        <v>0.1082068478451734</v>
      </c>
      <c r="AA15" s="16">
        <v>8.5088380371877076E-2</v>
      </c>
      <c r="AB15" s="16">
        <v>9.0843825531744929E-2</v>
      </c>
      <c r="AC15" s="16">
        <v>9.5762296635879457E-2</v>
      </c>
      <c r="AD15" s="16">
        <v>0.21046208365286029</v>
      </c>
    </row>
    <row r="17" spans="2:2" x14ac:dyDescent="0.35">
      <c r="B17" s="19" t="s">
        <v>33</v>
      </c>
    </row>
    <row r="18" spans="2:2" x14ac:dyDescent="0.35">
      <c r="B18" t="s">
        <v>393</v>
      </c>
    </row>
    <row r="19" spans="2:2" x14ac:dyDescent="0.35">
      <c r="B19"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406</v>
      </c>
      <c r="D7" s="13">
        <v>241</v>
      </c>
      <c r="E7" s="13">
        <v>165</v>
      </c>
      <c r="G7" s="13">
        <v>76</v>
      </c>
      <c r="H7" s="13">
        <v>131</v>
      </c>
      <c r="I7" s="13">
        <v>97</v>
      </c>
      <c r="J7" s="13">
        <v>58</v>
      </c>
      <c r="K7" s="13">
        <v>25</v>
      </c>
      <c r="L7" s="13">
        <v>19</v>
      </c>
      <c r="N7" s="13">
        <v>30</v>
      </c>
      <c r="O7" s="13">
        <v>14</v>
      </c>
      <c r="P7" s="13">
        <v>20</v>
      </c>
      <c r="Q7" s="13">
        <v>17</v>
      </c>
      <c r="R7" s="13">
        <v>46</v>
      </c>
      <c r="S7" s="13">
        <v>25</v>
      </c>
      <c r="T7" s="13">
        <v>26</v>
      </c>
      <c r="U7" s="13">
        <v>40</v>
      </c>
      <c r="V7" s="13">
        <v>85</v>
      </c>
      <c r="W7" s="13">
        <v>51</v>
      </c>
      <c r="X7" s="13">
        <v>23</v>
      </c>
      <c r="Y7" s="13">
        <v>29</v>
      </c>
      <c r="AA7" s="13">
        <v>163</v>
      </c>
      <c r="AB7" s="13">
        <v>76</v>
      </c>
      <c r="AC7" s="13">
        <v>104</v>
      </c>
      <c r="AD7" s="13">
        <v>63</v>
      </c>
    </row>
    <row r="8" spans="2:32" x14ac:dyDescent="0.35">
      <c r="B8" s="7" t="s">
        <v>111</v>
      </c>
      <c r="C8" s="14">
        <v>402</v>
      </c>
      <c r="D8" s="14">
        <v>238</v>
      </c>
      <c r="E8" s="14">
        <v>164</v>
      </c>
      <c r="G8" s="14">
        <v>72</v>
      </c>
      <c r="H8" s="14">
        <v>133</v>
      </c>
      <c r="I8" s="14">
        <v>94</v>
      </c>
      <c r="J8" s="14">
        <v>59</v>
      </c>
      <c r="K8" s="14">
        <v>24</v>
      </c>
      <c r="L8" s="14">
        <v>21</v>
      </c>
      <c r="N8" s="14">
        <v>29</v>
      </c>
      <c r="O8" s="14">
        <v>13</v>
      </c>
      <c r="P8" s="14">
        <v>18</v>
      </c>
      <c r="Q8" s="14">
        <v>15</v>
      </c>
      <c r="R8" s="14">
        <v>44</v>
      </c>
      <c r="S8" s="14">
        <v>24</v>
      </c>
      <c r="T8" s="14">
        <v>24</v>
      </c>
      <c r="U8" s="14">
        <v>38</v>
      </c>
      <c r="V8" s="14">
        <v>92</v>
      </c>
      <c r="W8" s="14">
        <v>50</v>
      </c>
      <c r="X8" s="14">
        <v>25</v>
      </c>
      <c r="Y8" s="14">
        <v>31</v>
      </c>
      <c r="AA8" s="14">
        <v>160</v>
      </c>
      <c r="AB8" s="14">
        <v>75</v>
      </c>
      <c r="AC8" s="14">
        <v>103</v>
      </c>
      <c r="AD8" s="14">
        <v>63</v>
      </c>
    </row>
    <row r="9" spans="2:32" ht="19" customHeight="1" x14ac:dyDescent="0.35">
      <c r="B9" s="15" t="s">
        <v>237</v>
      </c>
      <c r="C9" s="16">
        <v>0.12360574058965031</v>
      </c>
      <c r="D9" s="16">
        <v>0.1218251311818207</v>
      </c>
      <c r="E9" s="16">
        <v>0.12619186276163</v>
      </c>
      <c r="G9" s="16">
        <v>0.1336578258748817</v>
      </c>
      <c r="H9" s="16">
        <v>0.16113624563406401</v>
      </c>
      <c r="I9" s="16">
        <v>0.1457414157183704</v>
      </c>
      <c r="J9" s="16">
        <v>4.9412528903645232E-2</v>
      </c>
      <c r="K9" s="16">
        <v>3.7623983543971048E-2</v>
      </c>
      <c r="L9" s="16">
        <v>5.7994866353157697E-2</v>
      </c>
      <c r="N9" s="16">
        <v>0.19273542202141569</v>
      </c>
      <c r="O9" s="16">
        <v>0.13698714713391821</v>
      </c>
      <c r="P9" s="16">
        <v>0</v>
      </c>
      <c r="Q9" s="16">
        <v>5.6060809693890622E-2</v>
      </c>
      <c r="R9" s="16">
        <v>0.17391045183225709</v>
      </c>
      <c r="S9" s="16">
        <v>8.0063609222700283E-2</v>
      </c>
      <c r="T9" s="16">
        <v>0.112832017667073</v>
      </c>
      <c r="U9" s="16">
        <v>7.270222915389575E-2</v>
      </c>
      <c r="V9" s="16">
        <v>0.19807780985401549</v>
      </c>
      <c r="W9" s="16">
        <v>8.2414563967255161E-2</v>
      </c>
      <c r="X9" s="16">
        <v>4.3663679300847039E-2</v>
      </c>
      <c r="Y9" s="16">
        <v>0.10023834154450249</v>
      </c>
      <c r="AA9" s="16">
        <v>0.1844017018826834</v>
      </c>
      <c r="AB9" s="16">
        <v>9.0657671811907814E-2</v>
      </c>
      <c r="AC9" s="16">
        <v>8.9120816204403264E-2</v>
      </c>
      <c r="AD9" s="16">
        <v>6.4949090929073153E-2</v>
      </c>
    </row>
    <row r="10" spans="2:32" ht="19" customHeight="1" x14ac:dyDescent="0.35">
      <c r="B10" s="15" t="s">
        <v>238</v>
      </c>
      <c r="C10" s="16">
        <v>0.32065787357772252</v>
      </c>
      <c r="D10" s="16">
        <v>0.33565420658064482</v>
      </c>
      <c r="E10" s="16">
        <v>0.29887749372197492</v>
      </c>
      <c r="G10" s="16">
        <v>0.2817674484401102</v>
      </c>
      <c r="H10" s="16">
        <v>0.40076095559796859</v>
      </c>
      <c r="I10" s="16">
        <v>0.29289486998157521</v>
      </c>
      <c r="J10" s="16">
        <v>0.28751815292955257</v>
      </c>
      <c r="K10" s="16">
        <v>0.23862950051972681</v>
      </c>
      <c r="L10" s="16">
        <v>0.25831337178784408</v>
      </c>
      <c r="N10" s="16">
        <v>0.36723981917771359</v>
      </c>
      <c r="O10" s="16">
        <v>0.2201116749622429</v>
      </c>
      <c r="P10" s="16">
        <v>0.34448230617216941</v>
      </c>
      <c r="Q10" s="16">
        <v>0.39376378900000453</v>
      </c>
      <c r="R10" s="16">
        <v>0.17610339354632851</v>
      </c>
      <c r="S10" s="16">
        <v>0.36297867684345969</v>
      </c>
      <c r="T10" s="16">
        <v>0.27337358480226992</v>
      </c>
      <c r="U10" s="16">
        <v>0.47407268460691437</v>
      </c>
      <c r="V10" s="16">
        <v>0.34240350211238307</v>
      </c>
      <c r="W10" s="16">
        <v>0.27355515278739789</v>
      </c>
      <c r="X10" s="16">
        <v>0.26158462959617451</v>
      </c>
      <c r="Y10" s="16">
        <v>0.34985134674476343</v>
      </c>
      <c r="AA10" s="16">
        <v>0.32906727036082351</v>
      </c>
      <c r="AB10" s="16">
        <v>0.36920808561743318</v>
      </c>
      <c r="AC10" s="16">
        <v>0.32376372988640972</v>
      </c>
      <c r="AD10" s="16">
        <v>0.23680730767383859</v>
      </c>
    </row>
    <row r="11" spans="2:32" ht="19" customHeight="1" x14ac:dyDescent="0.35">
      <c r="B11" s="15" t="s">
        <v>239</v>
      </c>
      <c r="C11" s="16">
        <v>0.2437857136451517</v>
      </c>
      <c r="D11" s="16">
        <v>0.24953133457850099</v>
      </c>
      <c r="E11" s="16">
        <v>0.23544088651900741</v>
      </c>
      <c r="G11" s="16">
        <v>0.20865277659918419</v>
      </c>
      <c r="H11" s="16">
        <v>0.1788605686094836</v>
      </c>
      <c r="I11" s="16">
        <v>0.33389275611297908</v>
      </c>
      <c r="J11" s="16">
        <v>0.25108337679648862</v>
      </c>
      <c r="K11" s="16">
        <v>0.32009045210500631</v>
      </c>
      <c r="L11" s="16">
        <v>0.26445696171875771</v>
      </c>
      <c r="N11" s="16">
        <v>0.13668790522291291</v>
      </c>
      <c r="O11" s="16">
        <v>0.21078826915352941</v>
      </c>
      <c r="P11" s="16">
        <v>0.14929098373690439</v>
      </c>
      <c r="Q11" s="16">
        <v>0.17637634082070541</v>
      </c>
      <c r="R11" s="16">
        <v>0.43475385055502752</v>
      </c>
      <c r="S11" s="16">
        <v>0.19570248066366511</v>
      </c>
      <c r="T11" s="16">
        <v>0.1126662201155733</v>
      </c>
      <c r="U11" s="16">
        <v>0.25416371156598577</v>
      </c>
      <c r="V11" s="16">
        <v>0.27069914761374581</v>
      </c>
      <c r="W11" s="16">
        <v>0.26969450236473141</v>
      </c>
      <c r="X11" s="16">
        <v>0.21233415321858279</v>
      </c>
      <c r="Y11" s="16">
        <v>0.2033548001050384</v>
      </c>
      <c r="AA11" s="16">
        <v>0.2638420800802474</v>
      </c>
      <c r="AB11" s="16">
        <v>0.17108442823408379</v>
      </c>
      <c r="AC11" s="16">
        <v>0.26325506232441909</v>
      </c>
      <c r="AD11" s="16">
        <v>0.2473704042168412</v>
      </c>
    </row>
    <row r="12" spans="2:32" ht="19" customHeight="1" x14ac:dyDescent="0.35">
      <c r="B12" s="15" t="s">
        <v>240</v>
      </c>
      <c r="C12" s="16">
        <v>0.13048198498498451</v>
      </c>
      <c r="D12" s="16">
        <v>0.1205321632885924</v>
      </c>
      <c r="E12" s="16">
        <v>0.1449329108214639</v>
      </c>
      <c r="G12" s="16">
        <v>0.15536632388019919</v>
      </c>
      <c r="H12" s="16">
        <v>0.13826833580347611</v>
      </c>
      <c r="I12" s="16">
        <v>0.1131827940018823</v>
      </c>
      <c r="J12" s="16">
        <v>0.12110077237981789</v>
      </c>
      <c r="K12" s="16">
        <v>0.1651533379240672</v>
      </c>
      <c r="L12" s="16">
        <v>5.718609237676666E-2</v>
      </c>
      <c r="N12" s="16">
        <v>6.5571224106628662E-2</v>
      </c>
      <c r="O12" s="16">
        <v>0.35577604161896842</v>
      </c>
      <c r="P12" s="16">
        <v>0.14903338436851701</v>
      </c>
      <c r="Q12" s="16">
        <v>5.5208958024804369E-2</v>
      </c>
      <c r="R12" s="16">
        <v>8.6797432035565336E-2</v>
      </c>
      <c r="S12" s="16">
        <v>8.0741517736083845E-2</v>
      </c>
      <c r="T12" s="16">
        <v>0.1137847177603912</v>
      </c>
      <c r="U12" s="16">
        <v>7.5055986601068686E-2</v>
      </c>
      <c r="V12" s="16">
        <v>8.3111440743471973E-2</v>
      </c>
      <c r="W12" s="16">
        <v>0.21352235846224429</v>
      </c>
      <c r="X12" s="16">
        <v>0.2191840903814995</v>
      </c>
      <c r="Y12" s="16">
        <v>0.24508395428856219</v>
      </c>
      <c r="AA12" s="16">
        <v>0.1104169073403415</v>
      </c>
      <c r="AB12" s="16">
        <v>0.15589251603406731</v>
      </c>
      <c r="AC12" s="16">
        <v>0.1345384657249499</v>
      </c>
      <c r="AD12" s="16">
        <v>0.1445684008980129</v>
      </c>
    </row>
    <row r="13" spans="2:32" ht="19" customHeight="1" x14ac:dyDescent="0.35">
      <c r="B13" s="15" t="s">
        <v>241</v>
      </c>
      <c r="C13" s="16">
        <v>3.7258864417845518E-2</v>
      </c>
      <c r="D13" s="16">
        <v>4.1555865951178633E-2</v>
      </c>
      <c r="E13" s="16">
        <v>3.1017983689304258E-2</v>
      </c>
      <c r="G13" s="16">
        <v>2.6075109142966079E-2</v>
      </c>
      <c r="H13" s="16">
        <v>3.9925568644863747E-2</v>
      </c>
      <c r="I13" s="16">
        <v>2.9490358770684521E-2</v>
      </c>
      <c r="J13" s="16">
        <v>8.5989390668041163E-2</v>
      </c>
      <c r="K13" s="16">
        <v>0</v>
      </c>
      <c r="L13" s="16">
        <v>0</v>
      </c>
      <c r="N13" s="16">
        <v>6.9446761159965897E-2</v>
      </c>
      <c r="O13" s="16">
        <v>0</v>
      </c>
      <c r="P13" s="16">
        <v>0.10571789487020181</v>
      </c>
      <c r="Q13" s="16">
        <v>0</v>
      </c>
      <c r="R13" s="16">
        <v>2.1389575691603099E-2</v>
      </c>
      <c r="S13" s="16">
        <v>4.1319034316102149E-2</v>
      </c>
      <c r="T13" s="16">
        <v>3.6861705256955583E-2</v>
      </c>
      <c r="U13" s="16">
        <v>2.6134922734724168E-2</v>
      </c>
      <c r="V13" s="16">
        <v>4.7503618696950828E-2</v>
      </c>
      <c r="W13" s="16">
        <v>3.6603311632703597E-2</v>
      </c>
      <c r="X13" s="16">
        <v>0</v>
      </c>
      <c r="Y13" s="16">
        <v>3.4104665453446918E-2</v>
      </c>
      <c r="AA13" s="16">
        <v>3.6125432558308267E-2</v>
      </c>
      <c r="AB13" s="16">
        <v>2.8665625498912221E-2</v>
      </c>
      <c r="AC13" s="16">
        <v>4.7275599512674307E-2</v>
      </c>
      <c r="AD13" s="16">
        <v>3.397333479769285E-2</v>
      </c>
    </row>
    <row r="14" spans="2:32" ht="19" customHeight="1" x14ac:dyDescent="0.35">
      <c r="B14" s="15" t="s">
        <v>242</v>
      </c>
      <c r="C14" s="16">
        <v>2.3681076097491129E-2</v>
      </c>
      <c r="D14" s="16">
        <v>3.2033453363938577E-2</v>
      </c>
      <c r="E14" s="16">
        <v>1.1550247212437239E-2</v>
      </c>
      <c r="G14" s="16">
        <v>5.2418389546237378E-2</v>
      </c>
      <c r="H14" s="16">
        <v>1.4437006767592769E-2</v>
      </c>
      <c r="I14" s="16">
        <v>9.3312922148796294E-3</v>
      </c>
      <c r="J14" s="16">
        <v>1.6237690711642841E-2</v>
      </c>
      <c r="K14" s="16">
        <v>8.192123318105278E-2</v>
      </c>
      <c r="L14" s="16">
        <v>0</v>
      </c>
      <c r="N14" s="16">
        <v>0</v>
      </c>
      <c r="O14" s="16">
        <v>7.6336867131340927E-2</v>
      </c>
      <c r="P14" s="16">
        <v>0.14765633311205989</v>
      </c>
      <c r="Q14" s="16">
        <v>5.7056915614411063E-2</v>
      </c>
      <c r="R14" s="16">
        <v>0</v>
      </c>
      <c r="S14" s="16">
        <v>7.8932792015691811E-2</v>
      </c>
      <c r="T14" s="16">
        <v>3.936339685980722E-2</v>
      </c>
      <c r="U14" s="16">
        <v>0</v>
      </c>
      <c r="V14" s="16">
        <v>1.163873256047389E-2</v>
      </c>
      <c r="W14" s="16">
        <v>0</v>
      </c>
      <c r="X14" s="16">
        <v>4.3659395747896533E-2</v>
      </c>
      <c r="Y14" s="16">
        <v>0</v>
      </c>
      <c r="AA14" s="16">
        <v>5.4537649671531708E-3</v>
      </c>
      <c r="AB14" s="16">
        <v>0</v>
      </c>
      <c r="AC14" s="16">
        <v>4.6245723222906931E-2</v>
      </c>
      <c r="AD14" s="16">
        <v>6.1078123646554641E-2</v>
      </c>
    </row>
    <row r="15" spans="2:32" ht="32" customHeight="1" x14ac:dyDescent="0.35">
      <c r="B15" s="15" t="s">
        <v>273</v>
      </c>
      <c r="C15" s="16">
        <v>0.1205287466871542</v>
      </c>
      <c r="D15" s="16">
        <v>9.886784505532388E-2</v>
      </c>
      <c r="E15" s="16">
        <v>0.15198861527418239</v>
      </c>
      <c r="G15" s="16">
        <v>0.142062126516421</v>
      </c>
      <c r="H15" s="16">
        <v>6.6611318942550929E-2</v>
      </c>
      <c r="I15" s="16">
        <v>7.5466513199628951E-2</v>
      </c>
      <c r="J15" s="16">
        <v>0.18865808761081179</v>
      </c>
      <c r="K15" s="16">
        <v>0.15658149272617591</v>
      </c>
      <c r="L15" s="16">
        <v>0.36204870776347381</v>
      </c>
      <c r="N15" s="16">
        <v>0.1683188683113632</v>
      </c>
      <c r="O15" s="16">
        <v>0</v>
      </c>
      <c r="P15" s="16">
        <v>0.10381909774014771</v>
      </c>
      <c r="Q15" s="16">
        <v>0.26153318684618398</v>
      </c>
      <c r="R15" s="16">
        <v>0.1070452963392184</v>
      </c>
      <c r="S15" s="16">
        <v>0.160261889202297</v>
      </c>
      <c r="T15" s="16">
        <v>0.31111835753792982</v>
      </c>
      <c r="U15" s="16">
        <v>9.7870465337411131E-2</v>
      </c>
      <c r="V15" s="16">
        <v>4.656574841895892E-2</v>
      </c>
      <c r="W15" s="16">
        <v>0.1242101107856676</v>
      </c>
      <c r="X15" s="16">
        <v>0.2195740517549995</v>
      </c>
      <c r="Y15" s="16">
        <v>6.7366891863686454E-2</v>
      </c>
      <c r="AA15" s="16">
        <v>7.0692842810442622E-2</v>
      </c>
      <c r="AB15" s="16">
        <v>0.18449167280359549</v>
      </c>
      <c r="AC15" s="16">
        <v>9.5800603124236786E-2</v>
      </c>
      <c r="AD15" s="16">
        <v>0.21125333783798661</v>
      </c>
    </row>
    <row r="17" spans="2:2" x14ac:dyDescent="0.35">
      <c r="B17" s="19" t="s">
        <v>33</v>
      </c>
    </row>
    <row r="18" spans="2:2" x14ac:dyDescent="0.35">
      <c r="B18" t="s">
        <v>393</v>
      </c>
    </row>
    <row r="19" spans="2:2" x14ac:dyDescent="0.35">
      <c r="B19"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F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406</v>
      </c>
      <c r="D7" s="13">
        <v>241</v>
      </c>
      <c r="E7" s="13">
        <v>165</v>
      </c>
      <c r="G7" s="13">
        <v>76</v>
      </c>
      <c r="H7" s="13">
        <v>131</v>
      </c>
      <c r="I7" s="13">
        <v>97</v>
      </c>
      <c r="J7" s="13">
        <v>58</v>
      </c>
      <c r="K7" s="13">
        <v>25</v>
      </c>
      <c r="L7" s="13">
        <v>19</v>
      </c>
      <c r="N7" s="13">
        <v>30</v>
      </c>
      <c r="O7" s="13">
        <v>14</v>
      </c>
      <c r="P7" s="13">
        <v>20</v>
      </c>
      <c r="Q7" s="13">
        <v>17</v>
      </c>
      <c r="R7" s="13">
        <v>46</v>
      </c>
      <c r="S7" s="13">
        <v>25</v>
      </c>
      <c r="T7" s="13">
        <v>26</v>
      </c>
      <c r="U7" s="13">
        <v>40</v>
      </c>
      <c r="V7" s="13">
        <v>85</v>
      </c>
      <c r="W7" s="13">
        <v>51</v>
      </c>
      <c r="X7" s="13">
        <v>23</v>
      </c>
      <c r="Y7" s="13">
        <v>29</v>
      </c>
      <c r="AA7" s="13">
        <v>163</v>
      </c>
      <c r="AB7" s="13">
        <v>76</v>
      </c>
      <c r="AC7" s="13">
        <v>104</v>
      </c>
      <c r="AD7" s="13">
        <v>63</v>
      </c>
    </row>
    <row r="8" spans="2:32" x14ac:dyDescent="0.35">
      <c r="B8" s="7" t="s">
        <v>111</v>
      </c>
      <c r="C8" s="14">
        <v>402</v>
      </c>
      <c r="D8" s="14">
        <v>238</v>
      </c>
      <c r="E8" s="14">
        <v>164</v>
      </c>
      <c r="G8" s="14">
        <v>72</v>
      </c>
      <c r="H8" s="14">
        <v>133</v>
      </c>
      <c r="I8" s="14">
        <v>94</v>
      </c>
      <c r="J8" s="14">
        <v>59</v>
      </c>
      <c r="K8" s="14">
        <v>24</v>
      </c>
      <c r="L8" s="14">
        <v>21</v>
      </c>
      <c r="N8" s="14">
        <v>29</v>
      </c>
      <c r="O8" s="14">
        <v>13</v>
      </c>
      <c r="P8" s="14">
        <v>18</v>
      </c>
      <c r="Q8" s="14">
        <v>15</v>
      </c>
      <c r="R8" s="14">
        <v>44</v>
      </c>
      <c r="S8" s="14">
        <v>24</v>
      </c>
      <c r="T8" s="14">
        <v>24</v>
      </c>
      <c r="U8" s="14">
        <v>38</v>
      </c>
      <c r="V8" s="14">
        <v>92</v>
      </c>
      <c r="W8" s="14">
        <v>50</v>
      </c>
      <c r="X8" s="14">
        <v>25</v>
      </c>
      <c r="Y8" s="14">
        <v>31</v>
      </c>
      <c r="AA8" s="14">
        <v>160</v>
      </c>
      <c r="AB8" s="14">
        <v>75</v>
      </c>
      <c r="AC8" s="14">
        <v>103</v>
      </c>
      <c r="AD8" s="14">
        <v>63</v>
      </c>
    </row>
    <row r="9" spans="2:32" ht="19" customHeight="1" x14ac:dyDescent="0.35">
      <c r="B9" s="15" t="s">
        <v>237</v>
      </c>
      <c r="C9" s="16">
        <v>0.12170320782271291</v>
      </c>
      <c r="D9" s="16">
        <v>0.1153045385508825</v>
      </c>
      <c r="E9" s="16">
        <v>0.13099650954418129</v>
      </c>
      <c r="G9" s="16">
        <v>0.1172030255298431</v>
      </c>
      <c r="H9" s="16">
        <v>0.17276098137926879</v>
      </c>
      <c r="I9" s="16">
        <v>0.11402816058415199</v>
      </c>
      <c r="J9" s="16">
        <v>6.6658304132090132E-2</v>
      </c>
      <c r="K9" s="16">
        <v>7.9402400098082818E-2</v>
      </c>
      <c r="L9" s="16">
        <v>4.9675674832179308E-2</v>
      </c>
      <c r="N9" s="16">
        <v>0.19578096259408201</v>
      </c>
      <c r="O9" s="16">
        <v>0.13698714713391821</v>
      </c>
      <c r="P9" s="16">
        <v>0</v>
      </c>
      <c r="Q9" s="16">
        <v>5.6749911024045738E-2</v>
      </c>
      <c r="R9" s="16">
        <v>0.12983804308609401</v>
      </c>
      <c r="S9" s="16">
        <v>0.1182400515891988</v>
      </c>
      <c r="T9" s="16">
        <v>0.22783039130095911</v>
      </c>
      <c r="U9" s="16">
        <v>0.14807995083665951</v>
      </c>
      <c r="V9" s="16">
        <v>0.14120697302671389</v>
      </c>
      <c r="W9" s="16">
        <v>7.8189574588112196E-2</v>
      </c>
      <c r="X9" s="16">
        <v>4.3663679300847039E-2</v>
      </c>
      <c r="Y9" s="16">
        <v>9.9940152946473668E-2</v>
      </c>
      <c r="AA9" s="16">
        <v>0.18969098499559239</v>
      </c>
      <c r="AB9" s="16">
        <v>0.129832531402261</v>
      </c>
      <c r="AC9" s="16">
        <v>5.6684856800294697E-2</v>
      </c>
      <c r="AD9" s="16">
        <v>4.5975711157447009E-2</v>
      </c>
    </row>
    <row r="10" spans="2:32" ht="19" customHeight="1" x14ac:dyDescent="0.35">
      <c r="B10" s="15" t="s">
        <v>238</v>
      </c>
      <c r="C10" s="16">
        <v>0.29827625395397989</v>
      </c>
      <c r="D10" s="16">
        <v>0.30374516106051808</v>
      </c>
      <c r="E10" s="16">
        <v>0.29033332056133082</v>
      </c>
      <c r="G10" s="16">
        <v>0.24737377230783511</v>
      </c>
      <c r="H10" s="16">
        <v>0.36023385419728232</v>
      </c>
      <c r="I10" s="16">
        <v>0.29518236543455478</v>
      </c>
      <c r="J10" s="16">
        <v>0.29863617031008433</v>
      </c>
      <c r="K10" s="16">
        <v>0.19423442642211941</v>
      </c>
      <c r="L10" s="16">
        <v>0.21336786651899761</v>
      </c>
      <c r="N10" s="16">
        <v>0.32929653068710091</v>
      </c>
      <c r="O10" s="16">
        <v>0.35630700732667159</v>
      </c>
      <c r="P10" s="16">
        <v>0.29398826081273233</v>
      </c>
      <c r="Q10" s="16">
        <v>0.3937898345200368</v>
      </c>
      <c r="R10" s="16">
        <v>0.28691266506327012</v>
      </c>
      <c r="S10" s="16">
        <v>0.1194664246277235</v>
      </c>
      <c r="T10" s="16">
        <v>0.22686975571763679</v>
      </c>
      <c r="U10" s="16">
        <v>0.40123446481472569</v>
      </c>
      <c r="V10" s="16">
        <v>0.34123453135644549</v>
      </c>
      <c r="W10" s="16">
        <v>0.2405582055832958</v>
      </c>
      <c r="X10" s="16">
        <v>0.21853222309650661</v>
      </c>
      <c r="Y10" s="16">
        <v>0.3109992488565072</v>
      </c>
      <c r="AA10" s="16">
        <v>0.35993733434618452</v>
      </c>
      <c r="AB10" s="16">
        <v>0.23239275344833679</v>
      </c>
      <c r="AC10" s="16">
        <v>0.3134251372816762</v>
      </c>
      <c r="AD10" s="16">
        <v>0.195509629511565</v>
      </c>
    </row>
    <row r="11" spans="2:32" ht="19" customHeight="1" x14ac:dyDescent="0.35">
      <c r="B11" s="15" t="s">
        <v>239</v>
      </c>
      <c r="C11" s="16">
        <v>0.27940867106502459</v>
      </c>
      <c r="D11" s="16">
        <v>0.28603391889005653</v>
      </c>
      <c r="E11" s="16">
        <v>0.26978629109789948</v>
      </c>
      <c r="G11" s="16">
        <v>0.27653528462555038</v>
      </c>
      <c r="H11" s="16">
        <v>0.30205281648270238</v>
      </c>
      <c r="I11" s="16">
        <v>0.28989129944631697</v>
      </c>
      <c r="J11" s="16">
        <v>0.24014279301303271</v>
      </c>
      <c r="K11" s="16">
        <v>0.23138336826912381</v>
      </c>
      <c r="L11" s="16">
        <v>0.26418011899133348</v>
      </c>
      <c r="N11" s="16">
        <v>0.16936906227058129</v>
      </c>
      <c r="O11" s="16">
        <v>0.13794524686719289</v>
      </c>
      <c r="P11" s="16">
        <v>0.24917812730406469</v>
      </c>
      <c r="Q11" s="16">
        <v>0.17068011688416251</v>
      </c>
      <c r="R11" s="16">
        <v>0.31877546952090602</v>
      </c>
      <c r="S11" s="16">
        <v>0.40280702575803751</v>
      </c>
      <c r="T11" s="16">
        <v>0.2316798038406227</v>
      </c>
      <c r="U11" s="16">
        <v>0.22542959255668699</v>
      </c>
      <c r="V11" s="16">
        <v>0.32982140241019359</v>
      </c>
      <c r="W11" s="16">
        <v>0.2499127381352805</v>
      </c>
      <c r="X11" s="16">
        <v>0.26057138965100363</v>
      </c>
      <c r="Y11" s="16">
        <v>0.37983354425595089</v>
      </c>
      <c r="AA11" s="16">
        <v>0.26397293386524978</v>
      </c>
      <c r="AB11" s="16">
        <v>0.358696251343259</v>
      </c>
      <c r="AC11" s="16">
        <v>0.29133143733092631</v>
      </c>
      <c r="AD11" s="16">
        <v>0.2051433553371958</v>
      </c>
    </row>
    <row r="12" spans="2:32" ht="19" customHeight="1" x14ac:dyDescent="0.35">
      <c r="B12" s="15" t="s">
        <v>240</v>
      </c>
      <c r="C12" s="16">
        <v>0.1152414309732807</v>
      </c>
      <c r="D12" s="16">
        <v>0.1080335263296593</v>
      </c>
      <c r="E12" s="16">
        <v>0.12571005027317819</v>
      </c>
      <c r="G12" s="16">
        <v>0.10490725208369341</v>
      </c>
      <c r="H12" s="16">
        <v>7.6238568723631023E-2</v>
      </c>
      <c r="I12" s="16">
        <v>0.14334601797742519</v>
      </c>
      <c r="J12" s="16">
        <v>8.5125029682971462E-2</v>
      </c>
      <c r="K12" s="16">
        <v>0.28642470971698308</v>
      </c>
      <c r="L12" s="16">
        <v>0.15852877135250801</v>
      </c>
      <c r="N12" s="16">
        <v>3.4891479203891143E-2</v>
      </c>
      <c r="O12" s="16">
        <v>0.14644309378718209</v>
      </c>
      <c r="P12" s="16">
        <v>0.15441000788691489</v>
      </c>
      <c r="Q12" s="16">
        <v>0.18542802479872</v>
      </c>
      <c r="R12" s="16">
        <v>2.1389575691603099E-2</v>
      </c>
      <c r="S12" s="16">
        <v>0.19755425668411239</v>
      </c>
      <c r="T12" s="16">
        <v>7.8326538582756761E-2</v>
      </c>
      <c r="U12" s="16">
        <v>0.1490134577785748</v>
      </c>
      <c r="V12" s="16">
        <v>8.3990637835103479E-2</v>
      </c>
      <c r="W12" s="16">
        <v>0.2326007106472858</v>
      </c>
      <c r="X12" s="16">
        <v>0.21788350041364121</v>
      </c>
      <c r="Y12" s="16">
        <v>0</v>
      </c>
      <c r="AA12" s="16">
        <v>6.0940278558335517E-2</v>
      </c>
      <c r="AB12" s="16">
        <v>0.11822728982964791</v>
      </c>
      <c r="AC12" s="16">
        <v>0.15619681063931071</v>
      </c>
      <c r="AD12" s="16">
        <v>0.1823913577708591</v>
      </c>
    </row>
    <row r="13" spans="2:32" ht="19" customHeight="1" x14ac:dyDescent="0.35">
      <c r="B13" s="15" t="s">
        <v>241</v>
      </c>
      <c r="C13" s="16">
        <v>6.3336293371943714E-2</v>
      </c>
      <c r="D13" s="16">
        <v>7.5060563120234208E-2</v>
      </c>
      <c r="E13" s="16">
        <v>4.6308193995965863E-2</v>
      </c>
      <c r="G13" s="16">
        <v>0.13350275425416591</v>
      </c>
      <c r="H13" s="16">
        <v>2.8860355374849871E-2</v>
      </c>
      <c r="I13" s="16">
        <v>4.1020700310143772E-2</v>
      </c>
      <c r="J13" s="16">
        <v>0.1217939145979138</v>
      </c>
      <c r="K13" s="16">
        <v>4.1577574700111877E-2</v>
      </c>
      <c r="L13" s="16">
        <v>0</v>
      </c>
      <c r="N13" s="16">
        <v>0.13556497097083431</v>
      </c>
      <c r="O13" s="16">
        <v>0.14598063775369399</v>
      </c>
      <c r="P13" s="16">
        <v>0.10082940153276319</v>
      </c>
      <c r="Q13" s="16">
        <v>5.5208958024804369E-2</v>
      </c>
      <c r="R13" s="16">
        <v>6.7337709374024626E-2</v>
      </c>
      <c r="S13" s="16">
        <v>8.1252588606225529E-2</v>
      </c>
      <c r="T13" s="16">
        <v>0.11597874309226321</v>
      </c>
      <c r="U13" s="16">
        <v>2.6134922734724168E-2</v>
      </c>
      <c r="V13" s="16">
        <v>3.3831972931457698E-2</v>
      </c>
      <c r="W13" s="16">
        <v>1.8980480810896028E-2</v>
      </c>
      <c r="X13" s="16">
        <v>4.1212246055884028E-2</v>
      </c>
      <c r="Y13" s="16">
        <v>0.10529203205826949</v>
      </c>
      <c r="AA13" s="16">
        <v>4.1901285204409298E-2</v>
      </c>
      <c r="AB13" s="16">
        <v>1.3926194263612079E-2</v>
      </c>
      <c r="AC13" s="16">
        <v>9.5625948031815719E-2</v>
      </c>
      <c r="AD13" s="16">
        <v>0.12346846612003</v>
      </c>
    </row>
    <row r="14" spans="2:32" ht="19" customHeight="1" x14ac:dyDescent="0.35">
      <c r="B14" s="15" t="s">
        <v>242</v>
      </c>
      <c r="C14" s="16">
        <v>2.7376600334576791E-2</v>
      </c>
      <c r="D14" s="16">
        <v>3.2725790436473112E-2</v>
      </c>
      <c r="E14" s="16">
        <v>1.9607541570864081E-2</v>
      </c>
      <c r="G14" s="16">
        <v>2.6997562773774509E-2</v>
      </c>
      <c r="H14" s="16">
        <v>1.4437006767592769E-2</v>
      </c>
      <c r="I14" s="16">
        <v>5.1632035147641711E-2</v>
      </c>
      <c r="J14" s="16">
        <v>0</v>
      </c>
      <c r="K14" s="16">
        <v>4.4046417310243759E-2</v>
      </c>
      <c r="L14" s="16">
        <v>5.9936074035204318E-2</v>
      </c>
      <c r="N14" s="16">
        <v>0</v>
      </c>
      <c r="O14" s="16">
        <v>7.6336867131340927E-2</v>
      </c>
      <c r="P14" s="16">
        <v>0.14765633311205989</v>
      </c>
      <c r="Q14" s="16">
        <v>0</v>
      </c>
      <c r="R14" s="16">
        <v>0</v>
      </c>
      <c r="S14" s="16">
        <v>0</v>
      </c>
      <c r="T14" s="16">
        <v>3.8310550788180478E-2</v>
      </c>
      <c r="U14" s="16">
        <v>0</v>
      </c>
      <c r="V14" s="16">
        <v>1.166357903296757E-2</v>
      </c>
      <c r="W14" s="16">
        <v>4.3075799628431423E-2</v>
      </c>
      <c r="X14" s="16">
        <v>8.6858430984363064E-2</v>
      </c>
      <c r="Y14" s="16">
        <v>3.4629102991023293E-2</v>
      </c>
      <c r="AA14" s="16">
        <v>1.6887178207781021E-2</v>
      </c>
      <c r="AB14" s="16">
        <v>1.4122772998653801E-2</v>
      </c>
      <c r="AC14" s="16">
        <v>2.8149351311926599E-2</v>
      </c>
      <c r="AD14" s="16">
        <v>6.8366992403489146E-2</v>
      </c>
    </row>
    <row r="15" spans="2:32" ht="32" customHeight="1" x14ac:dyDescent="0.35">
      <c r="B15" s="15" t="s">
        <v>273</v>
      </c>
      <c r="C15" s="16">
        <v>9.4657542478481169E-2</v>
      </c>
      <c r="D15" s="16">
        <v>7.9096501612176379E-2</v>
      </c>
      <c r="E15" s="16">
        <v>0.11725809295658041</v>
      </c>
      <c r="G15" s="16">
        <v>9.3480348425137458E-2</v>
      </c>
      <c r="H15" s="16">
        <v>4.5416417074672567E-2</v>
      </c>
      <c r="I15" s="16">
        <v>6.4899421099765625E-2</v>
      </c>
      <c r="J15" s="16">
        <v>0.18764378826390771</v>
      </c>
      <c r="K15" s="16">
        <v>0.1229311034833353</v>
      </c>
      <c r="L15" s="16">
        <v>0.25431149426977723</v>
      </c>
      <c r="N15" s="16">
        <v>0.13509699427351049</v>
      </c>
      <c r="O15" s="16">
        <v>0</v>
      </c>
      <c r="P15" s="16">
        <v>5.3937869351465093E-2</v>
      </c>
      <c r="Q15" s="16">
        <v>0.13814315474823061</v>
      </c>
      <c r="R15" s="16">
        <v>0.17574653726410219</v>
      </c>
      <c r="S15" s="16">
        <v>8.0679652734702081E-2</v>
      </c>
      <c r="T15" s="16">
        <v>8.1004216677581009E-2</v>
      </c>
      <c r="U15" s="16">
        <v>5.0107611278628797E-2</v>
      </c>
      <c r="V15" s="16">
        <v>5.8250903407118207E-2</v>
      </c>
      <c r="W15" s="16">
        <v>0.1366824906066984</v>
      </c>
      <c r="X15" s="16">
        <v>0.13127853049775429</v>
      </c>
      <c r="Y15" s="16">
        <v>6.9305918891775245E-2</v>
      </c>
      <c r="AA15" s="16">
        <v>6.6670004822447296E-2</v>
      </c>
      <c r="AB15" s="16">
        <v>0.13280220671422921</v>
      </c>
      <c r="AC15" s="16">
        <v>5.8586458604049638E-2</v>
      </c>
      <c r="AD15" s="16">
        <v>0.17914448769941391</v>
      </c>
    </row>
    <row r="17" spans="2:2" x14ac:dyDescent="0.35">
      <c r="B17" s="19" t="s">
        <v>33</v>
      </c>
    </row>
    <row r="18" spans="2:2" x14ac:dyDescent="0.35">
      <c r="B18" t="s">
        <v>393</v>
      </c>
    </row>
    <row r="19" spans="2:2" x14ac:dyDescent="0.35">
      <c r="B19" t="s">
        <v>394</v>
      </c>
    </row>
    <row r="20" spans="2:2" x14ac:dyDescent="0.35">
      <c r="B20"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J18"/>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450</v>
      </c>
    </row>
    <row r="6" spans="2:10" ht="88" customHeight="1" x14ac:dyDescent="0.35">
      <c r="C6" s="18" t="s">
        <v>451</v>
      </c>
      <c r="D6" s="18" t="s">
        <v>452</v>
      </c>
      <c r="E6" s="18" t="s">
        <v>453</v>
      </c>
      <c r="F6" s="18" t="s">
        <v>454</v>
      </c>
      <c r="G6" s="18" t="s">
        <v>455</v>
      </c>
      <c r="H6" s="18" t="s">
        <v>456</v>
      </c>
      <c r="I6" s="18" t="s">
        <v>457</v>
      </c>
      <c r="J6" s="18" t="s">
        <v>458</v>
      </c>
    </row>
    <row r="7" spans="2:10" x14ac:dyDescent="0.35">
      <c r="B7" s="15" t="s">
        <v>184</v>
      </c>
      <c r="C7" s="16">
        <v>0.32995524278804839</v>
      </c>
      <c r="D7" s="16">
        <v>0.32402766739226768</v>
      </c>
      <c r="E7" s="16">
        <v>0.26678600511841888</v>
      </c>
      <c r="F7" s="16">
        <v>0.25640988844570062</v>
      </c>
      <c r="G7" s="16">
        <v>0.23416525472286989</v>
      </c>
      <c r="H7" s="16">
        <v>0.23698628955694509</v>
      </c>
      <c r="I7" s="16">
        <v>0.31571173918940748</v>
      </c>
      <c r="J7" s="16">
        <v>0.20830979716503531</v>
      </c>
    </row>
    <row r="8" spans="2:10" x14ac:dyDescent="0.35">
      <c r="B8" s="15" t="s">
        <v>185</v>
      </c>
      <c r="C8" s="16">
        <v>0.42209529738864088</v>
      </c>
      <c r="D8" s="16">
        <v>0.37864340436467242</v>
      </c>
      <c r="E8" s="16">
        <v>0.4510478392774267</v>
      </c>
      <c r="F8" s="16">
        <v>0.35091569478826029</v>
      </c>
      <c r="G8" s="16">
        <v>0.32995383806654111</v>
      </c>
      <c r="H8" s="16">
        <v>0.34102293051335669</v>
      </c>
      <c r="I8" s="16">
        <v>0.40466147276133257</v>
      </c>
      <c r="J8" s="16">
        <v>0.2863937815508652</v>
      </c>
    </row>
    <row r="9" spans="2:10" x14ac:dyDescent="0.35">
      <c r="B9" s="15" t="s">
        <v>186</v>
      </c>
      <c r="C9" s="16">
        <v>0.20392596051225889</v>
      </c>
      <c r="D9" s="16">
        <v>0.23874488373919661</v>
      </c>
      <c r="E9" s="16">
        <v>0.23884638024620161</v>
      </c>
      <c r="F9" s="16">
        <v>0.2899118288274426</v>
      </c>
      <c r="G9" s="16">
        <v>0.31694645869616012</v>
      </c>
      <c r="H9" s="16">
        <v>0.3154050389276486</v>
      </c>
      <c r="I9" s="16">
        <v>0.2155487444102136</v>
      </c>
      <c r="J9" s="16">
        <v>0.23223790962016039</v>
      </c>
    </row>
    <row r="10" spans="2:10" x14ac:dyDescent="0.35">
      <c r="B10" s="15" t="s">
        <v>187</v>
      </c>
      <c r="C10" s="16">
        <v>2.151801156688312E-2</v>
      </c>
      <c r="D10" s="16">
        <v>3.5231950049505391E-2</v>
      </c>
      <c r="E10" s="16">
        <v>3.3608365104198942E-2</v>
      </c>
      <c r="F10" s="16">
        <v>4.6349215206634237E-2</v>
      </c>
      <c r="G10" s="16">
        <v>5.5974548863295399E-2</v>
      </c>
      <c r="H10" s="16">
        <v>4.7687094195938237E-2</v>
      </c>
      <c r="I10" s="16">
        <v>4.1035819981694643E-2</v>
      </c>
      <c r="J10" s="16">
        <v>0.1254138717026789</v>
      </c>
    </row>
    <row r="11" spans="2:10" x14ac:dyDescent="0.35">
      <c r="B11" s="15" t="s">
        <v>188</v>
      </c>
      <c r="C11" s="16">
        <v>2.250548774416861E-2</v>
      </c>
      <c r="D11" s="16">
        <v>2.335209445435792E-2</v>
      </c>
      <c r="E11" s="16">
        <v>9.7114102537537821E-3</v>
      </c>
      <c r="F11" s="16">
        <v>5.6413372731962182E-2</v>
      </c>
      <c r="G11" s="16">
        <v>6.2959899651133425E-2</v>
      </c>
      <c r="H11" s="16">
        <v>5.8898646806111267E-2</v>
      </c>
      <c r="I11" s="16">
        <v>2.3042223657351511E-2</v>
      </c>
      <c r="J11" s="16">
        <v>0.14764463996126029</v>
      </c>
    </row>
    <row r="14" spans="2:10" x14ac:dyDescent="0.35">
      <c r="B14" t="s">
        <v>393</v>
      </c>
    </row>
    <row r="15" spans="2:10" x14ac:dyDescent="0.35">
      <c r="B15" t="s">
        <v>394</v>
      </c>
    </row>
    <row r="18" spans="2:2" x14ac:dyDescent="0.35">
      <c r="B18" t="str">
        <f>HYPERLINK("#Contents!A1", "Return to Contents")</f>
        <v>Return to Contents</v>
      </c>
    </row>
  </sheetData>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1017</v>
      </c>
      <c r="D7" s="13">
        <v>563</v>
      </c>
      <c r="E7" s="13">
        <v>454</v>
      </c>
      <c r="G7" s="13">
        <v>219</v>
      </c>
      <c r="H7" s="13">
        <v>257</v>
      </c>
      <c r="I7" s="13">
        <v>206</v>
      </c>
      <c r="J7" s="13">
        <v>151</v>
      </c>
      <c r="K7" s="13">
        <v>107</v>
      </c>
      <c r="L7" s="13">
        <v>77</v>
      </c>
      <c r="N7" s="13">
        <v>89</v>
      </c>
      <c r="O7" s="13">
        <v>37</v>
      </c>
      <c r="P7" s="13">
        <v>47</v>
      </c>
      <c r="Q7" s="13">
        <v>44</v>
      </c>
      <c r="R7" s="13">
        <v>121</v>
      </c>
      <c r="S7" s="13">
        <v>77</v>
      </c>
      <c r="T7" s="13">
        <v>69</v>
      </c>
      <c r="U7" s="13">
        <v>93</v>
      </c>
      <c r="V7" s="13">
        <v>186</v>
      </c>
      <c r="W7" s="13">
        <v>123</v>
      </c>
      <c r="X7" s="13">
        <v>64</v>
      </c>
      <c r="Y7" s="13">
        <v>67</v>
      </c>
      <c r="AA7" s="13">
        <v>337</v>
      </c>
      <c r="AB7" s="13">
        <v>253</v>
      </c>
      <c r="AC7" s="13">
        <v>229</v>
      </c>
      <c r="AD7" s="13">
        <v>195</v>
      </c>
    </row>
    <row r="8" spans="2:32" x14ac:dyDescent="0.35">
      <c r="B8" s="7" t="s">
        <v>111</v>
      </c>
      <c r="C8" s="14">
        <v>1003</v>
      </c>
      <c r="D8" s="14">
        <v>553</v>
      </c>
      <c r="E8" s="14">
        <v>450</v>
      </c>
      <c r="G8" s="14">
        <v>206</v>
      </c>
      <c r="H8" s="14">
        <v>260</v>
      </c>
      <c r="I8" s="14">
        <v>199</v>
      </c>
      <c r="J8" s="14">
        <v>153</v>
      </c>
      <c r="K8" s="14">
        <v>102</v>
      </c>
      <c r="L8" s="14">
        <v>83</v>
      </c>
      <c r="N8" s="14">
        <v>86</v>
      </c>
      <c r="O8" s="14">
        <v>34</v>
      </c>
      <c r="P8" s="14">
        <v>43</v>
      </c>
      <c r="Q8" s="14">
        <v>39</v>
      </c>
      <c r="R8" s="14">
        <v>118</v>
      </c>
      <c r="S8" s="14">
        <v>74</v>
      </c>
      <c r="T8" s="14">
        <v>65</v>
      </c>
      <c r="U8" s="14">
        <v>87</v>
      </c>
      <c r="V8" s="14">
        <v>201</v>
      </c>
      <c r="W8" s="14">
        <v>118</v>
      </c>
      <c r="X8" s="14">
        <v>68</v>
      </c>
      <c r="Y8" s="14">
        <v>71</v>
      </c>
      <c r="AA8" s="14">
        <v>332</v>
      </c>
      <c r="AB8" s="14">
        <v>248</v>
      </c>
      <c r="AC8" s="14">
        <v>228</v>
      </c>
      <c r="AD8" s="14">
        <v>194</v>
      </c>
    </row>
    <row r="9" spans="2:32" ht="19" customHeight="1" x14ac:dyDescent="0.35">
      <c r="B9" s="15" t="s">
        <v>184</v>
      </c>
      <c r="C9" s="16">
        <v>0.32995524278804839</v>
      </c>
      <c r="D9" s="16">
        <v>0.32680444690797772</v>
      </c>
      <c r="E9" s="16">
        <v>0.333832400305975</v>
      </c>
      <c r="G9" s="16">
        <v>0.2692962403981522</v>
      </c>
      <c r="H9" s="16">
        <v>0.4297337188518236</v>
      </c>
      <c r="I9" s="16">
        <v>0.34322376726676729</v>
      </c>
      <c r="J9" s="16">
        <v>0.28079648043623062</v>
      </c>
      <c r="K9" s="16">
        <v>0.28335721726849727</v>
      </c>
      <c r="L9" s="16">
        <v>0.28380442928733329</v>
      </c>
      <c r="N9" s="16">
        <v>0.33688142255132908</v>
      </c>
      <c r="O9" s="16">
        <v>0.29347167371732191</v>
      </c>
      <c r="P9" s="16">
        <v>0.29006474956085521</v>
      </c>
      <c r="Q9" s="16">
        <v>0.27951903941461331</v>
      </c>
      <c r="R9" s="16">
        <v>0.29217676599992431</v>
      </c>
      <c r="S9" s="16">
        <v>0.26168279984370918</v>
      </c>
      <c r="T9" s="16">
        <v>0.34608359829217022</v>
      </c>
      <c r="U9" s="16">
        <v>0.38684089452365938</v>
      </c>
      <c r="V9" s="16">
        <v>0.41074507430973889</v>
      </c>
      <c r="W9" s="16">
        <v>0.2371278241171961</v>
      </c>
      <c r="X9" s="16">
        <v>0.30966063477593431</v>
      </c>
      <c r="Y9" s="16">
        <v>0.38584460968447798</v>
      </c>
      <c r="AA9" s="16">
        <v>0.41197923672795977</v>
      </c>
      <c r="AB9" s="16">
        <v>0.28602482449404137</v>
      </c>
      <c r="AC9" s="16">
        <v>0.28252270439654709</v>
      </c>
      <c r="AD9" s="16">
        <v>0.30145508480910299</v>
      </c>
    </row>
    <row r="10" spans="2:32" ht="19" customHeight="1" x14ac:dyDescent="0.35">
      <c r="B10" s="15" t="s">
        <v>185</v>
      </c>
      <c r="C10" s="16">
        <v>0.42209529738864088</v>
      </c>
      <c r="D10" s="16">
        <v>0.42817924851472189</v>
      </c>
      <c r="E10" s="16">
        <v>0.414608796280656</v>
      </c>
      <c r="G10" s="16">
        <v>0.45916281842920992</v>
      </c>
      <c r="H10" s="16">
        <v>0.33805526434532251</v>
      </c>
      <c r="I10" s="16">
        <v>0.40997039669677993</v>
      </c>
      <c r="J10" s="16">
        <v>0.46383290312924452</v>
      </c>
      <c r="K10" s="16">
        <v>0.48853217773817997</v>
      </c>
      <c r="L10" s="16">
        <v>0.46394012184951422</v>
      </c>
      <c r="N10" s="16">
        <v>0.39216810290461102</v>
      </c>
      <c r="O10" s="16">
        <v>0.3579170283564807</v>
      </c>
      <c r="P10" s="16">
        <v>0.47841000466171951</v>
      </c>
      <c r="Q10" s="16">
        <v>0.40292942903504098</v>
      </c>
      <c r="R10" s="16">
        <v>0.51806466450422617</v>
      </c>
      <c r="S10" s="16">
        <v>0.52658055468859521</v>
      </c>
      <c r="T10" s="16">
        <v>0.39346258963468989</v>
      </c>
      <c r="U10" s="16">
        <v>0.2992856356856281</v>
      </c>
      <c r="V10" s="16">
        <v>0.34888254751392461</v>
      </c>
      <c r="W10" s="16">
        <v>0.51415702974435984</v>
      </c>
      <c r="X10" s="16">
        <v>0.38944295206067359</v>
      </c>
      <c r="Y10" s="16">
        <v>0.459389149736045</v>
      </c>
      <c r="AA10" s="16">
        <v>0.41226577825208038</v>
      </c>
      <c r="AB10" s="16">
        <v>0.45395742696342251</v>
      </c>
      <c r="AC10" s="16">
        <v>0.4305025654980757</v>
      </c>
      <c r="AD10" s="16">
        <v>0.38887126770317298</v>
      </c>
    </row>
    <row r="11" spans="2:32" ht="32" customHeight="1" x14ac:dyDescent="0.35">
      <c r="B11" s="15" t="s">
        <v>186</v>
      </c>
      <c r="C11" s="16">
        <v>0.20392596051225889</v>
      </c>
      <c r="D11" s="16">
        <v>0.1987088887228472</v>
      </c>
      <c r="E11" s="16">
        <v>0.21034573820646721</v>
      </c>
      <c r="G11" s="16">
        <v>0.19908167097389831</v>
      </c>
      <c r="H11" s="16">
        <v>0.20473876579085501</v>
      </c>
      <c r="I11" s="16">
        <v>0.2178265637422831</v>
      </c>
      <c r="J11" s="16">
        <v>0.18849047192383039</v>
      </c>
      <c r="K11" s="16">
        <v>0.20151060722851991</v>
      </c>
      <c r="L11" s="16">
        <v>0.21141335937857381</v>
      </c>
      <c r="N11" s="16">
        <v>0.2364764820362586</v>
      </c>
      <c r="O11" s="16">
        <v>0.2696738930191096</v>
      </c>
      <c r="P11" s="16">
        <v>0.18682167252661189</v>
      </c>
      <c r="Q11" s="16">
        <v>0.27296395379450028</v>
      </c>
      <c r="R11" s="16">
        <v>0.14911668465616809</v>
      </c>
      <c r="S11" s="16">
        <v>0.1470588937228253</v>
      </c>
      <c r="T11" s="16">
        <v>0.2186690921563115</v>
      </c>
      <c r="U11" s="16">
        <v>0.24950242362939379</v>
      </c>
      <c r="V11" s="16">
        <v>0.2038402137015202</v>
      </c>
      <c r="W11" s="16">
        <v>0.20456374062006991</v>
      </c>
      <c r="X11" s="16">
        <v>0.25132232821895822</v>
      </c>
      <c r="Y11" s="16">
        <v>0.13982862855533151</v>
      </c>
      <c r="AA11" s="16">
        <v>0.15220708913976291</v>
      </c>
      <c r="AB11" s="16">
        <v>0.18570219575047961</v>
      </c>
      <c r="AC11" s="16">
        <v>0.24298139122664511</v>
      </c>
      <c r="AD11" s="16">
        <v>0.26903418877843899</v>
      </c>
    </row>
    <row r="12" spans="2:32" ht="19" customHeight="1" x14ac:dyDescent="0.35">
      <c r="B12" s="15" t="s">
        <v>187</v>
      </c>
      <c r="C12" s="16">
        <v>2.151801156688312E-2</v>
      </c>
      <c r="D12" s="16">
        <v>2.2766381224559071E-2</v>
      </c>
      <c r="E12" s="16">
        <v>1.998185181942869E-2</v>
      </c>
      <c r="G12" s="16">
        <v>3.2008427498562961E-2</v>
      </c>
      <c r="H12" s="16">
        <v>1.962993379001883E-2</v>
      </c>
      <c r="I12" s="16">
        <v>1.4393669215087531E-2</v>
      </c>
      <c r="J12" s="16">
        <v>1.988250046154014E-2</v>
      </c>
      <c r="K12" s="16">
        <v>1.6271425645796079E-2</v>
      </c>
      <c r="L12" s="16">
        <v>2.7980318323875819E-2</v>
      </c>
      <c r="N12" s="16">
        <v>0</v>
      </c>
      <c r="O12" s="16">
        <v>4.9795686311858232E-2</v>
      </c>
      <c r="P12" s="16">
        <v>4.4703573250813422E-2</v>
      </c>
      <c r="Q12" s="16">
        <v>4.4587577755845251E-2</v>
      </c>
      <c r="R12" s="16">
        <v>7.8466432517626042E-3</v>
      </c>
      <c r="S12" s="16">
        <v>3.808136584205167E-2</v>
      </c>
      <c r="T12" s="16">
        <v>1.3563223689098481E-2</v>
      </c>
      <c r="U12" s="16">
        <v>1.0943359514300619E-2</v>
      </c>
      <c r="V12" s="16">
        <v>1.6022538486749959E-2</v>
      </c>
      <c r="W12" s="16">
        <v>4.415140551837405E-2</v>
      </c>
      <c r="X12" s="16">
        <v>3.2640999703626883E-2</v>
      </c>
      <c r="Y12" s="16">
        <v>0</v>
      </c>
      <c r="AA12" s="16">
        <v>1.4686612848380231E-2</v>
      </c>
      <c r="AB12" s="16">
        <v>2.407382794893935E-2</v>
      </c>
      <c r="AC12" s="16">
        <v>3.0811025508668918E-2</v>
      </c>
      <c r="AD12" s="16">
        <v>1.9113719059992089E-2</v>
      </c>
    </row>
    <row r="13" spans="2:32" ht="19" customHeight="1" x14ac:dyDescent="0.35">
      <c r="B13" s="15" t="s">
        <v>188</v>
      </c>
      <c r="C13" s="16">
        <v>2.250548774416861E-2</v>
      </c>
      <c r="D13" s="16">
        <v>2.354103462989408E-2</v>
      </c>
      <c r="E13" s="16">
        <v>2.1231213387473049E-2</v>
      </c>
      <c r="G13" s="16">
        <v>4.0450842700176487E-2</v>
      </c>
      <c r="H13" s="16">
        <v>7.8423172219801631E-3</v>
      </c>
      <c r="I13" s="16">
        <v>1.458560307908216E-2</v>
      </c>
      <c r="J13" s="16">
        <v>4.6997644049154491E-2</v>
      </c>
      <c r="K13" s="16">
        <v>1.032857211900662E-2</v>
      </c>
      <c r="L13" s="16">
        <v>1.2861771160702921E-2</v>
      </c>
      <c r="N13" s="16">
        <v>3.4473992507801227E-2</v>
      </c>
      <c r="O13" s="16">
        <v>2.91417185952298E-2</v>
      </c>
      <c r="P13" s="16">
        <v>0</v>
      </c>
      <c r="Q13" s="16">
        <v>0</v>
      </c>
      <c r="R13" s="16">
        <v>3.2795241587918647E-2</v>
      </c>
      <c r="S13" s="16">
        <v>2.659638590281848E-2</v>
      </c>
      <c r="T13" s="16">
        <v>2.8221496227729952E-2</v>
      </c>
      <c r="U13" s="16">
        <v>5.3427686647018142E-2</v>
      </c>
      <c r="V13" s="16">
        <v>2.0509625988066379E-2</v>
      </c>
      <c r="W13" s="16">
        <v>0</v>
      </c>
      <c r="X13" s="16">
        <v>1.6933085240807111E-2</v>
      </c>
      <c r="Y13" s="16">
        <v>1.4937612024145629E-2</v>
      </c>
      <c r="AA13" s="16">
        <v>8.8612830318167482E-3</v>
      </c>
      <c r="AB13" s="16">
        <v>5.0241724843117307E-2</v>
      </c>
      <c r="AC13" s="16">
        <v>1.3182313370063221E-2</v>
      </c>
      <c r="AD13" s="16">
        <v>2.1525739649292708E-2</v>
      </c>
    </row>
    <row r="15" spans="2:32" x14ac:dyDescent="0.35">
      <c r="B15" s="19" t="s">
        <v>30</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1017</v>
      </c>
      <c r="D7" s="13">
        <v>563</v>
      </c>
      <c r="E7" s="13">
        <v>454</v>
      </c>
      <c r="G7" s="13">
        <v>219</v>
      </c>
      <c r="H7" s="13">
        <v>257</v>
      </c>
      <c r="I7" s="13">
        <v>206</v>
      </c>
      <c r="J7" s="13">
        <v>151</v>
      </c>
      <c r="K7" s="13">
        <v>107</v>
      </c>
      <c r="L7" s="13">
        <v>77</v>
      </c>
      <c r="N7" s="13">
        <v>89</v>
      </c>
      <c r="O7" s="13">
        <v>37</v>
      </c>
      <c r="P7" s="13">
        <v>47</v>
      </c>
      <c r="Q7" s="13">
        <v>44</v>
      </c>
      <c r="R7" s="13">
        <v>121</v>
      </c>
      <c r="S7" s="13">
        <v>77</v>
      </c>
      <c r="T7" s="13">
        <v>69</v>
      </c>
      <c r="U7" s="13">
        <v>93</v>
      </c>
      <c r="V7" s="13">
        <v>186</v>
      </c>
      <c r="W7" s="13">
        <v>123</v>
      </c>
      <c r="X7" s="13">
        <v>64</v>
      </c>
      <c r="Y7" s="13">
        <v>67</v>
      </c>
      <c r="AA7" s="13">
        <v>337</v>
      </c>
      <c r="AB7" s="13">
        <v>253</v>
      </c>
      <c r="AC7" s="13">
        <v>229</v>
      </c>
      <c r="AD7" s="13">
        <v>195</v>
      </c>
    </row>
    <row r="8" spans="2:32" x14ac:dyDescent="0.35">
      <c r="B8" s="7" t="s">
        <v>111</v>
      </c>
      <c r="C8" s="14">
        <v>1003</v>
      </c>
      <c r="D8" s="14">
        <v>553</v>
      </c>
      <c r="E8" s="14">
        <v>450</v>
      </c>
      <c r="G8" s="14">
        <v>206</v>
      </c>
      <c r="H8" s="14">
        <v>260</v>
      </c>
      <c r="I8" s="14">
        <v>199</v>
      </c>
      <c r="J8" s="14">
        <v>153</v>
      </c>
      <c r="K8" s="14">
        <v>102</v>
      </c>
      <c r="L8" s="14">
        <v>83</v>
      </c>
      <c r="N8" s="14">
        <v>86</v>
      </c>
      <c r="O8" s="14">
        <v>34</v>
      </c>
      <c r="P8" s="14">
        <v>43</v>
      </c>
      <c r="Q8" s="14">
        <v>39</v>
      </c>
      <c r="R8" s="14">
        <v>118</v>
      </c>
      <c r="S8" s="14">
        <v>74</v>
      </c>
      <c r="T8" s="14">
        <v>65</v>
      </c>
      <c r="U8" s="14">
        <v>87</v>
      </c>
      <c r="V8" s="14">
        <v>201</v>
      </c>
      <c r="W8" s="14">
        <v>118</v>
      </c>
      <c r="X8" s="14">
        <v>68</v>
      </c>
      <c r="Y8" s="14">
        <v>71</v>
      </c>
      <c r="AA8" s="14">
        <v>332</v>
      </c>
      <c r="AB8" s="14">
        <v>248</v>
      </c>
      <c r="AC8" s="14">
        <v>228</v>
      </c>
      <c r="AD8" s="14">
        <v>194</v>
      </c>
    </row>
    <row r="9" spans="2:32" ht="19" customHeight="1" x14ac:dyDescent="0.35">
      <c r="B9" s="15" t="s">
        <v>184</v>
      </c>
      <c r="C9" s="16">
        <v>0.31571173918940748</v>
      </c>
      <c r="D9" s="16">
        <v>0.31743109019961968</v>
      </c>
      <c r="E9" s="16">
        <v>0.31359602146317728</v>
      </c>
      <c r="G9" s="16">
        <v>0.25630991603041281</v>
      </c>
      <c r="H9" s="16">
        <v>0.397864280496176</v>
      </c>
      <c r="I9" s="16">
        <v>0.36392238497748952</v>
      </c>
      <c r="J9" s="16">
        <v>0.26585551738583352</v>
      </c>
      <c r="K9" s="16">
        <v>0.26729156572026758</v>
      </c>
      <c r="L9" s="16">
        <v>0.24135543256646699</v>
      </c>
      <c r="N9" s="16">
        <v>0.33398831337756951</v>
      </c>
      <c r="O9" s="16">
        <v>0.21283796337467739</v>
      </c>
      <c r="P9" s="16">
        <v>0.23272763421864889</v>
      </c>
      <c r="Q9" s="16">
        <v>0.22982662877286131</v>
      </c>
      <c r="R9" s="16">
        <v>0.25717875485437408</v>
      </c>
      <c r="S9" s="16">
        <v>0.20510198944287261</v>
      </c>
      <c r="T9" s="16">
        <v>0.42119982206171419</v>
      </c>
      <c r="U9" s="16">
        <v>0.33483973651334492</v>
      </c>
      <c r="V9" s="16">
        <v>0.4033940387719202</v>
      </c>
      <c r="W9" s="16">
        <v>0.24588952889103391</v>
      </c>
      <c r="X9" s="16">
        <v>0.38870098165332201</v>
      </c>
      <c r="Y9" s="16">
        <v>0.33054709183836278</v>
      </c>
      <c r="AA9" s="16">
        <v>0.4238326224808544</v>
      </c>
      <c r="AB9" s="16">
        <v>0.26694366472938669</v>
      </c>
      <c r="AC9" s="16">
        <v>0.23949332978061411</v>
      </c>
      <c r="AD9" s="16">
        <v>0.28418351233232131</v>
      </c>
    </row>
    <row r="10" spans="2:32" ht="19" customHeight="1" x14ac:dyDescent="0.35">
      <c r="B10" s="15" t="s">
        <v>185</v>
      </c>
      <c r="C10" s="16">
        <v>0.40466147276133257</v>
      </c>
      <c r="D10" s="16">
        <v>0.4126372934524471</v>
      </c>
      <c r="E10" s="16">
        <v>0.39484696419548537</v>
      </c>
      <c r="G10" s="16">
        <v>0.4134570184247825</v>
      </c>
      <c r="H10" s="16">
        <v>0.37065945968792702</v>
      </c>
      <c r="I10" s="16">
        <v>0.4100994723164566</v>
      </c>
      <c r="J10" s="16">
        <v>0.44184208843339579</v>
      </c>
      <c r="K10" s="16">
        <v>0.40315419135267472</v>
      </c>
      <c r="L10" s="16">
        <v>0.40974047248144108</v>
      </c>
      <c r="N10" s="16">
        <v>0.37472197906296012</v>
      </c>
      <c r="O10" s="16">
        <v>0.40999989110984331</v>
      </c>
      <c r="P10" s="16">
        <v>0.4429701756407553</v>
      </c>
      <c r="Q10" s="16">
        <v>0.35364707328682943</v>
      </c>
      <c r="R10" s="16">
        <v>0.51344541513757802</v>
      </c>
      <c r="S10" s="16">
        <v>0.49602081436924228</v>
      </c>
      <c r="T10" s="16">
        <v>0.29096434272812388</v>
      </c>
      <c r="U10" s="16">
        <v>0.37174873355728277</v>
      </c>
      <c r="V10" s="16">
        <v>0.35498779696691862</v>
      </c>
      <c r="W10" s="16">
        <v>0.44159039564642599</v>
      </c>
      <c r="X10" s="16">
        <v>0.34188681915438113</v>
      </c>
      <c r="Y10" s="16">
        <v>0.45132809415412062</v>
      </c>
      <c r="AA10" s="16">
        <v>0.34003560948821199</v>
      </c>
      <c r="AB10" s="16">
        <v>0.43919795671482298</v>
      </c>
      <c r="AC10" s="16">
        <v>0.45936613745337879</v>
      </c>
      <c r="AD10" s="16">
        <v>0.4056433748392283</v>
      </c>
    </row>
    <row r="11" spans="2:32" ht="32" customHeight="1" x14ac:dyDescent="0.35">
      <c r="B11" s="15" t="s">
        <v>186</v>
      </c>
      <c r="C11" s="16">
        <v>0.2155487444102136</v>
      </c>
      <c r="D11" s="16">
        <v>0.2006426473865088</v>
      </c>
      <c r="E11" s="16">
        <v>0.23389118496751979</v>
      </c>
      <c r="G11" s="16">
        <v>0.22121363001861</v>
      </c>
      <c r="H11" s="16">
        <v>0.1656068909893281</v>
      </c>
      <c r="I11" s="16">
        <v>0.19792474229291909</v>
      </c>
      <c r="J11" s="16">
        <v>0.22004577382381749</v>
      </c>
      <c r="K11" s="16">
        <v>0.27229839531838812</v>
      </c>
      <c r="L11" s="16">
        <v>0.32206278765466217</v>
      </c>
      <c r="N11" s="16">
        <v>0.2349547050339624</v>
      </c>
      <c r="O11" s="16">
        <v>0.26700872628329891</v>
      </c>
      <c r="P11" s="16">
        <v>0.1761659230623793</v>
      </c>
      <c r="Q11" s="16">
        <v>0.3509888229208491</v>
      </c>
      <c r="R11" s="16">
        <v>0.1724256930196382</v>
      </c>
      <c r="S11" s="16">
        <v>0.2346347149533812</v>
      </c>
      <c r="T11" s="16">
        <v>0.1882883099068558</v>
      </c>
      <c r="U11" s="16">
        <v>0.2395745916397686</v>
      </c>
      <c r="V11" s="16">
        <v>0.19382659139094369</v>
      </c>
      <c r="W11" s="16">
        <v>0.27906616364439762</v>
      </c>
      <c r="X11" s="16">
        <v>0.18974736520493901</v>
      </c>
      <c r="Y11" s="16">
        <v>0.1437637327009815</v>
      </c>
      <c r="AA11" s="16">
        <v>0.1919410497973919</v>
      </c>
      <c r="AB11" s="16">
        <v>0.22054349103525339</v>
      </c>
      <c r="AC11" s="16">
        <v>0.20641201571206791</v>
      </c>
      <c r="AD11" s="16">
        <v>0.25962861461475162</v>
      </c>
    </row>
    <row r="12" spans="2:32" ht="19" customHeight="1" x14ac:dyDescent="0.35">
      <c r="B12" s="15" t="s">
        <v>187</v>
      </c>
      <c r="C12" s="16">
        <v>4.1035819981694643E-2</v>
      </c>
      <c r="D12" s="16">
        <v>4.2847682148150358E-2</v>
      </c>
      <c r="E12" s="16">
        <v>3.880626424799756E-2</v>
      </c>
      <c r="G12" s="16">
        <v>5.9211404833649187E-2</v>
      </c>
      <c r="H12" s="16">
        <v>5.8690505295285612E-2</v>
      </c>
      <c r="I12" s="16">
        <v>1.3467797334052491E-2</v>
      </c>
      <c r="J12" s="16">
        <v>3.3211848103115289E-2</v>
      </c>
      <c r="K12" s="16">
        <v>4.6927275489662773E-2</v>
      </c>
      <c r="L12" s="16">
        <v>1.397953613672673E-2</v>
      </c>
      <c r="N12" s="16">
        <v>1.105037906054067E-2</v>
      </c>
      <c r="O12" s="16">
        <v>8.3167195930781368E-2</v>
      </c>
      <c r="P12" s="16">
        <v>0.10440141522507181</v>
      </c>
      <c r="Q12" s="16">
        <v>4.3338037583210309E-2</v>
      </c>
      <c r="R12" s="16">
        <v>4.055910523611695E-2</v>
      </c>
      <c r="S12" s="16">
        <v>5.1989862869502759E-2</v>
      </c>
      <c r="T12" s="16">
        <v>5.7216314556770377E-2</v>
      </c>
      <c r="U12" s="16">
        <v>0</v>
      </c>
      <c r="V12" s="16">
        <v>3.2277252593279938E-2</v>
      </c>
      <c r="W12" s="16">
        <v>3.3453911818142307E-2</v>
      </c>
      <c r="X12" s="16">
        <v>6.2731748746550922E-2</v>
      </c>
      <c r="Y12" s="16">
        <v>5.9423469282389438E-2</v>
      </c>
      <c r="AA12" s="16">
        <v>3.5538491922734457E-2</v>
      </c>
      <c r="AB12" s="16">
        <v>2.6711534775877861E-2</v>
      </c>
      <c r="AC12" s="16">
        <v>6.9402810444372229E-2</v>
      </c>
      <c r="AD12" s="16">
        <v>3.5547175851043063E-2</v>
      </c>
    </row>
    <row r="13" spans="2:32" ht="19" customHeight="1" x14ac:dyDescent="0.35">
      <c r="B13" s="15" t="s">
        <v>188</v>
      </c>
      <c r="C13" s="16">
        <v>2.3042223657351511E-2</v>
      </c>
      <c r="D13" s="16">
        <v>2.644128681327396E-2</v>
      </c>
      <c r="E13" s="16">
        <v>1.8859565125819891E-2</v>
      </c>
      <c r="G13" s="16">
        <v>4.9808030692545399E-2</v>
      </c>
      <c r="H13" s="16">
        <v>7.1788635312836323E-3</v>
      </c>
      <c r="I13" s="16">
        <v>1.458560307908216E-2</v>
      </c>
      <c r="J13" s="16">
        <v>3.9044772253837998E-2</v>
      </c>
      <c r="K13" s="16">
        <v>1.032857211900662E-2</v>
      </c>
      <c r="L13" s="16">
        <v>1.2861771160702921E-2</v>
      </c>
      <c r="N13" s="16">
        <v>4.5284623464967227E-2</v>
      </c>
      <c r="O13" s="16">
        <v>2.6986223301399069E-2</v>
      </c>
      <c r="P13" s="16">
        <v>4.3734851853144692E-2</v>
      </c>
      <c r="Q13" s="16">
        <v>2.219943743624983E-2</v>
      </c>
      <c r="R13" s="16">
        <v>1.6391031752292649E-2</v>
      </c>
      <c r="S13" s="16">
        <v>1.225261836500088E-2</v>
      </c>
      <c r="T13" s="16">
        <v>4.233121074653564E-2</v>
      </c>
      <c r="U13" s="16">
        <v>5.3836938289603668E-2</v>
      </c>
      <c r="V13" s="16">
        <v>1.5514320276937631E-2</v>
      </c>
      <c r="W13" s="16">
        <v>0</v>
      </c>
      <c r="X13" s="16">
        <v>1.6933085240807111E-2</v>
      </c>
      <c r="Y13" s="16">
        <v>1.4937612024145629E-2</v>
      </c>
      <c r="AA13" s="16">
        <v>8.6522263108071706E-3</v>
      </c>
      <c r="AB13" s="16">
        <v>4.6603352744659217E-2</v>
      </c>
      <c r="AC13" s="16">
        <v>2.532570660956698E-2</v>
      </c>
      <c r="AD13" s="16">
        <v>1.4997322362655731E-2</v>
      </c>
    </row>
    <row r="15" spans="2:32" x14ac:dyDescent="0.35">
      <c r="B15" s="19" t="s">
        <v>30</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279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1017</v>
      </c>
      <c r="D7" s="13">
        <v>563</v>
      </c>
      <c r="E7" s="13">
        <v>454</v>
      </c>
      <c r="G7" s="13">
        <v>219</v>
      </c>
      <c r="H7" s="13">
        <v>257</v>
      </c>
      <c r="I7" s="13">
        <v>206</v>
      </c>
      <c r="J7" s="13">
        <v>151</v>
      </c>
      <c r="K7" s="13">
        <v>107</v>
      </c>
      <c r="L7" s="13">
        <v>77</v>
      </c>
      <c r="N7" s="13">
        <v>89</v>
      </c>
      <c r="O7" s="13">
        <v>37</v>
      </c>
      <c r="P7" s="13">
        <v>47</v>
      </c>
      <c r="Q7" s="13">
        <v>44</v>
      </c>
      <c r="R7" s="13">
        <v>121</v>
      </c>
      <c r="S7" s="13">
        <v>77</v>
      </c>
      <c r="T7" s="13">
        <v>69</v>
      </c>
      <c r="U7" s="13">
        <v>93</v>
      </c>
      <c r="V7" s="13">
        <v>186</v>
      </c>
      <c r="W7" s="13">
        <v>123</v>
      </c>
      <c r="X7" s="13">
        <v>64</v>
      </c>
      <c r="Y7" s="13">
        <v>67</v>
      </c>
      <c r="AA7" s="13">
        <v>337</v>
      </c>
      <c r="AB7" s="13">
        <v>253</v>
      </c>
      <c r="AC7" s="13">
        <v>229</v>
      </c>
      <c r="AD7" s="13">
        <v>195</v>
      </c>
    </row>
    <row r="8" spans="2:32" x14ac:dyDescent="0.35">
      <c r="B8" s="7" t="s">
        <v>111</v>
      </c>
      <c r="C8" s="14">
        <v>1003</v>
      </c>
      <c r="D8" s="14">
        <v>553</v>
      </c>
      <c r="E8" s="14">
        <v>450</v>
      </c>
      <c r="G8" s="14">
        <v>206</v>
      </c>
      <c r="H8" s="14">
        <v>260</v>
      </c>
      <c r="I8" s="14">
        <v>199</v>
      </c>
      <c r="J8" s="14">
        <v>153</v>
      </c>
      <c r="K8" s="14">
        <v>102</v>
      </c>
      <c r="L8" s="14">
        <v>83</v>
      </c>
      <c r="N8" s="14">
        <v>86</v>
      </c>
      <c r="O8" s="14">
        <v>34</v>
      </c>
      <c r="P8" s="14">
        <v>43</v>
      </c>
      <c r="Q8" s="14">
        <v>39</v>
      </c>
      <c r="R8" s="14">
        <v>118</v>
      </c>
      <c r="S8" s="14">
        <v>74</v>
      </c>
      <c r="T8" s="14">
        <v>65</v>
      </c>
      <c r="U8" s="14">
        <v>87</v>
      </c>
      <c r="V8" s="14">
        <v>201</v>
      </c>
      <c r="W8" s="14">
        <v>118</v>
      </c>
      <c r="X8" s="14">
        <v>68</v>
      </c>
      <c r="Y8" s="14">
        <v>71</v>
      </c>
      <c r="AA8" s="14">
        <v>332</v>
      </c>
      <c r="AB8" s="14">
        <v>248</v>
      </c>
      <c r="AC8" s="14">
        <v>228</v>
      </c>
      <c r="AD8" s="14">
        <v>194</v>
      </c>
    </row>
    <row r="9" spans="2:32" ht="19" customHeight="1" x14ac:dyDescent="0.35">
      <c r="B9" s="15" t="s">
        <v>184</v>
      </c>
      <c r="C9" s="16">
        <v>0.32402766739226768</v>
      </c>
      <c r="D9" s="16">
        <v>0.32023138063930351</v>
      </c>
      <c r="E9" s="16">
        <v>0.32869912256889761</v>
      </c>
      <c r="G9" s="16">
        <v>0.30537339285892651</v>
      </c>
      <c r="H9" s="16">
        <v>0.40673135957141859</v>
      </c>
      <c r="I9" s="16">
        <v>0.34618227655474559</v>
      </c>
      <c r="J9" s="16">
        <v>0.26153366027556102</v>
      </c>
      <c r="K9" s="16">
        <v>0.28583770019483301</v>
      </c>
      <c r="L9" s="16">
        <v>0.22011991494971761</v>
      </c>
      <c r="N9" s="16">
        <v>0.25961549259629457</v>
      </c>
      <c r="O9" s="16">
        <v>0.30154380225121541</v>
      </c>
      <c r="P9" s="16">
        <v>0.28245455523251989</v>
      </c>
      <c r="Q9" s="16">
        <v>0.29880156616647208</v>
      </c>
      <c r="R9" s="16">
        <v>0.28547852647986682</v>
      </c>
      <c r="S9" s="16">
        <v>0.21696513537453649</v>
      </c>
      <c r="T9" s="16">
        <v>0.39099004833950218</v>
      </c>
      <c r="U9" s="16">
        <v>0.38366063140753548</v>
      </c>
      <c r="V9" s="16">
        <v>0.38343784967315647</v>
      </c>
      <c r="W9" s="16">
        <v>0.30655198540445378</v>
      </c>
      <c r="X9" s="16">
        <v>0.35107064439886942</v>
      </c>
      <c r="Y9" s="16">
        <v>0.32748971540280608</v>
      </c>
      <c r="AA9" s="16">
        <v>0.40912266101066858</v>
      </c>
      <c r="AB9" s="16">
        <v>0.26800380708909199</v>
      </c>
      <c r="AC9" s="16">
        <v>0.29186931299773161</v>
      </c>
      <c r="AD9" s="16">
        <v>0.2893533043987026</v>
      </c>
    </row>
    <row r="10" spans="2:32" ht="19" customHeight="1" x14ac:dyDescent="0.35">
      <c r="B10" s="15" t="s">
        <v>185</v>
      </c>
      <c r="C10" s="16">
        <v>0.37864340436467242</v>
      </c>
      <c r="D10" s="16">
        <v>0.37361844324290561</v>
      </c>
      <c r="E10" s="16">
        <v>0.38482678359078409</v>
      </c>
      <c r="G10" s="16">
        <v>0.41667583907357242</v>
      </c>
      <c r="H10" s="16">
        <v>0.33816521559804491</v>
      </c>
      <c r="I10" s="16">
        <v>0.40225461975294963</v>
      </c>
      <c r="J10" s="16">
        <v>0.4051853690067867</v>
      </c>
      <c r="K10" s="16">
        <v>0.37904289652380307</v>
      </c>
      <c r="L10" s="16">
        <v>0.30518676843990511</v>
      </c>
      <c r="N10" s="16">
        <v>0.38931374894259652</v>
      </c>
      <c r="O10" s="16">
        <v>0.35194314565835622</v>
      </c>
      <c r="P10" s="16">
        <v>0.38368368621632398</v>
      </c>
      <c r="Q10" s="16">
        <v>0.40323932957447878</v>
      </c>
      <c r="R10" s="16">
        <v>0.46375022472728189</v>
      </c>
      <c r="S10" s="16">
        <v>0.35970091515457481</v>
      </c>
      <c r="T10" s="16">
        <v>0.30352007473132059</v>
      </c>
      <c r="U10" s="16">
        <v>0.33354740678161188</v>
      </c>
      <c r="V10" s="16">
        <v>0.35870724627906547</v>
      </c>
      <c r="W10" s="16">
        <v>0.37119495912235101</v>
      </c>
      <c r="X10" s="16">
        <v>0.3927506685827506</v>
      </c>
      <c r="Y10" s="16">
        <v>0.41976366253009523</v>
      </c>
      <c r="AA10" s="16">
        <v>0.36129948397593908</v>
      </c>
      <c r="AB10" s="16">
        <v>0.40763521836458111</v>
      </c>
      <c r="AC10" s="16">
        <v>0.40931495495098191</v>
      </c>
      <c r="AD10" s="16">
        <v>0.3354984420989181</v>
      </c>
    </row>
    <row r="11" spans="2:32" ht="32" customHeight="1" x14ac:dyDescent="0.35">
      <c r="B11" s="15" t="s">
        <v>186</v>
      </c>
      <c r="C11" s="16">
        <v>0.23874488373919661</v>
      </c>
      <c r="D11" s="16">
        <v>0.2460828289948635</v>
      </c>
      <c r="E11" s="16">
        <v>0.22971530178687249</v>
      </c>
      <c r="G11" s="16">
        <v>0.21884857413404751</v>
      </c>
      <c r="H11" s="16">
        <v>0.1955745749104518</v>
      </c>
      <c r="I11" s="16">
        <v>0.23073249280134581</v>
      </c>
      <c r="J11" s="16">
        <v>0.25924299466605322</v>
      </c>
      <c r="K11" s="16">
        <v>0.27158361540061399</v>
      </c>
      <c r="L11" s="16">
        <v>0.36432836401127677</v>
      </c>
      <c r="N11" s="16">
        <v>0.30477477218180699</v>
      </c>
      <c r="O11" s="16">
        <v>0.24297279521078799</v>
      </c>
      <c r="P11" s="16">
        <v>0.31322960952184609</v>
      </c>
      <c r="Q11" s="16">
        <v>0.2488694063548624</v>
      </c>
      <c r="R11" s="16">
        <v>0.20793054546056319</v>
      </c>
      <c r="S11" s="16">
        <v>0.34442269624642913</v>
      </c>
      <c r="T11" s="16">
        <v>0.24760736770818481</v>
      </c>
      <c r="U11" s="16">
        <v>0.24907403432679151</v>
      </c>
      <c r="V11" s="16">
        <v>0.18806901528511949</v>
      </c>
      <c r="W11" s="16">
        <v>0.26309978775432752</v>
      </c>
      <c r="X11" s="16">
        <v>0.1750014772990299</v>
      </c>
      <c r="Y11" s="16">
        <v>0.19102197297953191</v>
      </c>
      <c r="AA11" s="16">
        <v>0.18514636948094471</v>
      </c>
      <c r="AB11" s="16">
        <v>0.26071522011823062</v>
      </c>
      <c r="AC11" s="16">
        <v>0.23113581504644329</v>
      </c>
      <c r="AD11" s="16">
        <v>0.30919561956270047</v>
      </c>
    </row>
    <row r="12" spans="2:32" ht="19" customHeight="1" x14ac:dyDescent="0.35">
      <c r="B12" s="15" t="s">
        <v>187</v>
      </c>
      <c r="C12" s="16">
        <v>3.5231950049505391E-2</v>
      </c>
      <c r="D12" s="16">
        <v>3.3654344208092032E-2</v>
      </c>
      <c r="E12" s="16">
        <v>3.7173245703422432E-2</v>
      </c>
      <c r="G12" s="16">
        <v>3.0697137550119841E-2</v>
      </c>
      <c r="H12" s="16">
        <v>4.3077736148560253E-2</v>
      </c>
      <c r="I12" s="16">
        <v>1.076416521161788E-2</v>
      </c>
      <c r="J12" s="16">
        <v>2.7866868360625938E-2</v>
      </c>
      <c r="K12" s="16">
        <v>5.5063840545748671E-2</v>
      </c>
      <c r="L12" s="16">
        <v>6.9739062369259738E-2</v>
      </c>
      <c r="N12" s="16">
        <v>1.182199377150053E-2</v>
      </c>
      <c r="O12" s="16">
        <v>0.1035402568796405</v>
      </c>
      <c r="P12" s="16">
        <v>0</v>
      </c>
      <c r="Q12" s="16">
        <v>4.908969790418672E-2</v>
      </c>
      <c r="R12" s="16">
        <v>2.6436493496662029E-2</v>
      </c>
      <c r="S12" s="16">
        <v>3.9781320815934718E-2</v>
      </c>
      <c r="T12" s="16">
        <v>2.9181982280115312E-2</v>
      </c>
      <c r="U12" s="16">
        <v>2.1440300881883621E-2</v>
      </c>
      <c r="V12" s="16">
        <v>3.243093020361517E-2</v>
      </c>
      <c r="W12" s="16">
        <v>4.2043714391593281E-2</v>
      </c>
      <c r="X12" s="16">
        <v>4.7462621021279537E-2</v>
      </c>
      <c r="Y12" s="16">
        <v>6.1724649087566988E-2</v>
      </c>
      <c r="AA12" s="16">
        <v>2.8496283213788491E-2</v>
      </c>
      <c r="AB12" s="16">
        <v>3.2028221739232247E-2</v>
      </c>
      <c r="AC12" s="16">
        <v>4.0788933817535337E-2</v>
      </c>
      <c r="AD12" s="16">
        <v>4.4510908622952892E-2</v>
      </c>
    </row>
    <row r="13" spans="2:32" ht="19" customHeight="1" x14ac:dyDescent="0.35">
      <c r="B13" s="15" t="s">
        <v>188</v>
      </c>
      <c r="C13" s="16">
        <v>2.335209445435792E-2</v>
      </c>
      <c r="D13" s="16">
        <v>2.6413002914835278E-2</v>
      </c>
      <c r="E13" s="16">
        <v>1.9585546350023419E-2</v>
      </c>
      <c r="G13" s="16">
        <v>2.840505638333363E-2</v>
      </c>
      <c r="H13" s="16">
        <v>1.6451113771524761E-2</v>
      </c>
      <c r="I13" s="16">
        <v>1.006644567934103E-2</v>
      </c>
      <c r="J13" s="16">
        <v>4.6171107690973358E-2</v>
      </c>
      <c r="K13" s="16">
        <v>8.4719473350010916E-3</v>
      </c>
      <c r="L13" s="16">
        <v>4.0625890229840783E-2</v>
      </c>
      <c r="N13" s="16">
        <v>3.4473992507801227E-2</v>
      </c>
      <c r="O13" s="16">
        <v>0</v>
      </c>
      <c r="P13" s="16">
        <v>2.0632149029310081E-2</v>
      </c>
      <c r="Q13" s="16">
        <v>0</v>
      </c>
      <c r="R13" s="16">
        <v>1.6404209835626009E-2</v>
      </c>
      <c r="S13" s="16">
        <v>3.912993240852481E-2</v>
      </c>
      <c r="T13" s="16">
        <v>2.8700526940877099E-2</v>
      </c>
      <c r="U13" s="16">
        <v>1.2277626602177421E-2</v>
      </c>
      <c r="V13" s="16">
        <v>3.7354958559043298E-2</v>
      </c>
      <c r="W13" s="16">
        <v>1.7109553327274311E-2</v>
      </c>
      <c r="X13" s="16">
        <v>3.371458869807064E-2</v>
      </c>
      <c r="Y13" s="16">
        <v>0</v>
      </c>
      <c r="AA13" s="16">
        <v>1.593520231865914E-2</v>
      </c>
      <c r="AB13" s="16">
        <v>3.1617532688864088E-2</v>
      </c>
      <c r="AC13" s="16">
        <v>2.6890983187307829E-2</v>
      </c>
      <c r="AD13" s="16">
        <v>2.1441725316725769E-2</v>
      </c>
    </row>
    <row r="15" spans="2:32" x14ac:dyDescent="0.35">
      <c r="B15" s="19" t="s">
        <v>30</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1017</v>
      </c>
      <c r="D7" s="13">
        <v>563</v>
      </c>
      <c r="E7" s="13">
        <v>454</v>
      </c>
      <c r="G7" s="13">
        <v>219</v>
      </c>
      <c r="H7" s="13">
        <v>257</v>
      </c>
      <c r="I7" s="13">
        <v>206</v>
      </c>
      <c r="J7" s="13">
        <v>151</v>
      </c>
      <c r="K7" s="13">
        <v>107</v>
      </c>
      <c r="L7" s="13">
        <v>77</v>
      </c>
      <c r="N7" s="13">
        <v>89</v>
      </c>
      <c r="O7" s="13">
        <v>37</v>
      </c>
      <c r="P7" s="13">
        <v>47</v>
      </c>
      <c r="Q7" s="13">
        <v>44</v>
      </c>
      <c r="R7" s="13">
        <v>121</v>
      </c>
      <c r="S7" s="13">
        <v>77</v>
      </c>
      <c r="T7" s="13">
        <v>69</v>
      </c>
      <c r="U7" s="13">
        <v>93</v>
      </c>
      <c r="V7" s="13">
        <v>186</v>
      </c>
      <c r="W7" s="13">
        <v>123</v>
      </c>
      <c r="X7" s="13">
        <v>64</v>
      </c>
      <c r="Y7" s="13">
        <v>67</v>
      </c>
      <c r="AA7" s="13">
        <v>337</v>
      </c>
      <c r="AB7" s="13">
        <v>253</v>
      </c>
      <c r="AC7" s="13">
        <v>229</v>
      </c>
      <c r="AD7" s="13">
        <v>195</v>
      </c>
    </row>
    <row r="8" spans="2:32" x14ac:dyDescent="0.35">
      <c r="B8" s="7" t="s">
        <v>111</v>
      </c>
      <c r="C8" s="14">
        <v>1003</v>
      </c>
      <c r="D8" s="14">
        <v>553</v>
      </c>
      <c r="E8" s="14">
        <v>450</v>
      </c>
      <c r="G8" s="14">
        <v>206</v>
      </c>
      <c r="H8" s="14">
        <v>260</v>
      </c>
      <c r="I8" s="14">
        <v>199</v>
      </c>
      <c r="J8" s="14">
        <v>153</v>
      </c>
      <c r="K8" s="14">
        <v>102</v>
      </c>
      <c r="L8" s="14">
        <v>83</v>
      </c>
      <c r="N8" s="14">
        <v>86</v>
      </c>
      <c r="O8" s="14">
        <v>34</v>
      </c>
      <c r="P8" s="14">
        <v>43</v>
      </c>
      <c r="Q8" s="14">
        <v>39</v>
      </c>
      <c r="R8" s="14">
        <v>118</v>
      </c>
      <c r="S8" s="14">
        <v>74</v>
      </c>
      <c r="T8" s="14">
        <v>65</v>
      </c>
      <c r="U8" s="14">
        <v>87</v>
      </c>
      <c r="V8" s="14">
        <v>201</v>
      </c>
      <c r="W8" s="14">
        <v>118</v>
      </c>
      <c r="X8" s="14">
        <v>68</v>
      </c>
      <c r="Y8" s="14">
        <v>71</v>
      </c>
      <c r="AA8" s="14">
        <v>332</v>
      </c>
      <c r="AB8" s="14">
        <v>248</v>
      </c>
      <c r="AC8" s="14">
        <v>228</v>
      </c>
      <c r="AD8" s="14">
        <v>194</v>
      </c>
    </row>
    <row r="9" spans="2:32" ht="19" customHeight="1" x14ac:dyDescent="0.35">
      <c r="B9" s="15" t="s">
        <v>184</v>
      </c>
      <c r="C9" s="16">
        <v>0.20830979716503531</v>
      </c>
      <c r="D9" s="16">
        <v>0.20561802072111449</v>
      </c>
      <c r="E9" s="16">
        <v>0.2116221162340482</v>
      </c>
      <c r="G9" s="16">
        <v>0.1927210058410839</v>
      </c>
      <c r="H9" s="16">
        <v>0.3174003880610019</v>
      </c>
      <c r="I9" s="16">
        <v>0.2184078089694528</v>
      </c>
      <c r="J9" s="16">
        <v>0.16520280689027489</v>
      </c>
      <c r="K9" s="16">
        <v>0.1249545582305014</v>
      </c>
      <c r="L9" s="16">
        <v>6.299786003955396E-2</v>
      </c>
      <c r="N9" s="16">
        <v>0.18940909590826191</v>
      </c>
      <c r="O9" s="16">
        <v>0.18799054534829071</v>
      </c>
      <c r="P9" s="16">
        <v>0.21257983596532931</v>
      </c>
      <c r="Q9" s="16">
        <v>0.15649838464411009</v>
      </c>
      <c r="R9" s="16">
        <v>0.15670754694444519</v>
      </c>
      <c r="S9" s="16">
        <v>0.17860501980585389</v>
      </c>
      <c r="T9" s="16">
        <v>0.21447689198929329</v>
      </c>
      <c r="U9" s="16">
        <v>0.19167462792621379</v>
      </c>
      <c r="V9" s="16">
        <v>0.33755177531357089</v>
      </c>
      <c r="W9" s="16">
        <v>0.13630094475019899</v>
      </c>
      <c r="X9" s="16">
        <v>0.19897201152325669</v>
      </c>
      <c r="Y9" s="16">
        <v>0.16071369887907719</v>
      </c>
      <c r="AA9" s="16">
        <v>0.28754387261436382</v>
      </c>
      <c r="AB9" s="16">
        <v>0.15543359114320679</v>
      </c>
      <c r="AC9" s="16">
        <v>0.17365306817843809</v>
      </c>
      <c r="AD9" s="16">
        <v>0.18046221616044439</v>
      </c>
    </row>
    <row r="10" spans="2:32" ht="19" customHeight="1" x14ac:dyDescent="0.35">
      <c r="B10" s="15" t="s">
        <v>185</v>
      </c>
      <c r="C10" s="16">
        <v>0.2863937815508652</v>
      </c>
      <c r="D10" s="16">
        <v>0.32374151268025492</v>
      </c>
      <c r="E10" s="16">
        <v>0.24043617527058489</v>
      </c>
      <c r="G10" s="16">
        <v>0.25644185296816058</v>
      </c>
      <c r="H10" s="16">
        <v>0.32362851594396741</v>
      </c>
      <c r="I10" s="16">
        <v>0.33045317512216099</v>
      </c>
      <c r="J10" s="16">
        <v>0.28330369809335842</v>
      </c>
      <c r="K10" s="16">
        <v>0.25373507514933508</v>
      </c>
      <c r="L10" s="16">
        <v>0.18423236797291179</v>
      </c>
      <c r="N10" s="16">
        <v>0.35627603007787301</v>
      </c>
      <c r="O10" s="16">
        <v>0.35485902607201841</v>
      </c>
      <c r="P10" s="16">
        <v>0.1711515172537503</v>
      </c>
      <c r="Q10" s="16">
        <v>0.2676469907319412</v>
      </c>
      <c r="R10" s="16">
        <v>0.2706626043154447</v>
      </c>
      <c r="S10" s="16">
        <v>0.20355335477696129</v>
      </c>
      <c r="T10" s="16">
        <v>0.26933501931820669</v>
      </c>
      <c r="U10" s="16">
        <v>0.35441574194252912</v>
      </c>
      <c r="V10" s="16">
        <v>0.2967080025746367</v>
      </c>
      <c r="W10" s="16">
        <v>0.28359924825851379</v>
      </c>
      <c r="X10" s="16">
        <v>0.27077307995756328</v>
      </c>
      <c r="Y10" s="16">
        <v>0.28421300175085829</v>
      </c>
      <c r="AA10" s="16">
        <v>0.28898935442462659</v>
      </c>
      <c r="AB10" s="16">
        <v>0.27194265406790169</v>
      </c>
      <c r="AC10" s="16">
        <v>0.30899498213051141</v>
      </c>
      <c r="AD10" s="16">
        <v>0.2752424265003392</v>
      </c>
    </row>
    <row r="11" spans="2:32" ht="32" customHeight="1" x14ac:dyDescent="0.35">
      <c r="B11" s="15" t="s">
        <v>186</v>
      </c>
      <c r="C11" s="16">
        <v>0.23223790962016039</v>
      </c>
      <c r="D11" s="16">
        <v>0.22673254154850839</v>
      </c>
      <c r="E11" s="16">
        <v>0.23901244533127089</v>
      </c>
      <c r="G11" s="16">
        <v>0.21006609182209809</v>
      </c>
      <c r="H11" s="16">
        <v>0.19490277940364101</v>
      </c>
      <c r="I11" s="16">
        <v>0.24296749263040279</v>
      </c>
      <c r="J11" s="16">
        <v>0.30764370373109168</v>
      </c>
      <c r="K11" s="16">
        <v>0.24090325892813619</v>
      </c>
      <c r="L11" s="16">
        <v>0.22897642319501979</v>
      </c>
      <c r="N11" s="16">
        <v>0.2164634199393872</v>
      </c>
      <c r="O11" s="16">
        <v>0.2451155104703151</v>
      </c>
      <c r="P11" s="16">
        <v>0.28393930919494642</v>
      </c>
      <c r="Q11" s="16">
        <v>0.23458773635776581</v>
      </c>
      <c r="R11" s="16">
        <v>0.28955224417648823</v>
      </c>
      <c r="S11" s="16">
        <v>0.19999645022233109</v>
      </c>
      <c r="T11" s="16">
        <v>0.21372432036703551</v>
      </c>
      <c r="U11" s="16">
        <v>0.28243240953921922</v>
      </c>
      <c r="V11" s="16">
        <v>0.1891710748871763</v>
      </c>
      <c r="W11" s="16">
        <v>0.26876903944810382</v>
      </c>
      <c r="X11" s="16">
        <v>0.15486007805291521</v>
      </c>
      <c r="Y11" s="16">
        <v>0.2421309290610964</v>
      </c>
      <c r="AA11" s="16">
        <v>0.1874546446241652</v>
      </c>
      <c r="AB11" s="16">
        <v>0.22835093568989359</v>
      </c>
      <c r="AC11" s="16">
        <v>0.26476647462467551</v>
      </c>
      <c r="AD11" s="16">
        <v>0.2768469380777917</v>
      </c>
    </row>
    <row r="12" spans="2:32" ht="19" customHeight="1" x14ac:dyDescent="0.35">
      <c r="B12" s="15" t="s">
        <v>187</v>
      </c>
      <c r="C12" s="16">
        <v>0.1254138717026789</v>
      </c>
      <c r="D12" s="16">
        <v>0.1185800477755404</v>
      </c>
      <c r="E12" s="16">
        <v>0.13382311585044571</v>
      </c>
      <c r="G12" s="16">
        <v>0.15263035595396859</v>
      </c>
      <c r="H12" s="16">
        <v>9.5628586030737886E-2</v>
      </c>
      <c r="I12" s="16">
        <v>6.5694565321026382E-2</v>
      </c>
      <c r="J12" s="16">
        <v>0.1120880448757373</v>
      </c>
      <c r="K12" s="16">
        <v>0.13715603936356921</v>
      </c>
      <c r="L12" s="16">
        <v>0.30451080514344298</v>
      </c>
      <c r="N12" s="16">
        <v>0.1263668042173843</v>
      </c>
      <c r="O12" s="16">
        <v>0.15807643915770209</v>
      </c>
      <c r="P12" s="16">
        <v>0.15700497478980571</v>
      </c>
      <c r="Q12" s="16">
        <v>0.13288490400230721</v>
      </c>
      <c r="R12" s="16">
        <v>0.1033576241558308</v>
      </c>
      <c r="S12" s="16">
        <v>0.2091498145923551</v>
      </c>
      <c r="T12" s="16">
        <v>0.17060653873770981</v>
      </c>
      <c r="U12" s="16">
        <v>5.4164223441823478E-2</v>
      </c>
      <c r="V12" s="16">
        <v>0.10291980744073349</v>
      </c>
      <c r="W12" s="16">
        <v>0.15515915089781379</v>
      </c>
      <c r="X12" s="16">
        <v>9.3306999908917415E-2</v>
      </c>
      <c r="Y12" s="16">
        <v>0.1260682987610752</v>
      </c>
      <c r="AA12" s="16">
        <v>0.1186164275112163</v>
      </c>
      <c r="AB12" s="16">
        <v>0.13721126399607239</v>
      </c>
      <c r="AC12" s="16">
        <v>0.1278344916430558</v>
      </c>
      <c r="AD12" s="16">
        <v>0.1197623145344372</v>
      </c>
    </row>
    <row r="13" spans="2:32" ht="19" customHeight="1" x14ac:dyDescent="0.35">
      <c r="B13" s="15" t="s">
        <v>188</v>
      </c>
      <c r="C13" s="16">
        <v>0.14764463996126029</v>
      </c>
      <c r="D13" s="16">
        <v>0.12532787727458169</v>
      </c>
      <c r="E13" s="16">
        <v>0.17510614731365029</v>
      </c>
      <c r="G13" s="16">
        <v>0.1881406934146887</v>
      </c>
      <c r="H13" s="16">
        <v>6.8439730560652057E-2</v>
      </c>
      <c r="I13" s="16">
        <v>0.14247695795695689</v>
      </c>
      <c r="J13" s="16">
        <v>0.13176174640953781</v>
      </c>
      <c r="K13" s="16">
        <v>0.243251068328458</v>
      </c>
      <c r="L13" s="16">
        <v>0.21928254364907149</v>
      </c>
      <c r="N13" s="16">
        <v>0.1114846498570936</v>
      </c>
      <c r="O13" s="16">
        <v>5.3958478951673827E-2</v>
      </c>
      <c r="P13" s="16">
        <v>0.17532436279616839</v>
      </c>
      <c r="Q13" s="16">
        <v>0.20838198426387561</v>
      </c>
      <c r="R13" s="16">
        <v>0.17971998040779111</v>
      </c>
      <c r="S13" s="16">
        <v>0.20869536060249841</v>
      </c>
      <c r="T13" s="16">
        <v>0.1318572295877547</v>
      </c>
      <c r="U13" s="16">
        <v>0.1173129971502144</v>
      </c>
      <c r="V13" s="16">
        <v>7.3649339783882453E-2</v>
      </c>
      <c r="W13" s="16">
        <v>0.1561716166453696</v>
      </c>
      <c r="X13" s="16">
        <v>0.28208783055734732</v>
      </c>
      <c r="Y13" s="16">
        <v>0.18687407154789279</v>
      </c>
      <c r="AA13" s="16">
        <v>0.1173957008256281</v>
      </c>
      <c r="AB13" s="16">
        <v>0.20706155510292551</v>
      </c>
      <c r="AC13" s="16">
        <v>0.12475098342331931</v>
      </c>
      <c r="AD13" s="16">
        <v>0.1476861047269874</v>
      </c>
    </row>
    <row r="15" spans="2:32" x14ac:dyDescent="0.35">
      <c r="B15" s="19" t="s">
        <v>30</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1578</v>
      </c>
      <c r="D7" s="13">
        <v>779</v>
      </c>
      <c r="E7" s="13">
        <v>799</v>
      </c>
      <c r="G7" s="13">
        <v>252</v>
      </c>
      <c r="H7" s="13">
        <v>305</v>
      </c>
      <c r="I7" s="13">
        <v>315</v>
      </c>
      <c r="J7" s="13">
        <v>264</v>
      </c>
      <c r="K7" s="13">
        <v>212</v>
      </c>
      <c r="L7" s="13">
        <v>230</v>
      </c>
      <c r="N7" s="13">
        <v>135</v>
      </c>
      <c r="O7" s="13">
        <v>59</v>
      </c>
      <c r="P7" s="13">
        <v>78</v>
      </c>
      <c r="Q7" s="13">
        <v>68</v>
      </c>
      <c r="R7" s="13">
        <v>185</v>
      </c>
      <c r="S7" s="13">
        <v>119</v>
      </c>
      <c r="T7" s="13">
        <v>119</v>
      </c>
      <c r="U7" s="13">
        <v>160</v>
      </c>
      <c r="V7" s="13">
        <v>214</v>
      </c>
      <c r="W7" s="13">
        <v>212</v>
      </c>
      <c r="X7" s="13">
        <v>104</v>
      </c>
      <c r="Y7" s="13">
        <v>125</v>
      </c>
      <c r="AA7" s="13">
        <v>447</v>
      </c>
      <c r="AB7" s="13">
        <v>396</v>
      </c>
      <c r="AC7" s="13">
        <v>357</v>
      </c>
      <c r="AD7" s="13">
        <v>368</v>
      </c>
    </row>
    <row r="8" spans="2:32" x14ac:dyDescent="0.35">
      <c r="B8" s="7" t="s">
        <v>111</v>
      </c>
      <c r="C8" s="14">
        <v>1567</v>
      </c>
      <c r="D8" s="14">
        <v>767</v>
      </c>
      <c r="E8" s="14">
        <v>799</v>
      </c>
      <c r="G8" s="14">
        <v>236</v>
      </c>
      <c r="H8" s="14">
        <v>308</v>
      </c>
      <c r="I8" s="14">
        <v>303</v>
      </c>
      <c r="J8" s="14">
        <v>263</v>
      </c>
      <c r="K8" s="14">
        <v>203</v>
      </c>
      <c r="L8" s="14">
        <v>254</v>
      </c>
      <c r="N8" s="14">
        <v>131</v>
      </c>
      <c r="O8" s="14">
        <v>53</v>
      </c>
      <c r="P8" s="14">
        <v>73</v>
      </c>
      <c r="Q8" s="14">
        <v>61</v>
      </c>
      <c r="R8" s="14">
        <v>182</v>
      </c>
      <c r="S8" s="14">
        <v>116</v>
      </c>
      <c r="T8" s="14">
        <v>112</v>
      </c>
      <c r="U8" s="14">
        <v>152</v>
      </c>
      <c r="V8" s="14">
        <v>232</v>
      </c>
      <c r="W8" s="14">
        <v>206</v>
      </c>
      <c r="X8" s="14">
        <v>113</v>
      </c>
      <c r="Y8" s="14">
        <v>135</v>
      </c>
      <c r="AA8" s="14">
        <v>442</v>
      </c>
      <c r="AB8" s="14">
        <v>392</v>
      </c>
      <c r="AC8" s="14">
        <v>360</v>
      </c>
      <c r="AD8" s="14">
        <v>370</v>
      </c>
    </row>
    <row r="9" spans="2:32" ht="19" customHeight="1" x14ac:dyDescent="0.35">
      <c r="B9" s="15" t="s">
        <v>184</v>
      </c>
      <c r="C9" s="16">
        <v>0.26678600511841888</v>
      </c>
      <c r="D9" s="16">
        <v>0.25939776997822789</v>
      </c>
      <c r="E9" s="16">
        <v>0.27387736923358919</v>
      </c>
      <c r="G9" s="16">
        <v>0.35125686659377819</v>
      </c>
      <c r="H9" s="16">
        <v>0.34122325568994932</v>
      </c>
      <c r="I9" s="16">
        <v>0.24991086487431891</v>
      </c>
      <c r="J9" s="16">
        <v>0.26109763564327521</v>
      </c>
      <c r="K9" s="16">
        <v>0.20714644136431279</v>
      </c>
      <c r="L9" s="16">
        <v>0.1715732920238516</v>
      </c>
      <c r="N9" s="16">
        <v>0.24081008756315889</v>
      </c>
      <c r="O9" s="16">
        <v>0.2251776508138115</v>
      </c>
      <c r="P9" s="16">
        <v>0.23220588343049289</v>
      </c>
      <c r="Q9" s="16">
        <v>0.22197520638805071</v>
      </c>
      <c r="R9" s="16">
        <v>0.28862301454094769</v>
      </c>
      <c r="S9" s="16">
        <v>0.18690944080708149</v>
      </c>
      <c r="T9" s="16">
        <v>0.29101698917963009</v>
      </c>
      <c r="U9" s="16">
        <v>0.29583521635491589</v>
      </c>
      <c r="V9" s="16">
        <v>0.36388554962729058</v>
      </c>
      <c r="W9" s="16">
        <v>0.22154663425282989</v>
      </c>
      <c r="X9" s="16">
        <v>0.2263556204567555</v>
      </c>
      <c r="Y9" s="16">
        <v>0.26958585529520718</v>
      </c>
      <c r="AA9" s="16">
        <v>0.31208834082862058</v>
      </c>
      <c r="AB9" s="16">
        <v>0.24281604477786009</v>
      </c>
      <c r="AC9" s="16">
        <v>0.26114107958460231</v>
      </c>
      <c r="AD9" s="16">
        <v>0.24236171219939731</v>
      </c>
    </row>
    <row r="10" spans="2:32" ht="19" customHeight="1" x14ac:dyDescent="0.35">
      <c r="B10" s="15" t="s">
        <v>185</v>
      </c>
      <c r="C10" s="16">
        <v>0.4510478392774267</v>
      </c>
      <c r="D10" s="16">
        <v>0.45097023332776071</v>
      </c>
      <c r="E10" s="16">
        <v>0.4511223268967488</v>
      </c>
      <c r="G10" s="16">
        <v>0.41683282812931588</v>
      </c>
      <c r="H10" s="16">
        <v>0.44586925254286042</v>
      </c>
      <c r="I10" s="16">
        <v>0.45051912929043952</v>
      </c>
      <c r="J10" s="16">
        <v>0.48498724551641081</v>
      </c>
      <c r="K10" s="16">
        <v>0.49445721761454631</v>
      </c>
      <c r="L10" s="16">
        <v>0.41995712285734049</v>
      </c>
      <c r="N10" s="16">
        <v>0.52032073296535286</v>
      </c>
      <c r="O10" s="16">
        <v>0.51280793552180781</v>
      </c>
      <c r="P10" s="16">
        <v>0.40113428260107331</v>
      </c>
      <c r="Q10" s="16">
        <v>0.45887632799231343</v>
      </c>
      <c r="R10" s="16">
        <v>0.47542789717336381</v>
      </c>
      <c r="S10" s="16">
        <v>0.54053277525963683</v>
      </c>
      <c r="T10" s="16">
        <v>0.43932938920901771</v>
      </c>
      <c r="U10" s="16">
        <v>0.36140981012965528</v>
      </c>
      <c r="V10" s="16">
        <v>0.40917615810393071</v>
      </c>
      <c r="W10" s="16">
        <v>0.45273589474652592</v>
      </c>
      <c r="X10" s="16">
        <v>0.50167617947483456</v>
      </c>
      <c r="Y10" s="16">
        <v>0.41075961877957279</v>
      </c>
      <c r="AA10" s="16">
        <v>0.45338105349451302</v>
      </c>
      <c r="AB10" s="16">
        <v>0.50487366119088029</v>
      </c>
      <c r="AC10" s="16">
        <v>0.42457235013107852</v>
      </c>
      <c r="AD10" s="16">
        <v>0.41657597124036422</v>
      </c>
    </row>
    <row r="11" spans="2:32" ht="32" customHeight="1" x14ac:dyDescent="0.35">
      <c r="B11" s="15" t="s">
        <v>186</v>
      </c>
      <c r="C11" s="16">
        <v>0.23884638024620161</v>
      </c>
      <c r="D11" s="16">
        <v>0.24068532088775299</v>
      </c>
      <c r="E11" s="16">
        <v>0.23708133116100311</v>
      </c>
      <c r="G11" s="16">
        <v>0.19480456587301009</v>
      </c>
      <c r="H11" s="16">
        <v>0.15628852022924719</v>
      </c>
      <c r="I11" s="16">
        <v>0.26900437803943178</v>
      </c>
      <c r="J11" s="16">
        <v>0.2127719500927964</v>
      </c>
      <c r="K11" s="16">
        <v>0.26895819489788708</v>
      </c>
      <c r="L11" s="16">
        <v>0.34690938180848752</v>
      </c>
      <c r="N11" s="16">
        <v>0.19548339446543159</v>
      </c>
      <c r="O11" s="16">
        <v>0.24361026881102829</v>
      </c>
      <c r="P11" s="16">
        <v>0.28875887408331258</v>
      </c>
      <c r="Q11" s="16">
        <v>0.24719380888929859</v>
      </c>
      <c r="R11" s="16">
        <v>0.22012109470665359</v>
      </c>
      <c r="S11" s="16">
        <v>0.2046909043186905</v>
      </c>
      <c r="T11" s="16">
        <v>0.26109695893347878</v>
      </c>
      <c r="U11" s="16">
        <v>0.31566992037709068</v>
      </c>
      <c r="V11" s="16">
        <v>0.16543856823269121</v>
      </c>
      <c r="W11" s="16">
        <v>0.27187958928775069</v>
      </c>
      <c r="X11" s="16">
        <v>0.2439298395293778</v>
      </c>
      <c r="Y11" s="16">
        <v>0.26923476213142528</v>
      </c>
      <c r="AA11" s="16">
        <v>0.20979882686388929</v>
      </c>
      <c r="AB11" s="16">
        <v>0.20968616712204849</v>
      </c>
      <c r="AC11" s="16">
        <v>0.26171513926490703</v>
      </c>
      <c r="AD11" s="16">
        <v>0.28343352247983711</v>
      </c>
    </row>
    <row r="12" spans="2:32" ht="19" customHeight="1" x14ac:dyDescent="0.35">
      <c r="B12" s="15" t="s">
        <v>187</v>
      </c>
      <c r="C12" s="16">
        <v>3.3608365104198942E-2</v>
      </c>
      <c r="D12" s="16">
        <v>3.558412921416744E-2</v>
      </c>
      <c r="E12" s="16">
        <v>3.1711990334904627E-2</v>
      </c>
      <c r="G12" s="16">
        <v>3.326091136612587E-2</v>
      </c>
      <c r="H12" s="16">
        <v>4.0003434030374173E-2</v>
      </c>
      <c r="I12" s="16">
        <v>2.7488075640404799E-2</v>
      </c>
      <c r="J12" s="16">
        <v>2.9432858813343021E-2</v>
      </c>
      <c r="K12" s="16">
        <v>2.4661146443691089E-2</v>
      </c>
      <c r="L12" s="16">
        <v>4.4961345897762829E-2</v>
      </c>
      <c r="N12" s="16">
        <v>3.5766018917719612E-2</v>
      </c>
      <c r="O12" s="16">
        <v>1.8404144853352511E-2</v>
      </c>
      <c r="P12" s="16">
        <v>3.9250672436151171E-2</v>
      </c>
      <c r="Q12" s="16">
        <v>7.1954656730337255E-2</v>
      </c>
      <c r="R12" s="16">
        <v>5.5136662864002572E-3</v>
      </c>
      <c r="S12" s="16">
        <v>6.7866879614591286E-2</v>
      </c>
      <c r="T12" s="16">
        <v>0</v>
      </c>
      <c r="U12" s="16">
        <v>1.953402511079555E-2</v>
      </c>
      <c r="V12" s="16">
        <v>5.2096102051018861E-2</v>
      </c>
      <c r="W12" s="16">
        <v>3.912489674877738E-2</v>
      </c>
      <c r="X12" s="16">
        <v>1.8850526557457E-2</v>
      </c>
      <c r="Y12" s="16">
        <v>4.1723406854457197E-2</v>
      </c>
      <c r="AA12" s="16">
        <v>2.017567408041027E-2</v>
      </c>
      <c r="AB12" s="16">
        <v>3.5038144982324188E-2</v>
      </c>
      <c r="AC12" s="16">
        <v>4.1589568818260703E-2</v>
      </c>
      <c r="AD12" s="16">
        <v>4.0664328440033468E-2</v>
      </c>
    </row>
    <row r="13" spans="2:32" ht="19" customHeight="1" x14ac:dyDescent="0.35">
      <c r="B13" s="15" t="s">
        <v>188</v>
      </c>
      <c r="C13" s="16">
        <v>9.7114102537537821E-3</v>
      </c>
      <c r="D13" s="16">
        <v>1.336254659209073E-2</v>
      </c>
      <c r="E13" s="16">
        <v>6.2069823737543701E-3</v>
      </c>
      <c r="G13" s="16">
        <v>3.844828037769853E-3</v>
      </c>
      <c r="H13" s="16">
        <v>1.6615537507568789E-2</v>
      </c>
      <c r="I13" s="16">
        <v>3.0775521554048039E-3</v>
      </c>
      <c r="J13" s="16">
        <v>1.1710309934174649E-2</v>
      </c>
      <c r="K13" s="16">
        <v>4.7769996795625482E-3</v>
      </c>
      <c r="L13" s="16">
        <v>1.6598857412557441E-2</v>
      </c>
      <c r="N13" s="16">
        <v>7.6197660883372022E-3</v>
      </c>
      <c r="O13" s="16">
        <v>0</v>
      </c>
      <c r="P13" s="16">
        <v>3.8650287448970123E-2</v>
      </c>
      <c r="Q13" s="16">
        <v>0</v>
      </c>
      <c r="R13" s="16">
        <v>1.031432729263458E-2</v>
      </c>
      <c r="S13" s="16">
        <v>0</v>
      </c>
      <c r="T13" s="16">
        <v>8.5566626778732259E-3</v>
      </c>
      <c r="U13" s="16">
        <v>7.5510280275425719E-3</v>
      </c>
      <c r="V13" s="16">
        <v>9.4036219850687063E-3</v>
      </c>
      <c r="W13" s="16">
        <v>1.471298496411599E-2</v>
      </c>
      <c r="X13" s="16">
        <v>9.1878339815750568E-3</v>
      </c>
      <c r="Y13" s="16">
        <v>8.6963569393376672E-3</v>
      </c>
      <c r="AA13" s="16">
        <v>4.5561047325668519E-3</v>
      </c>
      <c r="AB13" s="16">
        <v>7.5859819268871169E-3</v>
      </c>
      <c r="AC13" s="16">
        <v>1.098186220115159E-2</v>
      </c>
      <c r="AD13" s="16">
        <v>1.696446564036793E-2</v>
      </c>
    </row>
    <row r="15" spans="2:32" x14ac:dyDescent="0.35">
      <c r="B15" s="19" t="s">
        <v>36</v>
      </c>
    </row>
    <row r="16" spans="2:32" x14ac:dyDescent="0.35">
      <c r="B16" t="s">
        <v>393</v>
      </c>
    </row>
    <row r="17" spans="2:2" x14ac:dyDescent="0.35">
      <c r="B17"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184</v>
      </c>
      <c r="C9" s="16">
        <v>0.25640988844570062</v>
      </c>
      <c r="D9" s="16">
        <v>0.26380569519052699</v>
      </c>
      <c r="E9" s="16">
        <v>0.24918067235763891</v>
      </c>
      <c r="G9" s="16">
        <v>0.35106971096476769</v>
      </c>
      <c r="H9" s="16">
        <v>0.42328002756046329</v>
      </c>
      <c r="I9" s="16">
        <v>0.31542839925895161</v>
      </c>
      <c r="J9" s="16">
        <v>0.23240280029623411</v>
      </c>
      <c r="K9" s="16">
        <v>0.15277253772453031</v>
      </c>
      <c r="L9" s="16">
        <v>0.1002158894553921</v>
      </c>
      <c r="N9" s="16">
        <v>0.2391174337929797</v>
      </c>
      <c r="O9" s="16">
        <v>0.29030993376477537</v>
      </c>
      <c r="P9" s="16">
        <v>0.2457710666598501</v>
      </c>
      <c r="Q9" s="16">
        <v>0.22991711318464381</v>
      </c>
      <c r="R9" s="16">
        <v>0.29792628945079302</v>
      </c>
      <c r="S9" s="16">
        <v>0.20146333301538591</v>
      </c>
      <c r="T9" s="16">
        <v>0.2120760819880429</v>
      </c>
      <c r="U9" s="16">
        <v>0.24299591265597731</v>
      </c>
      <c r="V9" s="16">
        <v>0.38041446440441612</v>
      </c>
      <c r="W9" s="16">
        <v>0.2215100611773953</v>
      </c>
      <c r="X9" s="16">
        <v>0.2303287412544861</v>
      </c>
      <c r="Y9" s="16">
        <v>0.20612748473350459</v>
      </c>
      <c r="AA9" s="16">
        <v>0.34461322760419599</v>
      </c>
      <c r="AB9" s="16">
        <v>0.2419199723430159</v>
      </c>
      <c r="AC9" s="16">
        <v>0.24917379527138189</v>
      </c>
      <c r="AD9" s="16">
        <v>0.1816184747258221</v>
      </c>
    </row>
    <row r="10" spans="2:32" ht="19" customHeight="1" x14ac:dyDescent="0.35">
      <c r="B10" s="15" t="s">
        <v>185</v>
      </c>
      <c r="C10" s="16">
        <v>0.35091569478826029</v>
      </c>
      <c r="D10" s="16">
        <v>0.33861863838870587</v>
      </c>
      <c r="E10" s="16">
        <v>0.3629357598097871</v>
      </c>
      <c r="G10" s="16">
        <v>0.3576722741022258</v>
      </c>
      <c r="H10" s="16">
        <v>0.35455712443619503</v>
      </c>
      <c r="I10" s="16">
        <v>0.4117537769979816</v>
      </c>
      <c r="J10" s="16">
        <v>0.36544202852390439</v>
      </c>
      <c r="K10" s="16">
        <v>0.39058773818366971</v>
      </c>
      <c r="L10" s="16">
        <v>0.25572008056739742</v>
      </c>
      <c r="N10" s="16">
        <v>0.36939566308589489</v>
      </c>
      <c r="O10" s="16">
        <v>0.37410111449052408</v>
      </c>
      <c r="P10" s="16">
        <v>0.30763664850836803</v>
      </c>
      <c r="Q10" s="16">
        <v>0.34861711609487961</v>
      </c>
      <c r="R10" s="16">
        <v>0.35376949937987962</v>
      </c>
      <c r="S10" s="16">
        <v>0.39022632952902991</v>
      </c>
      <c r="T10" s="16">
        <v>0.30758564017748091</v>
      </c>
      <c r="U10" s="16">
        <v>0.35859382624240571</v>
      </c>
      <c r="V10" s="16">
        <v>0.33168710963658721</v>
      </c>
      <c r="W10" s="16">
        <v>0.34767668397022722</v>
      </c>
      <c r="X10" s="16">
        <v>0.34338889548167167</v>
      </c>
      <c r="Y10" s="16">
        <v>0.3788661810339542</v>
      </c>
      <c r="AA10" s="16">
        <v>0.35641589113715222</v>
      </c>
      <c r="AB10" s="16">
        <v>0.38330549047667078</v>
      </c>
      <c r="AC10" s="16">
        <v>0.33202218726663202</v>
      </c>
      <c r="AD10" s="16">
        <v>0.32933602363719172</v>
      </c>
    </row>
    <row r="11" spans="2:32" ht="32" customHeight="1" x14ac:dyDescent="0.35">
      <c r="B11" s="15" t="s">
        <v>186</v>
      </c>
      <c r="C11" s="16">
        <v>0.2899118288274426</v>
      </c>
      <c r="D11" s="16">
        <v>0.28393909874473022</v>
      </c>
      <c r="E11" s="16">
        <v>0.29575002307633902</v>
      </c>
      <c r="G11" s="16">
        <v>0.180809326928287</v>
      </c>
      <c r="H11" s="16">
        <v>0.17467634369801571</v>
      </c>
      <c r="I11" s="16">
        <v>0.2143168808761424</v>
      </c>
      <c r="J11" s="16">
        <v>0.29934998281133918</v>
      </c>
      <c r="K11" s="16">
        <v>0.3384414621884545</v>
      </c>
      <c r="L11" s="16">
        <v>0.47599369080739129</v>
      </c>
      <c r="N11" s="16">
        <v>0.30687087481679309</v>
      </c>
      <c r="O11" s="16">
        <v>0.27247470620529918</v>
      </c>
      <c r="P11" s="16">
        <v>0.31623539496290187</v>
      </c>
      <c r="Q11" s="16">
        <v>0.31070510027449499</v>
      </c>
      <c r="R11" s="16">
        <v>0.2431601569136739</v>
      </c>
      <c r="S11" s="16">
        <v>0.30105841768860853</v>
      </c>
      <c r="T11" s="16">
        <v>0.3108743301646591</v>
      </c>
      <c r="U11" s="16">
        <v>0.30586696102955691</v>
      </c>
      <c r="V11" s="16">
        <v>0.2186598138482185</v>
      </c>
      <c r="W11" s="16">
        <v>0.31700950605189082</v>
      </c>
      <c r="X11" s="16">
        <v>0.3136458902113155</v>
      </c>
      <c r="Y11" s="16">
        <v>0.3207477226085475</v>
      </c>
      <c r="AA11" s="16">
        <v>0.21360665945794649</v>
      </c>
      <c r="AB11" s="16">
        <v>0.26729686429801708</v>
      </c>
      <c r="AC11" s="16">
        <v>0.32076434663474462</v>
      </c>
      <c r="AD11" s="16">
        <v>0.36855693995486022</v>
      </c>
    </row>
    <row r="12" spans="2:32" ht="19" customHeight="1" x14ac:dyDescent="0.35">
      <c r="B12" s="15" t="s">
        <v>187</v>
      </c>
      <c r="C12" s="16">
        <v>4.6349215206634237E-2</v>
      </c>
      <c r="D12" s="16">
        <v>4.9123629606814892E-2</v>
      </c>
      <c r="E12" s="16">
        <v>4.3637294532021378E-2</v>
      </c>
      <c r="G12" s="16">
        <v>6.025189708004202E-2</v>
      </c>
      <c r="H12" s="16">
        <v>3.3315632845455669E-2</v>
      </c>
      <c r="I12" s="16">
        <v>2.1878298045659921E-2</v>
      </c>
      <c r="J12" s="16">
        <v>4.9094142365411098E-2</v>
      </c>
      <c r="K12" s="16">
        <v>6.73214412332509E-2</v>
      </c>
      <c r="L12" s="16">
        <v>5.1338019429453582E-2</v>
      </c>
      <c r="N12" s="16">
        <v>1.5936749286011281E-2</v>
      </c>
      <c r="O12" s="16">
        <v>4.8448618555109332E-2</v>
      </c>
      <c r="P12" s="16">
        <v>7.2081801285508978E-2</v>
      </c>
      <c r="Q12" s="16">
        <v>5.39404580604982E-2</v>
      </c>
      <c r="R12" s="16">
        <v>6.6776481220319622E-2</v>
      </c>
      <c r="S12" s="16">
        <v>4.2562805428778328E-2</v>
      </c>
      <c r="T12" s="16">
        <v>8.7485530123555338E-2</v>
      </c>
      <c r="U12" s="16">
        <v>4.3231407801850488E-2</v>
      </c>
      <c r="V12" s="16">
        <v>4.6104151559133152E-2</v>
      </c>
      <c r="W12" s="16">
        <v>4.1822805464856248E-2</v>
      </c>
      <c r="X12" s="16">
        <v>2.718869655747724E-2</v>
      </c>
      <c r="Y12" s="16">
        <v>3.176774824328376E-2</v>
      </c>
      <c r="AA12" s="16">
        <v>3.373622590440712E-2</v>
      </c>
      <c r="AB12" s="16">
        <v>4.8435778453664667E-2</v>
      </c>
      <c r="AC12" s="16">
        <v>5.1263217050197221E-2</v>
      </c>
      <c r="AD12" s="16">
        <v>5.3319101724522137E-2</v>
      </c>
    </row>
    <row r="13" spans="2:32" ht="19" customHeight="1" x14ac:dyDescent="0.35">
      <c r="B13" s="15" t="s">
        <v>188</v>
      </c>
      <c r="C13" s="16">
        <v>5.6413372731962182E-2</v>
      </c>
      <c r="D13" s="16">
        <v>6.4512938069221828E-2</v>
      </c>
      <c r="E13" s="16">
        <v>4.8496250224213562E-2</v>
      </c>
      <c r="G13" s="16">
        <v>5.0196790924677472E-2</v>
      </c>
      <c r="H13" s="16">
        <v>1.417087145987009E-2</v>
      </c>
      <c r="I13" s="16">
        <v>3.6622644821264469E-2</v>
      </c>
      <c r="J13" s="16">
        <v>5.3711046003111329E-2</v>
      </c>
      <c r="K13" s="16">
        <v>5.0876820670094428E-2</v>
      </c>
      <c r="L13" s="16">
        <v>0.11673231974036551</v>
      </c>
      <c r="N13" s="16">
        <v>6.8679279018320799E-2</v>
      </c>
      <c r="O13" s="16">
        <v>1.466562698429204E-2</v>
      </c>
      <c r="P13" s="16">
        <v>5.8275088583370972E-2</v>
      </c>
      <c r="Q13" s="16">
        <v>5.6820212385483473E-2</v>
      </c>
      <c r="R13" s="16">
        <v>3.8367573035334009E-2</v>
      </c>
      <c r="S13" s="16">
        <v>6.4689114338197226E-2</v>
      </c>
      <c r="T13" s="16">
        <v>8.1978417546261631E-2</v>
      </c>
      <c r="U13" s="16">
        <v>4.9311892270209649E-2</v>
      </c>
      <c r="V13" s="16">
        <v>2.3134460551645281E-2</v>
      </c>
      <c r="W13" s="16">
        <v>7.1980943335630584E-2</v>
      </c>
      <c r="X13" s="16">
        <v>8.5447776495049366E-2</v>
      </c>
      <c r="Y13" s="16">
        <v>6.2490863380709923E-2</v>
      </c>
      <c r="AA13" s="16">
        <v>5.1627995896298233E-2</v>
      </c>
      <c r="AB13" s="16">
        <v>5.9041894428631329E-2</v>
      </c>
      <c r="AC13" s="16">
        <v>4.6776453777044258E-2</v>
      </c>
      <c r="AD13" s="16">
        <v>6.7169459957603914E-2</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184</v>
      </c>
      <c r="C9" s="16">
        <v>0.23416525472286989</v>
      </c>
      <c r="D9" s="16">
        <v>0.23701148952314549</v>
      </c>
      <c r="E9" s="16">
        <v>0.231383131403741</v>
      </c>
      <c r="G9" s="16">
        <v>0.35744931409314079</v>
      </c>
      <c r="H9" s="16">
        <v>0.37567778294411142</v>
      </c>
      <c r="I9" s="16">
        <v>0.29829057581061857</v>
      </c>
      <c r="J9" s="16">
        <v>0.20819684625724669</v>
      </c>
      <c r="K9" s="16">
        <v>0.11885541088177561</v>
      </c>
      <c r="L9" s="16">
        <v>8.5070582504763112E-2</v>
      </c>
      <c r="N9" s="16">
        <v>0.19289622571075091</v>
      </c>
      <c r="O9" s="16">
        <v>0.30629764771022999</v>
      </c>
      <c r="P9" s="16">
        <v>0.20316968997035401</v>
      </c>
      <c r="Q9" s="16">
        <v>0.20780894787384321</v>
      </c>
      <c r="R9" s="16">
        <v>0.25242191383795309</v>
      </c>
      <c r="S9" s="16">
        <v>0.1697868844889571</v>
      </c>
      <c r="T9" s="16">
        <v>0.1883083479665722</v>
      </c>
      <c r="U9" s="16">
        <v>0.28568905445750559</v>
      </c>
      <c r="V9" s="16">
        <v>0.33786790850663317</v>
      </c>
      <c r="W9" s="16">
        <v>0.1955121536123228</v>
      </c>
      <c r="X9" s="16">
        <v>0.25517179885247587</v>
      </c>
      <c r="Y9" s="16">
        <v>0.17464490402931909</v>
      </c>
      <c r="AA9" s="16">
        <v>0.3159110868072823</v>
      </c>
      <c r="AB9" s="16">
        <v>0.21504195931196421</v>
      </c>
      <c r="AC9" s="16">
        <v>0.22452810967716999</v>
      </c>
      <c r="AD9" s="16">
        <v>0.1731469648696656</v>
      </c>
    </row>
    <row r="10" spans="2:32" ht="19" customHeight="1" x14ac:dyDescent="0.35">
      <c r="B10" s="15" t="s">
        <v>185</v>
      </c>
      <c r="C10" s="16">
        <v>0.32995383806654111</v>
      </c>
      <c r="D10" s="16">
        <v>0.33329903062663319</v>
      </c>
      <c r="E10" s="16">
        <v>0.32668399601854559</v>
      </c>
      <c r="G10" s="16">
        <v>0.34846739787829673</v>
      </c>
      <c r="H10" s="16">
        <v>0.3515018561176762</v>
      </c>
      <c r="I10" s="16">
        <v>0.37265781490919708</v>
      </c>
      <c r="J10" s="16">
        <v>0.34405306787025219</v>
      </c>
      <c r="K10" s="16">
        <v>0.35529227396595131</v>
      </c>
      <c r="L10" s="16">
        <v>0.23721531226762671</v>
      </c>
      <c r="N10" s="16">
        <v>0.35562128749552169</v>
      </c>
      <c r="O10" s="16">
        <v>0.3348636152935614</v>
      </c>
      <c r="P10" s="16">
        <v>0.34221550715166721</v>
      </c>
      <c r="Q10" s="16">
        <v>0.30058544613777732</v>
      </c>
      <c r="R10" s="16">
        <v>0.3879864253084116</v>
      </c>
      <c r="S10" s="16">
        <v>0.33116194513529762</v>
      </c>
      <c r="T10" s="16">
        <v>0.28642020872910667</v>
      </c>
      <c r="U10" s="16">
        <v>0.23292406852548581</v>
      </c>
      <c r="V10" s="16">
        <v>0.37004675297335338</v>
      </c>
      <c r="W10" s="16">
        <v>0.33390216298655639</v>
      </c>
      <c r="X10" s="16">
        <v>0.2401322764658049</v>
      </c>
      <c r="Y10" s="16">
        <v>0.37931334273373829</v>
      </c>
      <c r="AA10" s="16">
        <v>0.34108669522162782</v>
      </c>
      <c r="AB10" s="16">
        <v>0.37319433109065342</v>
      </c>
      <c r="AC10" s="16">
        <v>0.31343722040576999</v>
      </c>
      <c r="AD10" s="16">
        <v>0.2887486640938195</v>
      </c>
    </row>
    <row r="11" spans="2:32" ht="32" customHeight="1" x14ac:dyDescent="0.35">
      <c r="B11" s="15" t="s">
        <v>186</v>
      </c>
      <c r="C11" s="16">
        <v>0.31694645869616012</v>
      </c>
      <c r="D11" s="16">
        <v>0.29493437621299479</v>
      </c>
      <c r="E11" s="16">
        <v>0.33846271869448352</v>
      </c>
      <c r="G11" s="16">
        <v>0.20883303857440891</v>
      </c>
      <c r="H11" s="16">
        <v>0.20275480604937271</v>
      </c>
      <c r="I11" s="16">
        <v>0.25692035862116508</v>
      </c>
      <c r="J11" s="16">
        <v>0.3212391668198204</v>
      </c>
      <c r="K11" s="16">
        <v>0.38311152544602051</v>
      </c>
      <c r="L11" s="16">
        <v>0.48122218292268992</v>
      </c>
      <c r="N11" s="16">
        <v>0.33834802283330362</v>
      </c>
      <c r="O11" s="16">
        <v>0.28528158921069019</v>
      </c>
      <c r="P11" s="16">
        <v>0.34169860137103059</v>
      </c>
      <c r="Q11" s="16">
        <v>0.35684424432301393</v>
      </c>
      <c r="R11" s="16">
        <v>0.26500335658747831</v>
      </c>
      <c r="S11" s="16">
        <v>0.36790317114692422</v>
      </c>
      <c r="T11" s="16">
        <v>0.30706176400279839</v>
      </c>
      <c r="U11" s="16">
        <v>0.37946128566972948</v>
      </c>
      <c r="V11" s="16">
        <v>0.2182596331147742</v>
      </c>
      <c r="W11" s="16">
        <v>0.35779544657050771</v>
      </c>
      <c r="X11" s="16">
        <v>0.35676933358570923</v>
      </c>
      <c r="Y11" s="16">
        <v>0.29762541220456029</v>
      </c>
      <c r="AA11" s="16">
        <v>0.24901568220980971</v>
      </c>
      <c r="AB11" s="16">
        <v>0.28678037879679819</v>
      </c>
      <c r="AC11" s="16">
        <v>0.33433758428613902</v>
      </c>
      <c r="AD11" s="16">
        <v>0.40587724160817817</v>
      </c>
    </row>
    <row r="12" spans="2:32" ht="19" customHeight="1" x14ac:dyDescent="0.35">
      <c r="B12" s="15" t="s">
        <v>187</v>
      </c>
      <c r="C12" s="16">
        <v>5.5974548863295399E-2</v>
      </c>
      <c r="D12" s="16">
        <v>6.0714367852713828E-2</v>
      </c>
      <c r="E12" s="16">
        <v>5.1341494367006198E-2</v>
      </c>
      <c r="G12" s="16">
        <v>2.9682572018227351E-2</v>
      </c>
      <c r="H12" s="16">
        <v>4.7029111758176687E-2</v>
      </c>
      <c r="I12" s="16">
        <v>3.0132315398122521E-2</v>
      </c>
      <c r="J12" s="16">
        <v>6.103264972078068E-2</v>
      </c>
      <c r="K12" s="16">
        <v>6.4430800547497058E-2</v>
      </c>
      <c r="L12" s="16">
        <v>9.164939497309528E-2</v>
      </c>
      <c r="N12" s="16">
        <v>4.8973178672810258E-2</v>
      </c>
      <c r="O12" s="16">
        <v>4.4553999180166101E-2</v>
      </c>
      <c r="P12" s="16">
        <v>2.819213554323997E-2</v>
      </c>
      <c r="Q12" s="16">
        <v>7.7941149279882133E-2</v>
      </c>
      <c r="R12" s="16">
        <v>4.666547988699709E-2</v>
      </c>
      <c r="S12" s="16">
        <v>6.2501390717838903E-2</v>
      </c>
      <c r="T12" s="16">
        <v>0.1226655627548757</v>
      </c>
      <c r="U12" s="16">
        <v>4.2419690635460368E-2</v>
      </c>
      <c r="V12" s="16">
        <v>3.1904117007052653E-2</v>
      </c>
      <c r="W12" s="16">
        <v>6.2760724679464211E-2</v>
      </c>
      <c r="X12" s="16">
        <v>5.577017330542592E-2</v>
      </c>
      <c r="Y12" s="16">
        <v>6.767953971629409E-2</v>
      </c>
      <c r="AA12" s="16">
        <v>3.8895276368813368E-2</v>
      </c>
      <c r="AB12" s="16">
        <v>6.0563572224983507E-2</v>
      </c>
      <c r="AC12" s="16">
        <v>7.6342412039966445E-2</v>
      </c>
      <c r="AD12" s="16">
        <v>5.1590228090912037E-2</v>
      </c>
    </row>
    <row r="13" spans="2:32" ht="19" customHeight="1" x14ac:dyDescent="0.35">
      <c r="B13" s="15" t="s">
        <v>188</v>
      </c>
      <c r="C13" s="16">
        <v>6.2959899651133425E-2</v>
      </c>
      <c r="D13" s="16">
        <v>7.404073578451259E-2</v>
      </c>
      <c r="E13" s="16">
        <v>5.2128659516223717E-2</v>
      </c>
      <c r="G13" s="16">
        <v>5.5567677435926263E-2</v>
      </c>
      <c r="H13" s="16">
        <v>2.3036443130663001E-2</v>
      </c>
      <c r="I13" s="16">
        <v>4.1998935260896639E-2</v>
      </c>
      <c r="J13" s="16">
        <v>6.5478269331900055E-2</v>
      </c>
      <c r="K13" s="16">
        <v>7.8309989158755269E-2</v>
      </c>
      <c r="L13" s="16">
        <v>0.104842527331825</v>
      </c>
      <c r="N13" s="16">
        <v>6.4161285287613418E-2</v>
      </c>
      <c r="O13" s="16">
        <v>2.900314860535224E-2</v>
      </c>
      <c r="P13" s="16">
        <v>8.4724065963708309E-2</v>
      </c>
      <c r="Q13" s="16">
        <v>5.6820212385483473E-2</v>
      </c>
      <c r="R13" s="16">
        <v>4.7922824379160088E-2</v>
      </c>
      <c r="S13" s="16">
        <v>6.8646608510982102E-2</v>
      </c>
      <c r="T13" s="16">
        <v>9.554411654664699E-2</v>
      </c>
      <c r="U13" s="16">
        <v>5.9505900711818598E-2</v>
      </c>
      <c r="V13" s="16">
        <v>4.1921588398186729E-2</v>
      </c>
      <c r="W13" s="16">
        <v>5.0029512151148869E-2</v>
      </c>
      <c r="X13" s="16">
        <v>9.2156417790583867E-2</v>
      </c>
      <c r="Y13" s="16">
        <v>8.073680131608818E-2</v>
      </c>
      <c r="AA13" s="16">
        <v>5.5091259392466847E-2</v>
      </c>
      <c r="AB13" s="16">
        <v>6.4419758575600658E-2</v>
      </c>
      <c r="AC13" s="16">
        <v>5.1354673590954587E-2</v>
      </c>
      <c r="AD13" s="16">
        <v>8.0636901337424738E-2</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2019</v>
      </c>
      <c r="D7" s="13">
        <v>1008</v>
      </c>
      <c r="E7" s="13">
        <v>1011</v>
      </c>
      <c r="G7" s="13">
        <v>296</v>
      </c>
      <c r="H7" s="13">
        <v>342</v>
      </c>
      <c r="I7" s="13">
        <v>358</v>
      </c>
      <c r="J7" s="13">
        <v>343</v>
      </c>
      <c r="K7" s="13">
        <v>297</v>
      </c>
      <c r="L7" s="13">
        <v>383</v>
      </c>
      <c r="N7" s="13">
        <v>187</v>
      </c>
      <c r="O7" s="13">
        <v>68</v>
      </c>
      <c r="P7" s="13">
        <v>108</v>
      </c>
      <c r="Q7" s="13">
        <v>90</v>
      </c>
      <c r="R7" s="13">
        <v>225</v>
      </c>
      <c r="S7" s="13">
        <v>164</v>
      </c>
      <c r="T7" s="13">
        <v>148</v>
      </c>
      <c r="U7" s="13">
        <v>189</v>
      </c>
      <c r="V7" s="13">
        <v>259</v>
      </c>
      <c r="W7" s="13">
        <v>268</v>
      </c>
      <c r="X7" s="13">
        <v>146</v>
      </c>
      <c r="Y7" s="13">
        <v>167</v>
      </c>
      <c r="AA7" s="13">
        <v>546</v>
      </c>
      <c r="AB7" s="13">
        <v>525</v>
      </c>
      <c r="AC7" s="13">
        <v>438</v>
      </c>
      <c r="AD7" s="13">
        <v>498</v>
      </c>
    </row>
    <row r="8" spans="2:32" x14ac:dyDescent="0.35">
      <c r="B8" s="7" t="s">
        <v>111</v>
      </c>
      <c r="C8" s="14">
        <v>2017</v>
      </c>
      <c r="D8" s="14">
        <v>997</v>
      </c>
      <c r="E8" s="14">
        <v>1020</v>
      </c>
      <c r="G8" s="14">
        <v>278</v>
      </c>
      <c r="H8" s="14">
        <v>344</v>
      </c>
      <c r="I8" s="14">
        <v>344</v>
      </c>
      <c r="J8" s="14">
        <v>344</v>
      </c>
      <c r="K8" s="14">
        <v>285</v>
      </c>
      <c r="L8" s="14">
        <v>424</v>
      </c>
      <c r="N8" s="14">
        <v>182</v>
      </c>
      <c r="O8" s="14">
        <v>61</v>
      </c>
      <c r="P8" s="14">
        <v>101</v>
      </c>
      <c r="Q8" s="14">
        <v>81</v>
      </c>
      <c r="R8" s="14">
        <v>222</v>
      </c>
      <c r="S8" s="14">
        <v>160</v>
      </c>
      <c r="T8" s="14">
        <v>141</v>
      </c>
      <c r="U8" s="14">
        <v>181</v>
      </c>
      <c r="V8" s="14">
        <v>282</v>
      </c>
      <c r="W8" s="14">
        <v>261</v>
      </c>
      <c r="X8" s="14">
        <v>161</v>
      </c>
      <c r="Y8" s="14">
        <v>181</v>
      </c>
      <c r="AA8" s="14">
        <v>545</v>
      </c>
      <c r="AB8" s="14">
        <v>523</v>
      </c>
      <c r="AC8" s="14">
        <v>443</v>
      </c>
      <c r="AD8" s="14">
        <v>503</v>
      </c>
    </row>
    <row r="9" spans="2:32" ht="19" customHeight="1" x14ac:dyDescent="0.35">
      <c r="B9" s="15" t="s">
        <v>184</v>
      </c>
      <c r="C9" s="16">
        <v>0.23698628955694509</v>
      </c>
      <c r="D9" s="16">
        <v>0.24284118992506931</v>
      </c>
      <c r="E9" s="16">
        <v>0.23126327090656579</v>
      </c>
      <c r="G9" s="16">
        <v>0.3365904259727559</v>
      </c>
      <c r="H9" s="16">
        <v>0.40421157719039608</v>
      </c>
      <c r="I9" s="16">
        <v>0.27336947088141461</v>
      </c>
      <c r="J9" s="16">
        <v>0.22294149362820309</v>
      </c>
      <c r="K9" s="16">
        <v>0.1429824749377013</v>
      </c>
      <c r="L9" s="16">
        <v>8.1068832850006864E-2</v>
      </c>
      <c r="N9" s="16">
        <v>0.2248609512179893</v>
      </c>
      <c r="O9" s="16">
        <v>0.31626455749248311</v>
      </c>
      <c r="P9" s="16">
        <v>0.21681988464247121</v>
      </c>
      <c r="Q9" s="16">
        <v>0.16569144176781689</v>
      </c>
      <c r="R9" s="16">
        <v>0.24498804848220909</v>
      </c>
      <c r="S9" s="16">
        <v>0.22208533181930179</v>
      </c>
      <c r="T9" s="16">
        <v>0.17826253769894021</v>
      </c>
      <c r="U9" s="16">
        <v>0.2481456554968387</v>
      </c>
      <c r="V9" s="16">
        <v>0.35777284410462368</v>
      </c>
      <c r="W9" s="16">
        <v>0.2163636580954364</v>
      </c>
      <c r="X9" s="16">
        <v>0.21631436076471541</v>
      </c>
      <c r="Y9" s="16">
        <v>0.1635243451677873</v>
      </c>
      <c r="AA9" s="16">
        <v>0.32284699132866168</v>
      </c>
      <c r="AB9" s="16">
        <v>0.20663128607609049</v>
      </c>
      <c r="AC9" s="16">
        <v>0.23030459985381471</v>
      </c>
      <c r="AD9" s="16">
        <v>0.18124609451630469</v>
      </c>
    </row>
    <row r="10" spans="2:32" ht="19" customHeight="1" x14ac:dyDescent="0.35">
      <c r="B10" s="15" t="s">
        <v>185</v>
      </c>
      <c r="C10" s="16">
        <v>0.34102293051335669</v>
      </c>
      <c r="D10" s="16">
        <v>0.34986542946610738</v>
      </c>
      <c r="E10" s="16">
        <v>0.33237960898083962</v>
      </c>
      <c r="G10" s="16">
        <v>0.35561468401721558</v>
      </c>
      <c r="H10" s="16">
        <v>0.32754327274484979</v>
      </c>
      <c r="I10" s="16">
        <v>0.41551287546755761</v>
      </c>
      <c r="J10" s="16">
        <v>0.37544352006566889</v>
      </c>
      <c r="K10" s="16">
        <v>0.33035803479442222</v>
      </c>
      <c r="L10" s="16">
        <v>0.26119916773739099</v>
      </c>
      <c r="N10" s="16">
        <v>0.34032851158664762</v>
      </c>
      <c r="O10" s="16">
        <v>0.27844498760788622</v>
      </c>
      <c r="P10" s="16">
        <v>0.28112953498542348</v>
      </c>
      <c r="Q10" s="16">
        <v>0.38608894798497639</v>
      </c>
      <c r="R10" s="16">
        <v>0.40416101889542611</v>
      </c>
      <c r="S10" s="16">
        <v>0.38085401998815299</v>
      </c>
      <c r="T10" s="16">
        <v>0.32110390396586608</v>
      </c>
      <c r="U10" s="16">
        <v>0.28442057771787471</v>
      </c>
      <c r="V10" s="16">
        <v>0.32951068180628129</v>
      </c>
      <c r="W10" s="16">
        <v>0.3392276867075954</v>
      </c>
      <c r="X10" s="16">
        <v>0.29761864674754313</v>
      </c>
      <c r="Y10" s="16">
        <v>0.39471992215430513</v>
      </c>
      <c r="AA10" s="16">
        <v>0.34154746106787109</v>
      </c>
      <c r="AB10" s="16">
        <v>0.37978312680364351</v>
      </c>
      <c r="AC10" s="16">
        <v>0.34047269517064621</v>
      </c>
      <c r="AD10" s="16">
        <v>0.30116370024617228</v>
      </c>
    </row>
    <row r="11" spans="2:32" ht="32" customHeight="1" x14ac:dyDescent="0.35">
      <c r="B11" s="15" t="s">
        <v>186</v>
      </c>
      <c r="C11" s="16">
        <v>0.3154050389276486</v>
      </c>
      <c r="D11" s="16">
        <v>0.29759107586834399</v>
      </c>
      <c r="E11" s="16">
        <v>0.3328177422044814</v>
      </c>
      <c r="G11" s="16">
        <v>0.1932338192306747</v>
      </c>
      <c r="H11" s="16">
        <v>0.20042084377382141</v>
      </c>
      <c r="I11" s="16">
        <v>0.2388991042544695</v>
      </c>
      <c r="J11" s="16">
        <v>0.29630952689371881</v>
      </c>
      <c r="K11" s="16">
        <v>0.42891776761121431</v>
      </c>
      <c r="L11" s="16">
        <v>0.49006104978745951</v>
      </c>
      <c r="N11" s="16">
        <v>0.3399804887063399</v>
      </c>
      <c r="O11" s="16">
        <v>0.32377160219771178</v>
      </c>
      <c r="P11" s="16">
        <v>0.38076522072688468</v>
      </c>
      <c r="Q11" s="16">
        <v>0.3479837217586092</v>
      </c>
      <c r="R11" s="16">
        <v>0.25752574477001811</v>
      </c>
      <c r="S11" s="16">
        <v>0.2729599781535077</v>
      </c>
      <c r="T11" s="16">
        <v>0.32870221919727111</v>
      </c>
      <c r="U11" s="16">
        <v>0.3969716634549072</v>
      </c>
      <c r="V11" s="16">
        <v>0.26663691375083343</v>
      </c>
      <c r="W11" s="16">
        <v>0.3092809715235984</v>
      </c>
      <c r="X11" s="16">
        <v>0.34382922048985293</v>
      </c>
      <c r="Y11" s="16">
        <v>0.3128784267144144</v>
      </c>
      <c r="AA11" s="16">
        <v>0.25181123559342949</v>
      </c>
      <c r="AB11" s="16">
        <v>0.30065082426286482</v>
      </c>
      <c r="AC11" s="16">
        <v>0.32955737831962523</v>
      </c>
      <c r="AD11" s="16">
        <v>0.38769216379056681</v>
      </c>
    </row>
    <row r="12" spans="2:32" ht="19" customHeight="1" x14ac:dyDescent="0.35">
      <c r="B12" s="15" t="s">
        <v>187</v>
      </c>
      <c r="C12" s="16">
        <v>4.7687094195938237E-2</v>
      </c>
      <c r="D12" s="16">
        <v>4.3088928064489537E-2</v>
      </c>
      <c r="E12" s="16">
        <v>5.2181686566987212E-2</v>
      </c>
      <c r="G12" s="16">
        <v>5.7205019996183722E-2</v>
      </c>
      <c r="H12" s="16">
        <v>3.8538506883881378E-2</v>
      </c>
      <c r="I12" s="16">
        <v>3.2764749450713671E-2</v>
      </c>
      <c r="J12" s="16">
        <v>4.9287776196985947E-2</v>
      </c>
      <c r="K12" s="16">
        <v>3.9923639974182593E-2</v>
      </c>
      <c r="L12" s="16">
        <v>6.489553150829451E-2</v>
      </c>
      <c r="N12" s="16">
        <v>2.5752364252323641E-2</v>
      </c>
      <c r="O12" s="16">
        <v>5.2515704096566709E-2</v>
      </c>
      <c r="P12" s="16">
        <v>5.4526603300273993E-2</v>
      </c>
      <c r="Q12" s="16">
        <v>4.3415676103114212E-2</v>
      </c>
      <c r="R12" s="16">
        <v>4.5846622392623659E-2</v>
      </c>
      <c r="S12" s="16">
        <v>4.9114966493381797E-2</v>
      </c>
      <c r="T12" s="16">
        <v>0.1100640308312069</v>
      </c>
      <c r="U12" s="16">
        <v>3.1684568771931702E-2</v>
      </c>
      <c r="V12" s="16">
        <v>1.577163496333334E-2</v>
      </c>
      <c r="W12" s="16">
        <v>6.5976398843030762E-2</v>
      </c>
      <c r="X12" s="16">
        <v>5.67899955028391E-2</v>
      </c>
      <c r="Y12" s="16">
        <v>4.9852326715676937E-2</v>
      </c>
      <c r="AA12" s="16">
        <v>3.2196313038653071E-2</v>
      </c>
      <c r="AB12" s="16">
        <v>4.8043235861605929E-2</v>
      </c>
      <c r="AC12" s="16">
        <v>4.9397108281268969E-2</v>
      </c>
      <c r="AD12" s="16">
        <v>6.1300320297864863E-2</v>
      </c>
    </row>
    <row r="13" spans="2:32" ht="19" customHeight="1" x14ac:dyDescent="0.35">
      <c r="B13" s="15" t="s">
        <v>188</v>
      </c>
      <c r="C13" s="16">
        <v>5.8898646806111267E-2</v>
      </c>
      <c r="D13" s="16">
        <v>6.6613376675989586E-2</v>
      </c>
      <c r="E13" s="16">
        <v>5.1357691341125923E-2</v>
      </c>
      <c r="G13" s="16">
        <v>5.7356050783169979E-2</v>
      </c>
      <c r="H13" s="16">
        <v>2.9285799407051099E-2</v>
      </c>
      <c r="I13" s="16">
        <v>3.9453799945844671E-2</v>
      </c>
      <c r="J13" s="16">
        <v>5.601768321542331E-2</v>
      </c>
      <c r="K13" s="16">
        <v>5.781808268247951E-2</v>
      </c>
      <c r="L13" s="16">
        <v>0.102775418116848</v>
      </c>
      <c r="N13" s="16">
        <v>6.9077684236699508E-2</v>
      </c>
      <c r="O13" s="16">
        <v>2.900314860535224E-2</v>
      </c>
      <c r="P13" s="16">
        <v>6.6758756344946518E-2</v>
      </c>
      <c r="Q13" s="16">
        <v>5.6820212385483473E-2</v>
      </c>
      <c r="R13" s="16">
        <v>4.74785654597231E-2</v>
      </c>
      <c r="S13" s="16">
        <v>7.4985703545655605E-2</v>
      </c>
      <c r="T13" s="16">
        <v>6.1867308306715579E-2</v>
      </c>
      <c r="U13" s="16">
        <v>3.8777534558447728E-2</v>
      </c>
      <c r="V13" s="16">
        <v>3.0307925374928341E-2</v>
      </c>
      <c r="W13" s="16">
        <v>6.9151284830339013E-2</v>
      </c>
      <c r="X13" s="16">
        <v>8.5447776495049366E-2</v>
      </c>
      <c r="Y13" s="16">
        <v>7.9024979247816138E-2</v>
      </c>
      <c r="AA13" s="16">
        <v>5.159799897138459E-2</v>
      </c>
      <c r="AB13" s="16">
        <v>6.4891526995795146E-2</v>
      </c>
      <c r="AC13" s="16">
        <v>5.0268218374645048E-2</v>
      </c>
      <c r="AD13" s="16">
        <v>6.8597721149091406E-2</v>
      </c>
    </row>
    <row r="15" spans="2:32" x14ac:dyDescent="0.35">
      <c r="B15" t="s">
        <v>393</v>
      </c>
    </row>
    <row r="16" spans="2:32" x14ac:dyDescent="0.35">
      <c r="B16" t="s">
        <v>394</v>
      </c>
    </row>
    <row r="18" spans="2:2" x14ac:dyDescent="0.35">
      <c r="B18"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723</v>
      </c>
      <c r="D7" s="13">
        <v>367</v>
      </c>
      <c r="E7" s="13">
        <v>356</v>
      </c>
      <c r="G7" s="13">
        <v>102</v>
      </c>
      <c r="H7" s="13">
        <v>123</v>
      </c>
      <c r="I7" s="13">
        <v>127</v>
      </c>
      <c r="J7" s="13">
        <v>119</v>
      </c>
      <c r="K7" s="13">
        <v>114</v>
      </c>
      <c r="L7" s="13">
        <v>138</v>
      </c>
      <c r="N7" s="13">
        <v>66</v>
      </c>
      <c r="O7" s="13">
        <v>20</v>
      </c>
      <c r="P7" s="13">
        <v>38</v>
      </c>
      <c r="Q7" s="13">
        <v>23</v>
      </c>
      <c r="R7" s="13">
        <v>67</v>
      </c>
      <c r="S7" s="13">
        <v>60</v>
      </c>
      <c r="T7" s="13">
        <v>54</v>
      </c>
      <c r="U7" s="13">
        <v>81</v>
      </c>
      <c r="V7" s="13">
        <v>98</v>
      </c>
      <c r="W7" s="13">
        <v>92</v>
      </c>
      <c r="X7" s="13">
        <v>61</v>
      </c>
      <c r="Y7" s="13">
        <v>63</v>
      </c>
      <c r="AA7" s="13">
        <v>186</v>
      </c>
      <c r="AB7" s="13">
        <v>195</v>
      </c>
      <c r="AC7" s="13">
        <v>162</v>
      </c>
      <c r="AD7" s="13">
        <v>177</v>
      </c>
    </row>
    <row r="8" spans="2:32" x14ac:dyDescent="0.35">
      <c r="B8" s="7" t="s">
        <v>111</v>
      </c>
      <c r="C8" s="14">
        <v>724</v>
      </c>
      <c r="D8" s="14">
        <v>363</v>
      </c>
      <c r="E8" s="14">
        <v>361</v>
      </c>
      <c r="G8" s="14">
        <v>95</v>
      </c>
      <c r="H8" s="14">
        <v>124</v>
      </c>
      <c r="I8" s="14">
        <v>122</v>
      </c>
      <c r="J8" s="14">
        <v>120</v>
      </c>
      <c r="K8" s="14">
        <v>110</v>
      </c>
      <c r="L8" s="14">
        <v>153</v>
      </c>
      <c r="N8" s="14">
        <v>65</v>
      </c>
      <c r="O8" s="14">
        <v>18</v>
      </c>
      <c r="P8" s="14">
        <v>35</v>
      </c>
      <c r="Q8" s="14">
        <v>21</v>
      </c>
      <c r="R8" s="14">
        <v>66</v>
      </c>
      <c r="S8" s="14">
        <v>59</v>
      </c>
      <c r="T8" s="14">
        <v>51</v>
      </c>
      <c r="U8" s="14">
        <v>77</v>
      </c>
      <c r="V8" s="14">
        <v>107</v>
      </c>
      <c r="W8" s="14">
        <v>89</v>
      </c>
      <c r="X8" s="14">
        <v>67</v>
      </c>
      <c r="Y8" s="14">
        <v>69</v>
      </c>
      <c r="AA8" s="14">
        <v>186</v>
      </c>
      <c r="AB8" s="14">
        <v>195</v>
      </c>
      <c r="AC8" s="14">
        <v>165</v>
      </c>
      <c r="AD8" s="14">
        <v>178</v>
      </c>
    </row>
    <row r="9" spans="2:32" ht="46" customHeight="1" x14ac:dyDescent="0.35">
      <c r="B9" s="15" t="s">
        <v>286</v>
      </c>
      <c r="C9" s="16">
        <v>0.36901458034352241</v>
      </c>
      <c r="D9" s="16">
        <v>0.37129901977022273</v>
      </c>
      <c r="E9" s="16">
        <v>0.36671849598468642</v>
      </c>
      <c r="G9" s="16">
        <v>0.33998669691800382</v>
      </c>
      <c r="H9" s="16">
        <v>0.34776773686409101</v>
      </c>
      <c r="I9" s="16">
        <v>0.34973824160536288</v>
      </c>
      <c r="J9" s="16">
        <v>0.41301255258346808</v>
      </c>
      <c r="K9" s="16">
        <v>0.36795264087061502</v>
      </c>
      <c r="L9" s="16">
        <v>0.38612592713546839</v>
      </c>
      <c r="N9" s="16">
        <v>0.30943164560984893</v>
      </c>
      <c r="O9" s="16">
        <v>0.45035019100470308</v>
      </c>
      <c r="P9" s="16">
        <v>0.44054317917686131</v>
      </c>
      <c r="Q9" s="16">
        <v>0.34935545980027549</v>
      </c>
      <c r="R9" s="16">
        <v>0.3420621432954985</v>
      </c>
      <c r="S9" s="16">
        <v>0.28278106212547222</v>
      </c>
      <c r="T9" s="16">
        <v>0.57211160783762094</v>
      </c>
      <c r="U9" s="16">
        <v>0.34600734710510228</v>
      </c>
      <c r="V9" s="16">
        <v>0.29284956900612319</v>
      </c>
      <c r="W9" s="16">
        <v>0.31582732009585368</v>
      </c>
      <c r="X9" s="16">
        <v>0.47108345970409082</v>
      </c>
      <c r="Y9" s="16">
        <v>0.43514835334421781</v>
      </c>
      <c r="AA9" s="16">
        <v>0.36392800762844202</v>
      </c>
      <c r="AB9" s="16">
        <v>0.38259394558793097</v>
      </c>
      <c r="AC9" s="16">
        <v>0.29105792501899852</v>
      </c>
      <c r="AD9" s="16">
        <v>0.43015326957742062</v>
      </c>
    </row>
    <row r="10" spans="2:32" ht="32" customHeight="1" x14ac:dyDescent="0.35">
      <c r="B10" s="15" t="s">
        <v>287</v>
      </c>
      <c r="C10" s="16">
        <v>0.49093822288824751</v>
      </c>
      <c r="D10" s="16">
        <v>0.52886489994851926</v>
      </c>
      <c r="E10" s="16">
        <v>0.45281821455583149</v>
      </c>
      <c r="G10" s="16">
        <v>0.56295829418314569</v>
      </c>
      <c r="H10" s="16">
        <v>0.5972726723814813</v>
      </c>
      <c r="I10" s="16">
        <v>0.55512028227648347</v>
      </c>
      <c r="J10" s="16">
        <v>0.45504449871344288</v>
      </c>
      <c r="K10" s="16">
        <v>0.45553511770601579</v>
      </c>
      <c r="L10" s="16">
        <v>0.36178344047642008</v>
      </c>
      <c r="N10" s="16">
        <v>0.48871115584104652</v>
      </c>
      <c r="O10" s="16">
        <v>0.45082399719623661</v>
      </c>
      <c r="P10" s="16">
        <v>0.40311567186119118</v>
      </c>
      <c r="Q10" s="16">
        <v>0.46989037421462798</v>
      </c>
      <c r="R10" s="16">
        <v>0.61033061507186837</v>
      </c>
      <c r="S10" s="16">
        <v>0.45997079799053492</v>
      </c>
      <c r="T10" s="16">
        <v>0.31427165922525868</v>
      </c>
      <c r="U10" s="16">
        <v>0.44913487929442208</v>
      </c>
      <c r="V10" s="16">
        <v>0.63677874493681952</v>
      </c>
      <c r="W10" s="16">
        <v>0.54005337165943701</v>
      </c>
      <c r="X10" s="16">
        <v>0.37306917852120608</v>
      </c>
      <c r="Y10" s="16">
        <v>0.46946659852361478</v>
      </c>
      <c r="AA10" s="16">
        <v>0.5497726810459368</v>
      </c>
      <c r="AB10" s="16">
        <v>0.52490713344841433</v>
      </c>
      <c r="AC10" s="16">
        <v>0.54934396226123294</v>
      </c>
      <c r="AD10" s="16">
        <v>0.33926427315458813</v>
      </c>
    </row>
    <row r="11" spans="2:32" ht="19" customHeight="1" x14ac:dyDescent="0.35">
      <c r="B11" s="15" t="s">
        <v>125</v>
      </c>
      <c r="C11" s="16">
        <v>0.1400471967682301</v>
      </c>
      <c r="D11" s="16">
        <v>9.9836080281257969E-2</v>
      </c>
      <c r="E11" s="16">
        <v>0.18046328945948201</v>
      </c>
      <c r="G11" s="16">
        <v>9.7055008898850326E-2</v>
      </c>
      <c r="H11" s="16">
        <v>5.4959590754427773E-2</v>
      </c>
      <c r="I11" s="16">
        <v>9.5141476118153642E-2</v>
      </c>
      <c r="J11" s="16">
        <v>0.13194294870308901</v>
      </c>
      <c r="K11" s="16">
        <v>0.1765122414233691</v>
      </c>
      <c r="L11" s="16">
        <v>0.25209063238811141</v>
      </c>
      <c r="N11" s="16">
        <v>0.20185719854910461</v>
      </c>
      <c r="O11" s="16">
        <v>9.8825811799060498E-2</v>
      </c>
      <c r="P11" s="16">
        <v>0.1563411489619474</v>
      </c>
      <c r="Q11" s="16">
        <v>0.1807541659850965</v>
      </c>
      <c r="R11" s="16">
        <v>4.7607241632633301E-2</v>
      </c>
      <c r="S11" s="16">
        <v>0.25724813988399298</v>
      </c>
      <c r="T11" s="16">
        <v>0.1136167329371202</v>
      </c>
      <c r="U11" s="16">
        <v>0.2048577736004755</v>
      </c>
      <c r="V11" s="16">
        <v>7.037168605705714E-2</v>
      </c>
      <c r="W11" s="16">
        <v>0.14411930824470909</v>
      </c>
      <c r="X11" s="16">
        <v>0.1558473617747031</v>
      </c>
      <c r="Y11" s="16">
        <v>9.5385048132167444E-2</v>
      </c>
      <c r="AA11" s="16">
        <v>8.6299311325620978E-2</v>
      </c>
      <c r="AB11" s="16">
        <v>9.2498920963654613E-2</v>
      </c>
      <c r="AC11" s="16">
        <v>0.15959811271976851</v>
      </c>
      <c r="AD11" s="16">
        <v>0.23058245726799129</v>
      </c>
    </row>
    <row r="13" spans="2:32" x14ac:dyDescent="0.35">
      <c r="B13" s="19" t="s">
        <v>37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288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666</v>
      </c>
      <c r="D7" s="13">
        <v>336</v>
      </c>
      <c r="E7" s="13">
        <v>330</v>
      </c>
      <c r="G7" s="13">
        <v>105</v>
      </c>
      <c r="H7" s="13">
        <v>122</v>
      </c>
      <c r="I7" s="13">
        <v>108</v>
      </c>
      <c r="J7" s="13">
        <v>114</v>
      </c>
      <c r="K7" s="13">
        <v>89</v>
      </c>
      <c r="L7" s="13">
        <v>128</v>
      </c>
      <c r="N7" s="13">
        <v>64</v>
      </c>
      <c r="O7" s="13">
        <v>28</v>
      </c>
      <c r="P7" s="13">
        <v>34</v>
      </c>
      <c r="Q7" s="13">
        <v>32</v>
      </c>
      <c r="R7" s="13">
        <v>78</v>
      </c>
      <c r="S7" s="13">
        <v>50</v>
      </c>
      <c r="T7" s="13">
        <v>48</v>
      </c>
      <c r="U7" s="13">
        <v>52</v>
      </c>
      <c r="V7" s="13">
        <v>89</v>
      </c>
      <c r="W7" s="13">
        <v>93</v>
      </c>
      <c r="X7" s="13">
        <v>47</v>
      </c>
      <c r="Y7" s="13">
        <v>51</v>
      </c>
      <c r="AA7" s="13">
        <v>188</v>
      </c>
      <c r="AB7" s="13">
        <v>159</v>
      </c>
      <c r="AC7" s="13">
        <v>142</v>
      </c>
      <c r="AD7" s="13">
        <v>173</v>
      </c>
    </row>
    <row r="8" spans="2:32" x14ac:dyDescent="0.35">
      <c r="B8" s="7" t="s">
        <v>111</v>
      </c>
      <c r="C8" s="14">
        <v>666</v>
      </c>
      <c r="D8" s="14">
        <v>332</v>
      </c>
      <c r="E8" s="14">
        <v>334</v>
      </c>
      <c r="G8" s="14">
        <v>100</v>
      </c>
      <c r="H8" s="14">
        <v>123</v>
      </c>
      <c r="I8" s="14">
        <v>103</v>
      </c>
      <c r="J8" s="14">
        <v>114</v>
      </c>
      <c r="K8" s="14">
        <v>85</v>
      </c>
      <c r="L8" s="14">
        <v>142</v>
      </c>
      <c r="N8" s="14">
        <v>63</v>
      </c>
      <c r="O8" s="14">
        <v>26</v>
      </c>
      <c r="P8" s="14">
        <v>32</v>
      </c>
      <c r="Q8" s="14">
        <v>29</v>
      </c>
      <c r="R8" s="14">
        <v>76</v>
      </c>
      <c r="S8" s="14">
        <v>49</v>
      </c>
      <c r="T8" s="14">
        <v>46</v>
      </c>
      <c r="U8" s="14">
        <v>50</v>
      </c>
      <c r="V8" s="14">
        <v>96</v>
      </c>
      <c r="W8" s="14">
        <v>91</v>
      </c>
      <c r="X8" s="14">
        <v>52</v>
      </c>
      <c r="Y8" s="14">
        <v>56</v>
      </c>
      <c r="AA8" s="14">
        <v>187</v>
      </c>
      <c r="AB8" s="14">
        <v>160</v>
      </c>
      <c r="AC8" s="14">
        <v>143</v>
      </c>
      <c r="AD8" s="14">
        <v>175</v>
      </c>
    </row>
    <row r="9" spans="2:32" ht="46" customHeight="1" x14ac:dyDescent="0.35">
      <c r="B9" s="15" t="s">
        <v>289</v>
      </c>
      <c r="C9" s="16">
        <v>0.35527620758046552</v>
      </c>
      <c r="D9" s="16">
        <v>0.30541711102859848</v>
      </c>
      <c r="E9" s="16">
        <v>0.40488168236598499</v>
      </c>
      <c r="G9" s="16">
        <v>0.41310139168293408</v>
      </c>
      <c r="H9" s="16">
        <v>0.29056793015372628</v>
      </c>
      <c r="I9" s="16">
        <v>0.34919186779385952</v>
      </c>
      <c r="J9" s="16">
        <v>0.34157250210553952</v>
      </c>
      <c r="K9" s="16">
        <v>0.29843406639084108</v>
      </c>
      <c r="L9" s="16">
        <v>0.42000963064026942</v>
      </c>
      <c r="N9" s="16">
        <v>0.32773927438543521</v>
      </c>
      <c r="O9" s="16">
        <v>0.24884358837775389</v>
      </c>
      <c r="P9" s="16">
        <v>0.55869534081852612</v>
      </c>
      <c r="Q9" s="16">
        <v>0.33973987536179312</v>
      </c>
      <c r="R9" s="16">
        <v>0.38958560315485669</v>
      </c>
      <c r="S9" s="16">
        <v>0.39550864368951472</v>
      </c>
      <c r="T9" s="16">
        <v>0.35973045901446488</v>
      </c>
      <c r="U9" s="16">
        <v>0.407777147199817</v>
      </c>
      <c r="V9" s="16">
        <v>0.21510036882734479</v>
      </c>
      <c r="W9" s="16">
        <v>0.40771761919356247</v>
      </c>
      <c r="X9" s="16">
        <v>0.40051622833885719</v>
      </c>
      <c r="Y9" s="16">
        <v>0.30828553694719157</v>
      </c>
      <c r="AA9" s="16">
        <v>0.2766289983549291</v>
      </c>
      <c r="AB9" s="16">
        <v>0.37498752723910062</v>
      </c>
      <c r="AC9" s="16">
        <v>0.36955995893996979</v>
      </c>
      <c r="AD9" s="16">
        <v>0.41008495820060298</v>
      </c>
    </row>
    <row r="10" spans="2:32" ht="32" customHeight="1" x14ac:dyDescent="0.35">
      <c r="B10" s="15" t="s">
        <v>287</v>
      </c>
      <c r="C10" s="16">
        <v>0.49231164623145429</v>
      </c>
      <c r="D10" s="16">
        <v>0.57241698444770461</v>
      </c>
      <c r="E10" s="16">
        <v>0.41261378546219629</v>
      </c>
      <c r="G10" s="16">
        <v>0.51716587972132533</v>
      </c>
      <c r="H10" s="16">
        <v>0.64429124088506229</v>
      </c>
      <c r="I10" s="16">
        <v>0.48711835901829792</v>
      </c>
      <c r="J10" s="16">
        <v>0.50724111576106234</v>
      </c>
      <c r="K10" s="16">
        <v>0.47826900754239349</v>
      </c>
      <c r="L10" s="16">
        <v>0.34337463624838349</v>
      </c>
      <c r="N10" s="16">
        <v>0.48298654560636972</v>
      </c>
      <c r="O10" s="16">
        <v>0.64566022614893015</v>
      </c>
      <c r="P10" s="16">
        <v>0.35346816281145033</v>
      </c>
      <c r="Q10" s="16">
        <v>0.49689542394333808</v>
      </c>
      <c r="R10" s="16">
        <v>0.49511015874165992</v>
      </c>
      <c r="S10" s="16">
        <v>0.43647145388005332</v>
      </c>
      <c r="T10" s="16">
        <v>0.49736540501189042</v>
      </c>
      <c r="U10" s="16">
        <v>0.3996816910537565</v>
      </c>
      <c r="V10" s="16">
        <v>0.65245649345301926</v>
      </c>
      <c r="W10" s="16">
        <v>0.40410959644972511</v>
      </c>
      <c r="X10" s="16">
        <v>0.4404673367756517</v>
      </c>
      <c r="Y10" s="16">
        <v>0.54969440475702047</v>
      </c>
      <c r="AA10" s="16">
        <v>0.59989510979473315</v>
      </c>
      <c r="AB10" s="16">
        <v>0.46034716941710008</v>
      </c>
      <c r="AC10" s="16">
        <v>0.49979606110362951</v>
      </c>
      <c r="AD10" s="16">
        <v>0.40079019099224811</v>
      </c>
    </row>
    <row r="11" spans="2:32" ht="19" customHeight="1" x14ac:dyDescent="0.35">
      <c r="B11" s="15" t="s">
        <v>125</v>
      </c>
      <c r="C11" s="16">
        <v>0.15241214618807999</v>
      </c>
      <c r="D11" s="16">
        <v>0.12216590452369699</v>
      </c>
      <c r="E11" s="16">
        <v>0.1825045321718187</v>
      </c>
      <c r="G11" s="16">
        <v>6.9732728595740548E-2</v>
      </c>
      <c r="H11" s="16">
        <v>6.5140828961211303E-2</v>
      </c>
      <c r="I11" s="16">
        <v>0.16368977318784261</v>
      </c>
      <c r="J11" s="16">
        <v>0.15118638213339819</v>
      </c>
      <c r="K11" s="16">
        <v>0.22329692606676529</v>
      </c>
      <c r="L11" s="16">
        <v>0.23661573311134729</v>
      </c>
      <c r="N11" s="16">
        <v>0.18927418000819529</v>
      </c>
      <c r="O11" s="16">
        <v>0.10549618547331591</v>
      </c>
      <c r="P11" s="16">
        <v>8.7836496370023734E-2</v>
      </c>
      <c r="Q11" s="16">
        <v>0.16336470069486869</v>
      </c>
      <c r="R11" s="16">
        <v>0.1153042381034831</v>
      </c>
      <c r="S11" s="16">
        <v>0.16801990243043211</v>
      </c>
      <c r="T11" s="16">
        <v>0.1429041359736446</v>
      </c>
      <c r="U11" s="16">
        <v>0.19254116174642641</v>
      </c>
      <c r="V11" s="16">
        <v>0.13244313771963581</v>
      </c>
      <c r="W11" s="16">
        <v>0.1881727843567125</v>
      </c>
      <c r="X11" s="16">
        <v>0.15901643488549111</v>
      </c>
      <c r="Y11" s="16">
        <v>0.14202005829578779</v>
      </c>
      <c r="AA11" s="16">
        <v>0.12347589185033769</v>
      </c>
      <c r="AB11" s="16">
        <v>0.16466530334379931</v>
      </c>
      <c r="AC11" s="16">
        <v>0.13064397995640101</v>
      </c>
      <c r="AD11" s="16">
        <v>0.18912485080714869</v>
      </c>
    </row>
    <row r="13" spans="2:32" x14ac:dyDescent="0.35">
      <c r="B13" s="19" t="s">
        <v>38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290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654</v>
      </c>
      <c r="D7" s="13">
        <v>317</v>
      </c>
      <c r="E7" s="13">
        <v>337</v>
      </c>
      <c r="G7" s="13">
        <v>89</v>
      </c>
      <c r="H7" s="13">
        <v>99</v>
      </c>
      <c r="I7" s="13">
        <v>125</v>
      </c>
      <c r="J7" s="13">
        <v>118</v>
      </c>
      <c r="K7" s="13">
        <v>96</v>
      </c>
      <c r="L7" s="13">
        <v>127</v>
      </c>
      <c r="N7" s="13">
        <v>59</v>
      </c>
      <c r="O7" s="13">
        <v>20</v>
      </c>
      <c r="P7" s="13">
        <v>36</v>
      </c>
      <c r="Q7" s="13">
        <v>37</v>
      </c>
      <c r="R7" s="13">
        <v>80</v>
      </c>
      <c r="S7" s="13">
        <v>58</v>
      </c>
      <c r="T7" s="13">
        <v>50</v>
      </c>
      <c r="U7" s="13">
        <v>58</v>
      </c>
      <c r="V7" s="13">
        <v>72</v>
      </c>
      <c r="W7" s="13">
        <v>87</v>
      </c>
      <c r="X7" s="13">
        <v>40</v>
      </c>
      <c r="Y7" s="13">
        <v>57</v>
      </c>
      <c r="AA7" s="13">
        <v>186</v>
      </c>
      <c r="AB7" s="13">
        <v>175</v>
      </c>
      <c r="AC7" s="13">
        <v>134</v>
      </c>
      <c r="AD7" s="13">
        <v>154</v>
      </c>
    </row>
    <row r="8" spans="2:32" x14ac:dyDescent="0.35">
      <c r="B8" s="7" t="s">
        <v>111</v>
      </c>
      <c r="C8" s="14">
        <v>651</v>
      </c>
      <c r="D8" s="14">
        <v>314</v>
      </c>
      <c r="E8" s="14">
        <v>337</v>
      </c>
      <c r="G8" s="14">
        <v>83</v>
      </c>
      <c r="H8" s="14">
        <v>98</v>
      </c>
      <c r="I8" s="14">
        <v>121</v>
      </c>
      <c r="J8" s="14">
        <v>118</v>
      </c>
      <c r="K8" s="14">
        <v>92</v>
      </c>
      <c r="L8" s="14">
        <v>139</v>
      </c>
      <c r="N8" s="14">
        <v>56</v>
      </c>
      <c r="O8" s="14">
        <v>17</v>
      </c>
      <c r="P8" s="14">
        <v>34</v>
      </c>
      <c r="Q8" s="14">
        <v>33</v>
      </c>
      <c r="R8" s="14">
        <v>80</v>
      </c>
      <c r="S8" s="14">
        <v>57</v>
      </c>
      <c r="T8" s="14">
        <v>48</v>
      </c>
      <c r="U8" s="14">
        <v>56</v>
      </c>
      <c r="V8" s="14">
        <v>79</v>
      </c>
      <c r="W8" s="14">
        <v>85</v>
      </c>
      <c r="X8" s="14">
        <v>44</v>
      </c>
      <c r="Y8" s="14">
        <v>62</v>
      </c>
      <c r="AA8" s="14">
        <v>186</v>
      </c>
      <c r="AB8" s="14">
        <v>172</v>
      </c>
      <c r="AC8" s="14">
        <v>136</v>
      </c>
      <c r="AD8" s="14">
        <v>156</v>
      </c>
    </row>
    <row r="9" spans="2:32" ht="46" customHeight="1" x14ac:dyDescent="0.35">
      <c r="B9" s="15" t="s">
        <v>291</v>
      </c>
      <c r="C9" s="16">
        <v>0.36867217885190029</v>
      </c>
      <c r="D9" s="16">
        <v>0.34509135457551088</v>
      </c>
      <c r="E9" s="16">
        <v>0.39067433821971298</v>
      </c>
      <c r="G9" s="16">
        <v>0.38720731213632442</v>
      </c>
      <c r="H9" s="16">
        <v>0.30615595264517731</v>
      </c>
      <c r="I9" s="16">
        <v>0.29345121441971772</v>
      </c>
      <c r="J9" s="16">
        <v>0.38444657288119011</v>
      </c>
      <c r="K9" s="16">
        <v>0.36802407602761189</v>
      </c>
      <c r="L9" s="16">
        <v>0.4538085102534174</v>
      </c>
      <c r="N9" s="16">
        <v>0.44911200541670537</v>
      </c>
      <c r="O9" s="16">
        <v>0.40751740403799802</v>
      </c>
      <c r="P9" s="16">
        <v>0.33357064044633272</v>
      </c>
      <c r="Q9" s="16">
        <v>0.34671503091587469</v>
      </c>
      <c r="R9" s="16">
        <v>0.28276454141283092</v>
      </c>
      <c r="S9" s="16">
        <v>0.35154826629090502</v>
      </c>
      <c r="T9" s="16">
        <v>0.68109245687776809</v>
      </c>
      <c r="U9" s="16">
        <v>0.3053486344806291</v>
      </c>
      <c r="V9" s="16">
        <v>0.30791116296473747</v>
      </c>
      <c r="W9" s="16">
        <v>0.28855798341573519</v>
      </c>
      <c r="X9" s="16">
        <v>0.46600064537649749</v>
      </c>
      <c r="Y9" s="16">
        <v>0.37728432446949489</v>
      </c>
      <c r="AA9" s="16">
        <v>0.31835136160786459</v>
      </c>
      <c r="AB9" s="16">
        <v>0.41071899603895162</v>
      </c>
      <c r="AC9" s="16">
        <v>0.34705579333981251</v>
      </c>
      <c r="AD9" s="16">
        <v>0.39883144318394909</v>
      </c>
    </row>
    <row r="10" spans="2:32" ht="32" customHeight="1" x14ac:dyDescent="0.35">
      <c r="B10" s="15" t="s">
        <v>287</v>
      </c>
      <c r="C10" s="16">
        <v>0.49053175528442772</v>
      </c>
      <c r="D10" s="16">
        <v>0.52162038519490561</v>
      </c>
      <c r="E10" s="16">
        <v>0.46152441517621301</v>
      </c>
      <c r="G10" s="16">
        <v>0.5471728039703988</v>
      </c>
      <c r="H10" s="16">
        <v>0.65041473611468925</v>
      </c>
      <c r="I10" s="16">
        <v>0.62692116053329594</v>
      </c>
      <c r="J10" s="16">
        <v>0.47970603427364272</v>
      </c>
      <c r="K10" s="16">
        <v>0.43234125360729359</v>
      </c>
      <c r="L10" s="16">
        <v>0.27374126502233481</v>
      </c>
      <c r="N10" s="16">
        <v>0.39532527672606838</v>
      </c>
      <c r="O10" s="16">
        <v>0.47455414484507491</v>
      </c>
      <c r="P10" s="16">
        <v>0.49716002209976029</v>
      </c>
      <c r="Q10" s="16">
        <v>0.47916961152922172</v>
      </c>
      <c r="R10" s="16">
        <v>0.51860684592511663</v>
      </c>
      <c r="S10" s="16">
        <v>0.50263406871130967</v>
      </c>
      <c r="T10" s="16">
        <v>0.23779321559268271</v>
      </c>
      <c r="U10" s="16">
        <v>0.5537709472080955</v>
      </c>
      <c r="V10" s="16">
        <v>0.61836175370913826</v>
      </c>
      <c r="W10" s="16">
        <v>0.55898911389189987</v>
      </c>
      <c r="X10" s="16">
        <v>0.32951636471707602</v>
      </c>
      <c r="Y10" s="16">
        <v>0.53211808806946204</v>
      </c>
      <c r="AA10" s="16">
        <v>0.56193402801235881</v>
      </c>
      <c r="AB10" s="16">
        <v>0.46664809662568779</v>
      </c>
      <c r="AC10" s="16">
        <v>0.51700300316884629</v>
      </c>
      <c r="AD10" s="16">
        <v>0.4112359840449985</v>
      </c>
    </row>
    <row r="11" spans="2:32" ht="19" customHeight="1" x14ac:dyDescent="0.35">
      <c r="B11" s="15" t="s">
        <v>125</v>
      </c>
      <c r="C11" s="16">
        <v>0.14079606586367191</v>
      </c>
      <c r="D11" s="16">
        <v>0.13328826022958351</v>
      </c>
      <c r="E11" s="16">
        <v>0.14780124660407409</v>
      </c>
      <c r="G11" s="16">
        <v>6.5619883893276817E-2</v>
      </c>
      <c r="H11" s="16">
        <v>4.342931124013364E-2</v>
      </c>
      <c r="I11" s="16">
        <v>7.9627625046986492E-2</v>
      </c>
      <c r="J11" s="16">
        <v>0.13584739284516709</v>
      </c>
      <c r="K11" s="16">
        <v>0.1996346703650945</v>
      </c>
      <c r="L11" s="16">
        <v>0.27245022472424812</v>
      </c>
      <c r="N11" s="16">
        <v>0.1555627178572262</v>
      </c>
      <c r="O11" s="16">
        <v>0.1179284511169269</v>
      </c>
      <c r="P11" s="16">
        <v>0.16926933745390671</v>
      </c>
      <c r="Q11" s="16">
        <v>0.17411535755490351</v>
      </c>
      <c r="R11" s="16">
        <v>0.19862861266205259</v>
      </c>
      <c r="S11" s="16">
        <v>0.14581766499778551</v>
      </c>
      <c r="T11" s="16">
        <v>8.1114327529549432E-2</v>
      </c>
      <c r="U11" s="16">
        <v>0.1408804183112756</v>
      </c>
      <c r="V11" s="16">
        <v>7.372708332612421E-2</v>
      </c>
      <c r="W11" s="16">
        <v>0.15245290269236511</v>
      </c>
      <c r="X11" s="16">
        <v>0.20448298990642641</v>
      </c>
      <c r="Y11" s="16">
        <v>9.059758746104303E-2</v>
      </c>
      <c r="AA11" s="16">
        <v>0.1197146103797767</v>
      </c>
      <c r="AB11" s="16">
        <v>0.1226329073353606</v>
      </c>
      <c r="AC11" s="16">
        <v>0.13594120349134131</v>
      </c>
      <c r="AD11" s="16">
        <v>0.18993257277105241</v>
      </c>
    </row>
    <row r="13" spans="2:32" x14ac:dyDescent="0.35">
      <c r="B13" s="19" t="s">
        <v>39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292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969</v>
      </c>
      <c r="D7" s="13">
        <v>496</v>
      </c>
      <c r="E7" s="13">
        <v>473</v>
      </c>
      <c r="G7" s="13">
        <v>159</v>
      </c>
      <c r="H7" s="13">
        <v>149</v>
      </c>
      <c r="I7" s="13">
        <v>166</v>
      </c>
      <c r="J7" s="13">
        <v>168</v>
      </c>
      <c r="K7" s="13">
        <v>142</v>
      </c>
      <c r="L7" s="13">
        <v>185</v>
      </c>
      <c r="N7" s="13">
        <v>81</v>
      </c>
      <c r="O7" s="13">
        <v>36</v>
      </c>
      <c r="P7" s="13">
        <v>47</v>
      </c>
      <c r="Q7" s="13">
        <v>44</v>
      </c>
      <c r="R7" s="13">
        <v>119</v>
      </c>
      <c r="S7" s="13">
        <v>77</v>
      </c>
      <c r="T7" s="13">
        <v>81</v>
      </c>
      <c r="U7" s="13">
        <v>95</v>
      </c>
      <c r="V7" s="13">
        <v>118</v>
      </c>
      <c r="W7" s="13">
        <v>121</v>
      </c>
      <c r="X7" s="13">
        <v>71</v>
      </c>
      <c r="Y7" s="13">
        <v>79</v>
      </c>
      <c r="AA7" s="13">
        <v>276</v>
      </c>
      <c r="AB7" s="13">
        <v>231</v>
      </c>
      <c r="AC7" s="13">
        <v>211</v>
      </c>
      <c r="AD7" s="13">
        <v>249</v>
      </c>
    </row>
    <row r="8" spans="2:32" x14ac:dyDescent="0.35">
      <c r="B8" s="7" t="s">
        <v>111</v>
      </c>
      <c r="C8" s="14">
        <v>968</v>
      </c>
      <c r="D8" s="14">
        <v>491</v>
      </c>
      <c r="E8" s="14">
        <v>478</v>
      </c>
      <c r="G8" s="14">
        <v>148</v>
      </c>
      <c r="H8" s="14">
        <v>150</v>
      </c>
      <c r="I8" s="14">
        <v>159</v>
      </c>
      <c r="J8" s="14">
        <v>169</v>
      </c>
      <c r="K8" s="14">
        <v>137</v>
      </c>
      <c r="L8" s="14">
        <v>205</v>
      </c>
      <c r="N8" s="14">
        <v>80</v>
      </c>
      <c r="O8" s="14">
        <v>33</v>
      </c>
      <c r="P8" s="14">
        <v>44</v>
      </c>
      <c r="Q8" s="14">
        <v>39</v>
      </c>
      <c r="R8" s="14">
        <v>118</v>
      </c>
      <c r="S8" s="14">
        <v>75</v>
      </c>
      <c r="T8" s="14">
        <v>77</v>
      </c>
      <c r="U8" s="14">
        <v>90</v>
      </c>
      <c r="V8" s="14">
        <v>129</v>
      </c>
      <c r="W8" s="14">
        <v>119</v>
      </c>
      <c r="X8" s="14">
        <v>78</v>
      </c>
      <c r="Y8" s="14">
        <v>86</v>
      </c>
      <c r="AA8" s="14">
        <v>274</v>
      </c>
      <c r="AB8" s="14">
        <v>229</v>
      </c>
      <c r="AC8" s="14">
        <v>213</v>
      </c>
      <c r="AD8" s="14">
        <v>251</v>
      </c>
    </row>
    <row r="9" spans="2:32" ht="46" customHeight="1" x14ac:dyDescent="0.35">
      <c r="B9" s="15" t="s">
        <v>293</v>
      </c>
      <c r="C9" s="16">
        <v>0.41585422854793269</v>
      </c>
      <c r="D9" s="16">
        <v>0.39724374644033222</v>
      </c>
      <c r="E9" s="16">
        <v>0.43495280087016008</v>
      </c>
      <c r="G9" s="16">
        <v>0.36556283891965252</v>
      </c>
      <c r="H9" s="16">
        <v>0.32644636710955022</v>
      </c>
      <c r="I9" s="16">
        <v>0.39134703554649208</v>
      </c>
      <c r="J9" s="16">
        <v>0.45782335835512511</v>
      </c>
      <c r="K9" s="16">
        <v>0.40053585730532509</v>
      </c>
      <c r="L9" s="16">
        <v>0.51204725149730301</v>
      </c>
      <c r="N9" s="16">
        <v>0.36922939358850648</v>
      </c>
      <c r="O9" s="16">
        <v>0.47316300284676083</v>
      </c>
      <c r="P9" s="16">
        <v>0.41333623738001901</v>
      </c>
      <c r="Q9" s="16">
        <v>0.29425817328771381</v>
      </c>
      <c r="R9" s="16">
        <v>0.36399137481962351</v>
      </c>
      <c r="S9" s="16">
        <v>0.43883239444781469</v>
      </c>
      <c r="T9" s="16">
        <v>0.54535858454804376</v>
      </c>
      <c r="U9" s="16">
        <v>0.45235062372383111</v>
      </c>
      <c r="V9" s="16">
        <v>0.29047050559265047</v>
      </c>
      <c r="W9" s="16">
        <v>0.42575057879045303</v>
      </c>
      <c r="X9" s="16">
        <v>0.54006746555111218</v>
      </c>
      <c r="Y9" s="16">
        <v>0.45282755806940739</v>
      </c>
      <c r="AA9" s="16">
        <v>0.36569422843379301</v>
      </c>
      <c r="AB9" s="16">
        <v>0.42257767688074821</v>
      </c>
      <c r="AC9" s="16">
        <v>0.38349158696328878</v>
      </c>
      <c r="AD9" s="16">
        <v>0.49184668189051411</v>
      </c>
    </row>
    <row r="10" spans="2:32" ht="32" customHeight="1" x14ac:dyDescent="0.35">
      <c r="B10" s="15" t="s">
        <v>287</v>
      </c>
      <c r="C10" s="16">
        <v>0.45825779860037491</v>
      </c>
      <c r="D10" s="16">
        <v>0.51571229086078896</v>
      </c>
      <c r="E10" s="16">
        <v>0.39929646867199858</v>
      </c>
      <c r="G10" s="16">
        <v>0.57204802590196768</v>
      </c>
      <c r="H10" s="16">
        <v>0.61814196132627963</v>
      </c>
      <c r="I10" s="16">
        <v>0.5138955097035689</v>
      </c>
      <c r="J10" s="16">
        <v>0.39767782950336822</v>
      </c>
      <c r="K10" s="16">
        <v>0.44064990813786148</v>
      </c>
      <c r="L10" s="16">
        <v>0.27788885303199939</v>
      </c>
      <c r="N10" s="16">
        <v>0.4189082747113807</v>
      </c>
      <c r="O10" s="16">
        <v>0.47355395977716502</v>
      </c>
      <c r="P10" s="16">
        <v>0.48254314746101012</v>
      </c>
      <c r="Q10" s="16">
        <v>0.51089331251554448</v>
      </c>
      <c r="R10" s="16">
        <v>0.53590108890521027</v>
      </c>
      <c r="S10" s="16">
        <v>0.40854473007511649</v>
      </c>
      <c r="T10" s="16">
        <v>0.35366239533245702</v>
      </c>
      <c r="U10" s="16">
        <v>0.37564096571589461</v>
      </c>
      <c r="V10" s="16">
        <v>0.59665738114625078</v>
      </c>
      <c r="W10" s="16">
        <v>0.46439020060506159</v>
      </c>
      <c r="X10" s="16">
        <v>0.35673256119036878</v>
      </c>
      <c r="Y10" s="16">
        <v>0.44499947245724181</v>
      </c>
      <c r="AA10" s="16">
        <v>0.53242340697842916</v>
      </c>
      <c r="AB10" s="16">
        <v>0.45284677892205538</v>
      </c>
      <c r="AC10" s="16">
        <v>0.49952326138690051</v>
      </c>
      <c r="AD10" s="16">
        <v>0.34702025398765018</v>
      </c>
    </row>
    <row r="11" spans="2:32" ht="19" customHeight="1" x14ac:dyDescent="0.35">
      <c r="B11" s="15" t="s">
        <v>125</v>
      </c>
      <c r="C11" s="16">
        <v>0.12588797285169251</v>
      </c>
      <c r="D11" s="16">
        <v>8.7043962698878721E-2</v>
      </c>
      <c r="E11" s="16">
        <v>0.16575073045784131</v>
      </c>
      <c r="G11" s="16">
        <v>6.238913517837992E-2</v>
      </c>
      <c r="H11" s="16">
        <v>5.5411671564170081E-2</v>
      </c>
      <c r="I11" s="16">
        <v>9.4757454749939005E-2</v>
      </c>
      <c r="J11" s="16">
        <v>0.14449881214150681</v>
      </c>
      <c r="K11" s="16">
        <v>0.1588142345568134</v>
      </c>
      <c r="L11" s="16">
        <v>0.21006389547069751</v>
      </c>
      <c r="N11" s="16">
        <v>0.2118623317001129</v>
      </c>
      <c r="O11" s="16">
        <v>5.3283037376074129E-2</v>
      </c>
      <c r="P11" s="16">
        <v>0.104120615158971</v>
      </c>
      <c r="Q11" s="16">
        <v>0.19484851419674179</v>
      </c>
      <c r="R11" s="16">
        <v>0.1001075362751665</v>
      </c>
      <c r="S11" s="16">
        <v>0.1526228754770689</v>
      </c>
      <c r="T11" s="16">
        <v>0.1009790201194994</v>
      </c>
      <c r="U11" s="16">
        <v>0.17200841056027399</v>
      </c>
      <c r="V11" s="16">
        <v>0.1128721132610985</v>
      </c>
      <c r="W11" s="16">
        <v>0.1098592206044855</v>
      </c>
      <c r="X11" s="16">
        <v>0.1031999732585185</v>
      </c>
      <c r="Y11" s="16">
        <v>0.1021729694733513</v>
      </c>
      <c r="AA11" s="16">
        <v>0.1018823645877782</v>
      </c>
      <c r="AB11" s="16">
        <v>0.12457554419719639</v>
      </c>
      <c r="AC11" s="16">
        <v>0.1169851516498108</v>
      </c>
      <c r="AD11" s="16">
        <v>0.16113306412183581</v>
      </c>
    </row>
    <row r="13" spans="2:32" x14ac:dyDescent="0.35">
      <c r="B13" s="19" t="s">
        <v>40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294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1062</v>
      </c>
      <c r="D7" s="13">
        <v>518</v>
      </c>
      <c r="E7" s="13">
        <v>544</v>
      </c>
      <c r="G7" s="13">
        <v>137</v>
      </c>
      <c r="H7" s="13">
        <v>194</v>
      </c>
      <c r="I7" s="13">
        <v>193</v>
      </c>
      <c r="J7" s="13">
        <v>179</v>
      </c>
      <c r="K7" s="13">
        <v>156</v>
      </c>
      <c r="L7" s="13">
        <v>203</v>
      </c>
      <c r="N7" s="13">
        <v>107</v>
      </c>
      <c r="O7" s="13">
        <v>32</v>
      </c>
      <c r="P7" s="13">
        <v>61</v>
      </c>
      <c r="Q7" s="13">
        <v>47</v>
      </c>
      <c r="R7" s="13">
        <v>106</v>
      </c>
      <c r="S7" s="13">
        <v>89</v>
      </c>
      <c r="T7" s="13">
        <v>69</v>
      </c>
      <c r="U7" s="13">
        <v>95</v>
      </c>
      <c r="V7" s="13">
        <v>141</v>
      </c>
      <c r="W7" s="13">
        <v>149</v>
      </c>
      <c r="X7" s="13">
        <v>76</v>
      </c>
      <c r="Y7" s="13">
        <v>90</v>
      </c>
      <c r="AA7" s="13">
        <v>277</v>
      </c>
      <c r="AB7" s="13">
        <v>296</v>
      </c>
      <c r="AC7" s="13">
        <v>227</v>
      </c>
      <c r="AD7" s="13">
        <v>252</v>
      </c>
    </row>
    <row r="8" spans="2:32" x14ac:dyDescent="0.35">
      <c r="B8" s="7" t="s">
        <v>111</v>
      </c>
      <c r="C8" s="14">
        <v>1061</v>
      </c>
      <c r="D8" s="14">
        <v>513</v>
      </c>
      <c r="E8" s="14">
        <v>548</v>
      </c>
      <c r="G8" s="14">
        <v>129</v>
      </c>
      <c r="H8" s="14">
        <v>195</v>
      </c>
      <c r="I8" s="14">
        <v>186</v>
      </c>
      <c r="J8" s="14">
        <v>179</v>
      </c>
      <c r="K8" s="14">
        <v>149</v>
      </c>
      <c r="L8" s="14">
        <v>224</v>
      </c>
      <c r="N8" s="14">
        <v>104</v>
      </c>
      <c r="O8" s="14">
        <v>28</v>
      </c>
      <c r="P8" s="14">
        <v>57</v>
      </c>
      <c r="Q8" s="14">
        <v>43</v>
      </c>
      <c r="R8" s="14">
        <v>104</v>
      </c>
      <c r="S8" s="14">
        <v>87</v>
      </c>
      <c r="T8" s="14">
        <v>66</v>
      </c>
      <c r="U8" s="14">
        <v>92</v>
      </c>
      <c r="V8" s="14">
        <v>153</v>
      </c>
      <c r="W8" s="14">
        <v>144</v>
      </c>
      <c r="X8" s="14">
        <v>85</v>
      </c>
      <c r="Y8" s="14">
        <v>97</v>
      </c>
      <c r="AA8" s="14">
        <v>278</v>
      </c>
      <c r="AB8" s="14">
        <v>295</v>
      </c>
      <c r="AC8" s="14">
        <v>229</v>
      </c>
      <c r="AD8" s="14">
        <v>255</v>
      </c>
    </row>
    <row r="9" spans="2:32" ht="46" customHeight="1" x14ac:dyDescent="0.35">
      <c r="B9" s="15" t="s">
        <v>295</v>
      </c>
      <c r="C9" s="16">
        <v>0.44509967293043612</v>
      </c>
      <c r="D9" s="16">
        <v>0.39669518863132752</v>
      </c>
      <c r="E9" s="16">
        <v>0.49039321025559701</v>
      </c>
      <c r="G9" s="16">
        <v>0.4045663306203845</v>
      </c>
      <c r="H9" s="16">
        <v>0.31862535582611229</v>
      </c>
      <c r="I9" s="16">
        <v>0.40862951204343201</v>
      </c>
      <c r="J9" s="16">
        <v>0.47578698697228089</v>
      </c>
      <c r="K9" s="16">
        <v>0.48866864019878947</v>
      </c>
      <c r="L9" s="16">
        <v>0.55545493605249918</v>
      </c>
      <c r="N9" s="16">
        <v>0.48549162122443579</v>
      </c>
      <c r="O9" s="16">
        <v>0.31225864985860879</v>
      </c>
      <c r="P9" s="16">
        <v>0.47767698742407749</v>
      </c>
      <c r="Q9" s="16">
        <v>0.60347262662720424</v>
      </c>
      <c r="R9" s="16">
        <v>0.46801180764143629</v>
      </c>
      <c r="S9" s="16">
        <v>0.38169986220909691</v>
      </c>
      <c r="T9" s="16">
        <v>0.60307917609267969</v>
      </c>
      <c r="U9" s="16">
        <v>0.44453463843140228</v>
      </c>
      <c r="V9" s="16">
        <v>0.32777997358922362</v>
      </c>
      <c r="W9" s="16">
        <v>0.39253163576397099</v>
      </c>
      <c r="X9" s="16">
        <v>0.54237295356564819</v>
      </c>
      <c r="Y9" s="16">
        <v>0.45578845051100331</v>
      </c>
      <c r="AA9" s="16">
        <v>0.39323175364678242</v>
      </c>
      <c r="AB9" s="16">
        <v>0.48088993805456842</v>
      </c>
      <c r="AC9" s="16">
        <v>0.3844080403924513</v>
      </c>
      <c r="AD9" s="16">
        <v>0.51394673876250285</v>
      </c>
    </row>
    <row r="10" spans="2:32" ht="32" customHeight="1" x14ac:dyDescent="0.35">
      <c r="B10" s="15" t="s">
        <v>287</v>
      </c>
      <c r="C10" s="16">
        <v>0.43780816781865378</v>
      </c>
      <c r="D10" s="16">
        <v>0.51174716117263574</v>
      </c>
      <c r="E10" s="16">
        <v>0.36862121946550158</v>
      </c>
      <c r="G10" s="16">
        <v>0.54554749763882826</v>
      </c>
      <c r="H10" s="16">
        <v>0.65020862878444352</v>
      </c>
      <c r="I10" s="16">
        <v>0.48544922277043839</v>
      </c>
      <c r="J10" s="16">
        <v>0.37749088793424729</v>
      </c>
      <c r="K10" s="16">
        <v>0.36977507333210868</v>
      </c>
      <c r="L10" s="16">
        <v>0.24440684504226701</v>
      </c>
      <c r="N10" s="16">
        <v>0.40913266935360809</v>
      </c>
      <c r="O10" s="16">
        <v>0.51989645968326148</v>
      </c>
      <c r="P10" s="16">
        <v>0.4885841820591515</v>
      </c>
      <c r="Q10" s="16">
        <v>0.33022072387908658</v>
      </c>
      <c r="R10" s="16">
        <v>0.39264785614037268</v>
      </c>
      <c r="S10" s="16">
        <v>0.42907766885830601</v>
      </c>
      <c r="T10" s="16">
        <v>0.32593423887049888</v>
      </c>
      <c r="U10" s="16">
        <v>0.45184126523357859</v>
      </c>
      <c r="V10" s="16">
        <v>0.59789362558691994</v>
      </c>
      <c r="W10" s="16">
        <v>0.46434211555950827</v>
      </c>
      <c r="X10" s="16">
        <v>0.27906971794065832</v>
      </c>
      <c r="Y10" s="16">
        <v>0.42735789722436501</v>
      </c>
      <c r="AA10" s="16">
        <v>0.50934775877497773</v>
      </c>
      <c r="AB10" s="16">
        <v>0.41654002653803751</v>
      </c>
      <c r="AC10" s="16">
        <v>0.49154326558262362</v>
      </c>
      <c r="AD10" s="16">
        <v>0.33783260784936242</v>
      </c>
    </row>
    <row r="11" spans="2:32" ht="19" customHeight="1" x14ac:dyDescent="0.35">
      <c r="B11" s="15" t="s">
        <v>125</v>
      </c>
      <c r="C11" s="16">
        <v>0.1170921592509101</v>
      </c>
      <c r="D11" s="16">
        <v>9.155765019603665E-2</v>
      </c>
      <c r="E11" s="16">
        <v>0.1409855702789016</v>
      </c>
      <c r="G11" s="16">
        <v>4.9886171740787029E-2</v>
      </c>
      <c r="H11" s="16">
        <v>3.1166015389444201E-2</v>
      </c>
      <c r="I11" s="16">
        <v>0.1059212651861295</v>
      </c>
      <c r="J11" s="16">
        <v>0.14672212509347171</v>
      </c>
      <c r="K11" s="16">
        <v>0.14155628646910171</v>
      </c>
      <c r="L11" s="16">
        <v>0.20013821890523381</v>
      </c>
      <c r="N11" s="16">
        <v>0.1053757094219559</v>
      </c>
      <c r="O11" s="16">
        <v>0.16784489045812959</v>
      </c>
      <c r="P11" s="16">
        <v>3.3738830516771109E-2</v>
      </c>
      <c r="Q11" s="16">
        <v>6.6306649493709194E-2</v>
      </c>
      <c r="R11" s="16">
        <v>0.139340336218191</v>
      </c>
      <c r="S11" s="16">
        <v>0.1892224689325972</v>
      </c>
      <c r="T11" s="16">
        <v>7.0986585036821551E-2</v>
      </c>
      <c r="U11" s="16">
        <v>0.10362409633501909</v>
      </c>
      <c r="V11" s="16">
        <v>7.4326400823856428E-2</v>
      </c>
      <c r="W11" s="16">
        <v>0.14312624867652049</v>
      </c>
      <c r="X11" s="16">
        <v>0.17855732849369341</v>
      </c>
      <c r="Y11" s="16">
        <v>0.11685365226463169</v>
      </c>
      <c r="AA11" s="16">
        <v>9.7420487578239845E-2</v>
      </c>
      <c r="AB11" s="16">
        <v>0.10257003540739409</v>
      </c>
      <c r="AC11" s="16">
        <v>0.12404869402492499</v>
      </c>
      <c r="AD11" s="16">
        <v>0.14822065338813481</v>
      </c>
    </row>
    <row r="13" spans="2:32" x14ac:dyDescent="0.35">
      <c r="B13" s="19" t="s">
        <v>41</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296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705</v>
      </c>
      <c r="D7" s="13">
        <v>357</v>
      </c>
      <c r="E7" s="13">
        <v>348</v>
      </c>
      <c r="G7" s="13">
        <v>97</v>
      </c>
      <c r="H7" s="13">
        <v>127</v>
      </c>
      <c r="I7" s="13">
        <v>117</v>
      </c>
      <c r="J7" s="13">
        <v>131</v>
      </c>
      <c r="K7" s="13">
        <v>101</v>
      </c>
      <c r="L7" s="13">
        <v>132</v>
      </c>
      <c r="N7" s="13">
        <v>65</v>
      </c>
      <c r="O7" s="13">
        <v>31</v>
      </c>
      <c r="P7" s="13">
        <v>44</v>
      </c>
      <c r="Q7" s="13">
        <v>28</v>
      </c>
      <c r="R7" s="13">
        <v>82</v>
      </c>
      <c r="S7" s="13">
        <v>51</v>
      </c>
      <c r="T7" s="13">
        <v>58</v>
      </c>
      <c r="U7" s="13">
        <v>55</v>
      </c>
      <c r="V7" s="13">
        <v>79</v>
      </c>
      <c r="W7" s="13">
        <v>101</v>
      </c>
      <c r="X7" s="13">
        <v>48</v>
      </c>
      <c r="Y7" s="13">
        <v>63</v>
      </c>
      <c r="AA7" s="13">
        <v>182</v>
      </c>
      <c r="AB7" s="13">
        <v>192</v>
      </c>
      <c r="AC7" s="13">
        <v>157</v>
      </c>
      <c r="AD7" s="13">
        <v>170</v>
      </c>
    </row>
    <row r="8" spans="2:32" x14ac:dyDescent="0.35">
      <c r="B8" s="7" t="s">
        <v>111</v>
      </c>
      <c r="C8" s="14">
        <v>703</v>
      </c>
      <c r="D8" s="14">
        <v>351</v>
      </c>
      <c r="E8" s="14">
        <v>352</v>
      </c>
      <c r="G8" s="14">
        <v>90</v>
      </c>
      <c r="H8" s="14">
        <v>127</v>
      </c>
      <c r="I8" s="14">
        <v>112</v>
      </c>
      <c r="J8" s="14">
        <v>132</v>
      </c>
      <c r="K8" s="14">
        <v>96</v>
      </c>
      <c r="L8" s="14">
        <v>145</v>
      </c>
      <c r="N8" s="14">
        <v>63</v>
      </c>
      <c r="O8" s="14">
        <v>29</v>
      </c>
      <c r="P8" s="14">
        <v>41</v>
      </c>
      <c r="Q8" s="14">
        <v>25</v>
      </c>
      <c r="R8" s="14">
        <v>81</v>
      </c>
      <c r="S8" s="14">
        <v>50</v>
      </c>
      <c r="T8" s="14">
        <v>55</v>
      </c>
      <c r="U8" s="14">
        <v>53</v>
      </c>
      <c r="V8" s="14">
        <v>87</v>
      </c>
      <c r="W8" s="14">
        <v>98</v>
      </c>
      <c r="X8" s="14">
        <v>52</v>
      </c>
      <c r="Y8" s="14">
        <v>69</v>
      </c>
      <c r="AA8" s="14">
        <v>181</v>
      </c>
      <c r="AB8" s="14">
        <v>192</v>
      </c>
      <c r="AC8" s="14">
        <v>158</v>
      </c>
      <c r="AD8" s="14">
        <v>171</v>
      </c>
    </row>
    <row r="9" spans="2:32" ht="46" customHeight="1" x14ac:dyDescent="0.35">
      <c r="B9" s="15" t="s">
        <v>297</v>
      </c>
      <c r="C9" s="16">
        <v>0.5287891658451036</v>
      </c>
      <c r="D9" s="16">
        <v>0.5030486736142703</v>
      </c>
      <c r="E9" s="16">
        <v>0.55447356906951373</v>
      </c>
      <c r="G9" s="16">
        <v>0.47943310259740102</v>
      </c>
      <c r="H9" s="16">
        <v>0.41743843643073181</v>
      </c>
      <c r="I9" s="16">
        <v>0.43723918053145261</v>
      </c>
      <c r="J9" s="16">
        <v>0.54651346670368417</v>
      </c>
      <c r="K9" s="16">
        <v>0.5813667604253645</v>
      </c>
      <c r="L9" s="16">
        <v>0.67644950086485056</v>
      </c>
      <c r="N9" s="16">
        <v>0.61055892370971987</v>
      </c>
      <c r="O9" s="16">
        <v>0.45345204463953231</v>
      </c>
      <c r="P9" s="16">
        <v>0.50233170132463567</v>
      </c>
      <c r="Q9" s="16">
        <v>0.61389129256621167</v>
      </c>
      <c r="R9" s="16">
        <v>0.47772306864198211</v>
      </c>
      <c r="S9" s="16">
        <v>0.5412603444099342</v>
      </c>
      <c r="T9" s="16">
        <v>0.5868253590883491</v>
      </c>
      <c r="U9" s="16">
        <v>0.54564756072571496</v>
      </c>
      <c r="V9" s="16">
        <v>0.40177706881833342</v>
      </c>
      <c r="W9" s="16">
        <v>0.48420771005566599</v>
      </c>
      <c r="X9" s="16">
        <v>0.63143797898789611</v>
      </c>
      <c r="Y9" s="16">
        <v>0.60651927529982963</v>
      </c>
      <c r="AA9" s="16">
        <v>0.47575416527997783</v>
      </c>
      <c r="AB9" s="16">
        <v>0.60899019826102185</v>
      </c>
      <c r="AC9" s="16">
        <v>0.4559579353850875</v>
      </c>
      <c r="AD9" s="16">
        <v>0.56265446141465059</v>
      </c>
    </row>
    <row r="10" spans="2:32" ht="32" customHeight="1" x14ac:dyDescent="0.35">
      <c r="B10" s="15" t="s">
        <v>287</v>
      </c>
      <c r="C10" s="16">
        <v>0.36088546845771541</v>
      </c>
      <c r="D10" s="16">
        <v>0.42307432154640329</v>
      </c>
      <c r="E10" s="16">
        <v>0.29883212602473092</v>
      </c>
      <c r="G10" s="16">
        <v>0.48013839988594742</v>
      </c>
      <c r="H10" s="16">
        <v>0.53430533106713352</v>
      </c>
      <c r="I10" s="16">
        <v>0.4613978195559274</v>
      </c>
      <c r="J10" s="16">
        <v>0.28830051202255569</v>
      </c>
      <c r="K10" s="16">
        <v>0.29745196546308172</v>
      </c>
      <c r="L10" s="16">
        <v>0.16559794414640161</v>
      </c>
      <c r="N10" s="16">
        <v>0.27092396325637019</v>
      </c>
      <c r="O10" s="16">
        <v>0.45258371880412018</v>
      </c>
      <c r="P10" s="16">
        <v>0.45057365951192863</v>
      </c>
      <c r="Q10" s="16">
        <v>0.27756226111573512</v>
      </c>
      <c r="R10" s="16">
        <v>0.41788849024098412</v>
      </c>
      <c r="S10" s="16">
        <v>0.2689759509170333</v>
      </c>
      <c r="T10" s="16">
        <v>0.2411827733502746</v>
      </c>
      <c r="U10" s="16">
        <v>0.34020840095028709</v>
      </c>
      <c r="V10" s="16">
        <v>0.50672396031003331</v>
      </c>
      <c r="W10" s="16">
        <v>0.43536858713512661</v>
      </c>
      <c r="X10" s="16">
        <v>0.28629792670552501</v>
      </c>
      <c r="Y10" s="16">
        <v>0.26068708147957942</v>
      </c>
      <c r="AA10" s="16">
        <v>0.45964849234245603</v>
      </c>
      <c r="AB10" s="16">
        <v>0.30713994008799061</v>
      </c>
      <c r="AC10" s="16">
        <v>0.41891286631438629</v>
      </c>
      <c r="AD10" s="16">
        <v>0.26516189889130332</v>
      </c>
    </row>
    <row r="11" spans="2:32" ht="19" customHeight="1" x14ac:dyDescent="0.35">
      <c r="B11" s="15" t="s">
        <v>125</v>
      </c>
      <c r="C11" s="16">
        <v>0.1103253656971809</v>
      </c>
      <c r="D11" s="16">
        <v>7.3877004839326091E-2</v>
      </c>
      <c r="E11" s="16">
        <v>0.14669430490575541</v>
      </c>
      <c r="G11" s="16">
        <v>4.0428497516651528E-2</v>
      </c>
      <c r="H11" s="16">
        <v>4.8256232502134691E-2</v>
      </c>
      <c r="I11" s="16">
        <v>0.10136299991261991</v>
      </c>
      <c r="J11" s="16">
        <v>0.16518602127375989</v>
      </c>
      <c r="K11" s="16">
        <v>0.1211812741115537</v>
      </c>
      <c r="L11" s="16">
        <v>0.15795255498874811</v>
      </c>
      <c r="N11" s="16">
        <v>0.1185171130339099</v>
      </c>
      <c r="O11" s="16">
        <v>9.3964236556347391E-2</v>
      </c>
      <c r="P11" s="16">
        <v>4.7094639163435467E-2</v>
      </c>
      <c r="Q11" s="16">
        <v>0.1085464463180532</v>
      </c>
      <c r="R11" s="16">
        <v>0.1043884411170341</v>
      </c>
      <c r="S11" s="16">
        <v>0.18976370467303261</v>
      </c>
      <c r="T11" s="16">
        <v>0.1719918675613763</v>
      </c>
      <c r="U11" s="16">
        <v>0.1141440383239981</v>
      </c>
      <c r="V11" s="16">
        <v>9.1498970871633223E-2</v>
      </c>
      <c r="W11" s="16">
        <v>8.0423702809207534E-2</v>
      </c>
      <c r="X11" s="16">
        <v>8.2264094306579105E-2</v>
      </c>
      <c r="Y11" s="16">
        <v>0.13279364322059109</v>
      </c>
      <c r="AA11" s="16">
        <v>6.45973423775663E-2</v>
      </c>
      <c r="AB11" s="16">
        <v>8.3869861650987629E-2</v>
      </c>
      <c r="AC11" s="16">
        <v>0.12512919830052649</v>
      </c>
      <c r="AD11" s="16">
        <v>0.17218363969404599</v>
      </c>
    </row>
    <row r="13" spans="2:32" x14ac:dyDescent="0.35">
      <c r="B13" s="19" t="s">
        <v>42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298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719</v>
      </c>
      <c r="D7" s="13">
        <v>360</v>
      </c>
      <c r="E7" s="13">
        <v>359</v>
      </c>
      <c r="G7" s="13">
        <v>97</v>
      </c>
      <c r="H7" s="13">
        <v>140</v>
      </c>
      <c r="I7" s="13">
        <v>116</v>
      </c>
      <c r="J7" s="13">
        <v>124</v>
      </c>
      <c r="K7" s="13">
        <v>103</v>
      </c>
      <c r="L7" s="13">
        <v>139</v>
      </c>
      <c r="N7" s="13">
        <v>68</v>
      </c>
      <c r="O7" s="13">
        <v>23</v>
      </c>
      <c r="P7" s="13">
        <v>31</v>
      </c>
      <c r="Q7" s="13">
        <v>28</v>
      </c>
      <c r="R7" s="13">
        <v>77</v>
      </c>
      <c r="S7" s="13">
        <v>58</v>
      </c>
      <c r="T7" s="13">
        <v>56</v>
      </c>
      <c r="U7" s="13">
        <v>71</v>
      </c>
      <c r="V7" s="13">
        <v>103</v>
      </c>
      <c r="W7" s="13">
        <v>92</v>
      </c>
      <c r="X7" s="13">
        <v>53</v>
      </c>
      <c r="Y7" s="13">
        <v>59</v>
      </c>
      <c r="AA7" s="13">
        <v>210</v>
      </c>
      <c r="AB7" s="13">
        <v>169</v>
      </c>
      <c r="AC7" s="13">
        <v>159</v>
      </c>
      <c r="AD7" s="13">
        <v>178</v>
      </c>
    </row>
    <row r="8" spans="2:32" x14ac:dyDescent="0.35">
      <c r="B8" s="7" t="s">
        <v>111</v>
      </c>
      <c r="C8" s="14">
        <v>722</v>
      </c>
      <c r="D8" s="14">
        <v>359</v>
      </c>
      <c r="E8" s="14">
        <v>363</v>
      </c>
      <c r="G8" s="14">
        <v>91</v>
      </c>
      <c r="H8" s="14">
        <v>141</v>
      </c>
      <c r="I8" s="14">
        <v>112</v>
      </c>
      <c r="J8" s="14">
        <v>124</v>
      </c>
      <c r="K8" s="14">
        <v>99</v>
      </c>
      <c r="L8" s="14">
        <v>155</v>
      </c>
      <c r="N8" s="14">
        <v>66</v>
      </c>
      <c r="O8" s="14">
        <v>21</v>
      </c>
      <c r="P8" s="14">
        <v>30</v>
      </c>
      <c r="Q8" s="14">
        <v>25</v>
      </c>
      <c r="R8" s="14">
        <v>76</v>
      </c>
      <c r="S8" s="14">
        <v>58</v>
      </c>
      <c r="T8" s="14">
        <v>54</v>
      </c>
      <c r="U8" s="14">
        <v>69</v>
      </c>
      <c r="V8" s="14">
        <v>112</v>
      </c>
      <c r="W8" s="14">
        <v>90</v>
      </c>
      <c r="X8" s="14">
        <v>60</v>
      </c>
      <c r="Y8" s="14">
        <v>64</v>
      </c>
      <c r="AA8" s="14">
        <v>211</v>
      </c>
      <c r="AB8" s="14">
        <v>169</v>
      </c>
      <c r="AC8" s="14">
        <v>162</v>
      </c>
      <c r="AD8" s="14">
        <v>180</v>
      </c>
    </row>
    <row r="9" spans="2:32" ht="46" customHeight="1" x14ac:dyDescent="0.35">
      <c r="B9" s="15" t="s">
        <v>299</v>
      </c>
      <c r="C9" s="16">
        <v>0.618262370115361</v>
      </c>
      <c r="D9" s="16">
        <v>0.57618684879575766</v>
      </c>
      <c r="E9" s="16">
        <v>0.65986982559687968</v>
      </c>
      <c r="G9" s="16">
        <v>0.53661274279705973</v>
      </c>
      <c r="H9" s="16">
        <v>0.49661163312573131</v>
      </c>
      <c r="I9" s="16">
        <v>0.62226489353931602</v>
      </c>
      <c r="J9" s="16">
        <v>0.64484594268931295</v>
      </c>
      <c r="K9" s="16">
        <v>0.58588572826783714</v>
      </c>
      <c r="L9" s="16">
        <v>0.77311577851313129</v>
      </c>
      <c r="N9" s="16">
        <v>0.64207681300833608</v>
      </c>
      <c r="O9" s="16">
        <v>0.82277127005676709</v>
      </c>
      <c r="P9" s="16">
        <v>0.7167570309968706</v>
      </c>
      <c r="Q9" s="16">
        <v>0.64243097627782475</v>
      </c>
      <c r="R9" s="16">
        <v>0.62683488532320375</v>
      </c>
      <c r="S9" s="16">
        <v>0.57961558322591267</v>
      </c>
      <c r="T9" s="16">
        <v>0.75507449397523618</v>
      </c>
      <c r="U9" s="16">
        <v>0.71004244480136747</v>
      </c>
      <c r="V9" s="16">
        <v>0.41984362195385472</v>
      </c>
      <c r="W9" s="16">
        <v>0.57949331075124377</v>
      </c>
      <c r="X9" s="16">
        <v>0.74246027236831602</v>
      </c>
      <c r="Y9" s="16">
        <v>0.56855989532252549</v>
      </c>
      <c r="AA9" s="16">
        <v>0.53000961915612421</v>
      </c>
      <c r="AB9" s="16">
        <v>0.65930776685450532</v>
      </c>
      <c r="AC9" s="16">
        <v>0.63258266981564815</v>
      </c>
      <c r="AD9" s="16">
        <v>0.67162864708634629</v>
      </c>
    </row>
    <row r="10" spans="2:32" ht="32" customHeight="1" x14ac:dyDescent="0.35">
      <c r="B10" s="15" t="s">
        <v>287</v>
      </c>
      <c r="C10" s="16">
        <v>0.2828833915742911</v>
      </c>
      <c r="D10" s="16">
        <v>0.33983851256975162</v>
      </c>
      <c r="E10" s="16">
        <v>0.22656186335690881</v>
      </c>
      <c r="G10" s="16">
        <v>0.42151520458355218</v>
      </c>
      <c r="H10" s="16">
        <v>0.45991803176115043</v>
      </c>
      <c r="I10" s="16">
        <v>0.30032305481945609</v>
      </c>
      <c r="J10" s="16">
        <v>0.21732029478353421</v>
      </c>
      <c r="K10" s="16">
        <v>0.28181178602510509</v>
      </c>
      <c r="L10" s="16">
        <v>8.1283086970910509E-2</v>
      </c>
      <c r="N10" s="16">
        <v>0.1464575926379505</v>
      </c>
      <c r="O10" s="16">
        <v>0.1352771852547151</v>
      </c>
      <c r="P10" s="16">
        <v>0.24971309914835749</v>
      </c>
      <c r="Q10" s="16">
        <v>0.3141947038909737</v>
      </c>
      <c r="R10" s="16">
        <v>0.31591005512558468</v>
      </c>
      <c r="S10" s="16">
        <v>0.29556204062225888</v>
      </c>
      <c r="T10" s="16">
        <v>0.20869181187990149</v>
      </c>
      <c r="U10" s="16">
        <v>0.2051183141775636</v>
      </c>
      <c r="V10" s="16">
        <v>0.51765762757484035</v>
      </c>
      <c r="W10" s="16">
        <v>0.26959390768535357</v>
      </c>
      <c r="X10" s="16">
        <v>0.1618375765445299</v>
      </c>
      <c r="Y10" s="16">
        <v>0.29136672410391301</v>
      </c>
      <c r="AA10" s="16">
        <v>0.39903413386643349</v>
      </c>
      <c r="AB10" s="16">
        <v>0.25020615627153542</v>
      </c>
      <c r="AC10" s="16">
        <v>0.2651214456292143</v>
      </c>
      <c r="AD10" s="16">
        <v>0.1915726616648033</v>
      </c>
    </row>
    <row r="11" spans="2:32" ht="19" customHeight="1" x14ac:dyDescent="0.35">
      <c r="B11" s="15" t="s">
        <v>125</v>
      </c>
      <c r="C11" s="16">
        <v>9.8854238310347703E-2</v>
      </c>
      <c r="D11" s="16">
        <v>8.3974638634490839E-2</v>
      </c>
      <c r="E11" s="16">
        <v>0.1135683110462116</v>
      </c>
      <c r="G11" s="16">
        <v>4.1872052619388131E-2</v>
      </c>
      <c r="H11" s="16">
        <v>4.3470335113118402E-2</v>
      </c>
      <c r="I11" s="16">
        <v>7.7412051641227733E-2</v>
      </c>
      <c r="J11" s="16">
        <v>0.13783376252715279</v>
      </c>
      <c r="K11" s="16">
        <v>0.13230248570705749</v>
      </c>
      <c r="L11" s="16">
        <v>0.1456011345159583</v>
      </c>
      <c r="N11" s="16">
        <v>0.21146559435371359</v>
      </c>
      <c r="O11" s="16">
        <v>4.1951544688517799E-2</v>
      </c>
      <c r="P11" s="16">
        <v>3.3529869854771993E-2</v>
      </c>
      <c r="Q11" s="16">
        <v>4.3374319831201741E-2</v>
      </c>
      <c r="R11" s="16">
        <v>5.7255059551211462E-2</v>
      </c>
      <c r="S11" s="16">
        <v>0.1248223761518286</v>
      </c>
      <c r="T11" s="16">
        <v>3.6233694144862362E-2</v>
      </c>
      <c r="U11" s="16">
        <v>8.4839241021068879E-2</v>
      </c>
      <c r="V11" s="16">
        <v>6.2498750471304668E-2</v>
      </c>
      <c r="W11" s="16">
        <v>0.15091278156340271</v>
      </c>
      <c r="X11" s="16">
        <v>9.5702151087154033E-2</v>
      </c>
      <c r="Y11" s="16">
        <v>0.14007338057356161</v>
      </c>
      <c r="AA11" s="16">
        <v>7.0956246977442322E-2</v>
      </c>
      <c r="AB11" s="16">
        <v>9.0486076873959181E-2</v>
      </c>
      <c r="AC11" s="16">
        <v>0.1022958845551374</v>
      </c>
      <c r="AD11" s="16">
        <v>0.13679869124885061</v>
      </c>
    </row>
    <row r="13" spans="2:32" x14ac:dyDescent="0.35">
      <c r="B13" s="19" t="s">
        <v>22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300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619</v>
      </c>
      <c r="D7" s="13">
        <v>303</v>
      </c>
      <c r="E7" s="13">
        <v>316</v>
      </c>
      <c r="G7" s="13">
        <v>102</v>
      </c>
      <c r="H7" s="13">
        <v>77</v>
      </c>
      <c r="I7" s="13">
        <v>127</v>
      </c>
      <c r="J7" s="13">
        <v>96</v>
      </c>
      <c r="K7" s="13">
        <v>95</v>
      </c>
      <c r="L7" s="13">
        <v>122</v>
      </c>
      <c r="N7" s="13">
        <v>56</v>
      </c>
      <c r="O7" s="13">
        <v>14</v>
      </c>
      <c r="P7" s="13">
        <v>33</v>
      </c>
      <c r="Q7" s="13">
        <v>36</v>
      </c>
      <c r="R7" s="13">
        <v>66</v>
      </c>
      <c r="S7" s="13">
        <v>59</v>
      </c>
      <c r="T7" s="13">
        <v>38</v>
      </c>
      <c r="U7" s="13">
        <v>65</v>
      </c>
      <c r="V7" s="13">
        <v>77</v>
      </c>
      <c r="W7" s="13">
        <v>79</v>
      </c>
      <c r="X7" s="13">
        <v>47</v>
      </c>
      <c r="Y7" s="13">
        <v>49</v>
      </c>
      <c r="AA7" s="13">
        <v>168</v>
      </c>
      <c r="AB7" s="13">
        <v>168</v>
      </c>
      <c r="AC7" s="13">
        <v>122</v>
      </c>
      <c r="AD7" s="13">
        <v>156</v>
      </c>
    </row>
    <row r="8" spans="2:32" x14ac:dyDescent="0.35">
      <c r="B8" s="7" t="s">
        <v>111</v>
      </c>
      <c r="C8" s="14">
        <v>616</v>
      </c>
      <c r="D8" s="14">
        <v>299</v>
      </c>
      <c r="E8" s="14">
        <v>317</v>
      </c>
      <c r="G8" s="14">
        <v>97</v>
      </c>
      <c r="H8" s="14">
        <v>77</v>
      </c>
      <c r="I8" s="14">
        <v>122</v>
      </c>
      <c r="J8" s="14">
        <v>95</v>
      </c>
      <c r="K8" s="14">
        <v>92</v>
      </c>
      <c r="L8" s="14">
        <v>134</v>
      </c>
      <c r="N8" s="14">
        <v>55</v>
      </c>
      <c r="O8" s="14">
        <v>12</v>
      </c>
      <c r="P8" s="14">
        <v>30</v>
      </c>
      <c r="Q8" s="14">
        <v>33</v>
      </c>
      <c r="R8" s="14">
        <v>66</v>
      </c>
      <c r="S8" s="14">
        <v>57</v>
      </c>
      <c r="T8" s="14">
        <v>36</v>
      </c>
      <c r="U8" s="14">
        <v>61</v>
      </c>
      <c r="V8" s="14">
        <v>84</v>
      </c>
      <c r="W8" s="14">
        <v>78</v>
      </c>
      <c r="X8" s="14">
        <v>52</v>
      </c>
      <c r="Y8" s="14">
        <v>53</v>
      </c>
      <c r="AA8" s="14">
        <v>167</v>
      </c>
      <c r="AB8" s="14">
        <v>166</v>
      </c>
      <c r="AC8" s="14">
        <v>123</v>
      </c>
      <c r="AD8" s="14">
        <v>159</v>
      </c>
    </row>
    <row r="9" spans="2:32" ht="46" customHeight="1" x14ac:dyDescent="0.35">
      <c r="B9" s="15" t="s">
        <v>301</v>
      </c>
      <c r="C9" s="16">
        <v>0.59330566229609583</v>
      </c>
      <c r="D9" s="16">
        <v>0.59893865448621286</v>
      </c>
      <c r="E9" s="16">
        <v>0.58798548470700585</v>
      </c>
      <c r="G9" s="16">
        <v>0.59271337747458908</v>
      </c>
      <c r="H9" s="16">
        <v>0.40878452326665787</v>
      </c>
      <c r="I9" s="16">
        <v>0.55144197119674232</v>
      </c>
      <c r="J9" s="16">
        <v>0.57997510145335207</v>
      </c>
      <c r="K9" s="16">
        <v>0.66354007685444738</v>
      </c>
      <c r="L9" s="16">
        <v>0.69934188972923461</v>
      </c>
      <c r="N9" s="16">
        <v>0.66410835674390034</v>
      </c>
      <c r="O9" s="16">
        <v>0.580616567629055</v>
      </c>
      <c r="P9" s="16">
        <v>0.5856447858025815</v>
      </c>
      <c r="Q9" s="16">
        <v>0.53812063863414861</v>
      </c>
      <c r="R9" s="16">
        <v>0.56569067830277842</v>
      </c>
      <c r="S9" s="16">
        <v>0.62351051164485194</v>
      </c>
      <c r="T9" s="16">
        <v>0.79200628965012521</v>
      </c>
      <c r="U9" s="16">
        <v>0.55463881859076614</v>
      </c>
      <c r="V9" s="16">
        <v>0.43365164703267628</v>
      </c>
      <c r="W9" s="16">
        <v>0.60958343907841817</v>
      </c>
      <c r="X9" s="16">
        <v>0.70583579242898908</v>
      </c>
      <c r="Y9" s="16">
        <v>0.59029454863861164</v>
      </c>
      <c r="AA9" s="16">
        <v>0.52219882645996962</v>
      </c>
      <c r="AB9" s="16">
        <v>0.57893282518093869</v>
      </c>
      <c r="AC9" s="16">
        <v>0.59081272827864295</v>
      </c>
      <c r="AD9" s="16">
        <v>0.68513732606096511</v>
      </c>
    </row>
    <row r="10" spans="2:32" ht="32" customHeight="1" x14ac:dyDescent="0.35">
      <c r="B10" s="15" t="s">
        <v>287</v>
      </c>
      <c r="C10" s="16">
        <v>0.31156379473841489</v>
      </c>
      <c r="D10" s="16">
        <v>0.31447352796724259</v>
      </c>
      <c r="E10" s="16">
        <v>0.30881564650888249</v>
      </c>
      <c r="G10" s="16">
        <v>0.38839327577651972</v>
      </c>
      <c r="H10" s="16">
        <v>0.56231904911041852</v>
      </c>
      <c r="I10" s="16">
        <v>0.35521879182975191</v>
      </c>
      <c r="J10" s="16">
        <v>0.305211345661489</v>
      </c>
      <c r="K10" s="16">
        <v>0.21069397284588481</v>
      </c>
      <c r="L10" s="16">
        <v>0.1457185660664515</v>
      </c>
      <c r="N10" s="16">
        <v>0.26392846362719302</v>
      </c>
      <c r="O10" s="16">
        <v>0.39639069827391171</v>
      </c>
      <c r="P10" s="16">
        <v>0.25425084210900523</v>
      </c>
      <c r="Q10" s="16">
        <v>0.29266189758210709</v>
      </c>
      <c r="R10" s="16">
        <v>0.34437109943997291</v>
      </c>
      <c r="S10" s="16">
        <v>0.2378976273736845</v>
      </c>
      <c r="T10" s="16">
        <v>0.15169599061302941</v>
      </c>
      <c r="U10" s="16">
        <v>0.33472717762981702</v>
      </c>
      <c r="V10" s="16">
        <v>0.47341587362261561</v>
      </c>
      <c r="W10" s="16">
        <v>0.28767099015414738</v>
      </c>
      <c r="X10" s="16">
        <v>0.22619683797953641</v>
      </c>
      <c r="Y10" s="16">
        <v>0.37061133910274219</v>
      </c>
      <c r="AA10" s="16">
        <v>0.39620426955661081</v>
      </c>
      <c r="AB10" s="16">
        <v>0.33568477584104839</v>
      </c>
      <c r="AC10" s="16">
        <v>0.28845376010023382</v>
      </c>
      <c r="AD10" s="16">
        <v>0.21590798525639279</v>
      </c>
    </row>
    <row r="11" spans="2:32" ht="19" customHeight="1" x14ac:dyDescent="0.35">
      <c r="B11" s="15" t="s">
        <v>125</v>
      </c>
      <c r="C11" s="16">
        <v>9.5130542965489354E-2</v>
      </c>
      <c r="D11" s="16">
        <v>8.6587817546544599E-2</v>
      </c>
      <c r="E11" s="16">
        <v>0.10319886878411171</v>
      </c>
      <c r="G11" s="16">
        <v>1.8893346748891281E-2</v>
      </c>
      <c r="H11" s="16">
        <v>2.8896427622923531E-2</v>
      </c>
      <c r="I11" s="16">
        <v>9.333923697350581E-2</v>
      </c>
      <c r="J11" s="16">
        <v>0.114813552885159</v>
      </c>
      <c r="K11" s="16">
        <v>0.12576595029966789</v>
      </c>
      <c r="L11" s="16">
        <v>0.15493954420431399</v>
      </c>
      <c r="N11" s="16">
        <v>7.1963179628906443E-2</v>
      </c>
      <c r="O11" s="16">
        <v>2.2992734097033181E-2</v>
      </c>
      <c r="P11" s="16">
        <v>0.16010437208841341</v>
      </c>
      <c r="Q11" s="16">
        <v>0.169217463783744</v>
      </c>
      <c r="R11" s="16">
        <v>8.9938222257248637E-2</v>
      </c>
      <c r="S11" s="16">
        <v>0.13859186098146359</v>
      </c>
      <c r="T11" s="16">
        <v>5.6297719736845449E-2</v>
      </c>
      <c r="U11" s="16">
        <v>0.110634003779417</v>
      </c>
      <c r="V11" s="16">
        <v>9.2932479344707733E-2</v>
      </c>
      <c r="W11" s="16">
        <v>0.1027455707674343</v>
      </c>
      <c r="X11" s="16">
        <v>6.7967369591474536E-2</v>
      </c>
      <c r="Y11" s="16">
        <v>3.9094112258646042E-2</v>
      </c>
      <c r="AA11" s="16">
        <v>8.1596903983419622E-2</v>
      </c>
      <c r="AB11" s="16">
        <v>8.5382398978013058E-2</v>
      </c>
      <c r="AC11" s="16">
        <v>0.12073351162112329</v>
      </c>
      <c r="AD11" s="16">
        <v>9.8954688682642206E-2</v>
      </c>
    </row>
    <row r="13" spans="2:32" x14ac:dyDescent="0.35">
      <c r="B13" s="19" t="s">
        <v>43</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302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638</v>
      </c>
      <c r="D7" s="13">
        <v>321</v>
      </c>
      <c r="E7" s="13">
        <v>317</v>
      </c>
      <c r="G7" s="13">
        <v>97</v>
      </c>
      <c r="H7" s="13">
        <v>117</v>
      </c>
      <c r="I7" s="13">
        <v>115</v>
      </c>
      <c r="J7" s="13">
        <v>102</v>
      </c>
      <c r="K7" s="13">
        <v>80</v>
      </c>
      <c r="L7" s="13">
        <v>127</v>
      </c>
      <c r="N7" s="13">
        <v>50</v>
      </c>
      <c r="O7" s="13">
        <v>18</v>
      </c>
      <c r="P7" s="13">
        <v>34</v>
      </c>
      <c r="Q7" s="13">
        <v>31</v>
      </c>
      <c r="R7" s="13">
        <v>65</v>
      </c>
      <c r="S7" s="13">
        <v>50</v>
      </c>
      <c r="T7" s="13">
        <v>50</v>
      </c>
      <c r="U7" s="13">
        <v>69</v>
      </c>
      <c r="V7" s="13">
        <v>88</v>
      </c>
      <c r="W7" s="13">
        <v>91</v>
      </c>
      <c r="X7" s="13">
        <v>45</v>
      </c>
      <c r="Y7" s="13">
        <v>47</v>
      </c>
      <c r="AA7" s="13">
        <v>184</v>
      </c>
      <c r="AB7" s="13">
        <v>173</v>
      </c>
      <c r="AC7" s="13">
        <v>141</v>
      </c>
      <c r="AD7" s="13">
        <v>139</v>
      </c>
    </row>
    <row r="8" spans="2:32" x14ac:dyDescent="0.35">
      <c r="B8" s="7" t="s">
        <v>111</v>
      </c>
      <c r="C8" s="14">
        <v>639</v>
      </c>
      <c r="D8" s="14">
        <v>317</v>
      </c>
      <c r="E8" s="14">
        <v>322</v>
      </c>
      <c r="G8" s="14">
        <v>92</v>
      </c>
      <c r="H8" s="14">
        <v>117</v>
      </c>
      <c r="I8" s="14">
        <v>111</v>
      </c>
      <c r="J8" s="14">
        <v>102</v>
      </c>
      <c r="K8" s="14">
        <v>76</v>
      </c>
      <c r="L8" s="14">
        <v>141</v>
      </c>
      <c r="N8" s="14">
        <v>49</v>
      </c>
      <c r="O8" s="14">
        <v>16</v>
      </c>
      <c r="P8" s="14">
        <v>32</v>
      </c>
      <c r="Q8" s="14">
        <v>28</v>
      </c>
      <c r="R8" s="14">
        <v>64</v>
      </c>
      <c r="S8" s="14">
        <v>49</v>
      </c>
      <c r="T8" s="14">
        <v>48</v>
      </c>
      <c r="U8" s="14">
        <v>66</v>
      </c>
      <c r="V8" s="14">
        <v>96</v>
      </c>
      <c r="W8" s="14">
        <v>90</v>
      </c>
      <c r="X8" s="14">
        <v>51</v>
      </c>
      <c r="Y8" s="14">
        <v>52</v>
      </c>
      <c r="AA8" s="14">
        <v>183</v>
      </c>
      <c r="AB8" s="14">
        <v>172</v>
      </c>
      <c r="AC8" s="14">
        <v>143</v>
      </c>
      <c r="AD8" s="14">
        <v>141</v>
      </c>
    </row>
    <row r="9" spans="2:32" ht="46" customHeight="1" x14ac:dyDescent="0.35">
      <c r="B9" s="15" t="s">
        <v>303</v>
      </c>
      <c r="C9" s="16">
        <v>0.2996935777602589</v>
      </c>
      <c r="D9" s="16">
        <v>0.26160098664572662</v>
      </c>
      <c r="E9" s="16">
        <v>0.33716296664568618</v>
      </c>
      <c r="G9" s="16">
        <v>0.29400328349740051</v>
      </c>
      <c r="H9" s="16">
        <v>0.26134377029791628</v>
      </c>
      <c r="I9" s="16">
        <v>0.33350908989687977</v>
      </c>
      <c r="J9" s="16">
        <v>0.34237320402618943</v>
      </c>
      <c r="K9" s="16">
        <v>0.25429940569209147</v>
      </c>
      <c r="L9" s="16">
        <v>0.30213201181823052</v>
      </c>
      <c r="N9" s="16">
        <v>0.33065192847516611</v>
      </c>
      <c r="O9" s="16">
        <v>0.4194546792166145</v>
      </c>
      <c r="P9" s="16">
        <v>0.38935245939313018</v>
      </c>
      <c r="Q9" s="16">
        <v>0.18340508826379329</v>
      </c>
      <c r="R9" s="16">
        <v>0.28717241923240988</v>
      </c>
      <c r="S9" s="16">
        <v>0.2161774765738847</v>
      </c>
      <c r="T9" s="16">
        <v>0.40270987335932312</v>
      </c>
      <c r="U9" s="16">
        <v>0.27009945962261489</v>
      </c>
      <c r="V9" s="16">
        <v>0.25590656886917218</v>
      </c>
      <c r="W9" s="16">
        <v>0.3121994061295611</v>
      </c>
      <c r="X9" s="16">
        <v>0.35270935174601281</v>
      </c>
      <c r="Y9" s="16">
        <v>0.28545290461448608</v>
      </c>
      <c r="AA9" s="16">
        <v>0.23158859384961289</v>
      </c>
      <c r="AB9" s="16">
        <v>0.33728116596391122</v>
      </c>
      <c r="AC9" s="16">
        <v>0.27006059471466509</v>
      </c>
      <c r="AD9" s="16">
        <v>0.37121554934393719</v>
      </c>
    </row>
    <row r="10" spans="2:32" ht="32" customHeight="1" x14ac:dyDescent="0.35">
      <c r="B10" s="15" t="s">
        <v>304</v>
      </c>
      <c r="C10" s="16">
        <v>0.57067657577286823</v>
      </c>
      <c r="D10" s="16">
        <v>0.63314774595529499</v>
      </c>
      <c r="E10" s="16">
        <v>0.50922744613358639</v>
      </c>
      <c r="G10" s="16">
        <v>0.64296374397724132</v>
      </c>
      <c r="H10" s="16">
        <v>0.68681593025909549</v>
      </c>
      <c r="I10" s="16">
        <v>0.55379894160965348</v>
      </c>
      <c r="J10" s="16">
        <v>0.54346543067119957</v>
      </c>
      <c r="K10" s="16">
        <v>0.57679951456109668</v>
      </c>
      <c r="L10" s="16">
        <v>0.45738714800624602</v>
      </c>
      <c r="N10" s="16">
        <v>0.50460002143533988</v>
      </c>
      <c r="O10" s="16">
        <v>0.46705681814155048</v>
      </c>
      <c r="P10" s="16">
        <v>0.46637558790750949</v>
      </c>
      <c r="Q10" s="16">
        <v>0.58516474771338045</v>
      </c>
      <c r="R10" s="16">
        <v>0.60098315876745523</v>
      </c>
      <c r="S10" s="16">
        <v>0.66421798435299995</v>
      </c>
      <c r="T10" s="16">
        <v>0.47615023786014032</v>
      </c>
      <c r="U10" s="16">
        <v>0.53201837434731236</v>
      </c>
      <c r="V10" s="16">
        <v>0.65121436294888191</v>
      </c>
      <c r="W10" s="16">
        <v>0.59873021894266854</v>
      </c>
      <c r="X10" s="16">
        <v>0.47266612170554789</v>
      </c>
      <c r="Y10" s="16">
        <v>0.6298472420983976</v>
      </c>
      <c r="AA10" s="16">
        <v>0.64287101295652871</v>
      </c>
      <c r="AB10" s="16">
        <v>0.56122837897818356</v>
      </c>
      <c r="AC10" s="16">
        <v>0.5782239643864141</v>
      </c>
      <c r="AD10" s="16">
        <v>0.48177877086816562</v>
      </c>
    </row>
    <row r="11" spans="2:32" ht="19" customHeight="1" x14ac:dyDescent="0.35">
      <c r="B11" s="15" t="s">
        <v>125</v>
      </c>
      <c r="C11" s="16">
        <v>0.1296298464668727</v>
      </c>
      <c r="D11" s="16">
        <v>0.1052512673989781</v>
      </c>
      <c r="E11" s="16">
        <v>0.15360958722072751</v>
      </c>
      <c r="G11" s="16">
        <v>6.303297252535818E-2</v>
      </c>
      <c r="H11" s="16">
        <v>5.1840299442988229E-2</v>
      </c>
      <c r="I11" s="16">
        <v>0.1126919684934668</v>
      </c>
      <c r="J11" s="16">
        <v>0.1141613653026108</v>
      </c>
      <c r="K11" s="16">
        <v>0.1689010797468119</v>
      </c>
      <c r="L11" s="16">
        <v>0.24048084017552371</v>
      </c>
      <c r="N11" s="16">
        <v>0.164748050089494</v>
      </c>
      <c r="O11" s="16">
        <v>0.1134885026418348</v>
      </c>
      <c r="P11" s="16">
        <v>0.14427195269936041</v>
      </c>
      <c r="Q11" s="16">
        <v>0.2314301640228264</v>
      </c>
      <c r="R11" s="16">
        <v>0.1118444220001351</v>
      </c>
      <c r="S11" s="16">
        <v>0.1196045390731154</v>
      </c>
      <c r="T11" s="16">
        <v>0.1211398887805368</v>
      </c>
      <c r="U11" s="16">
        <v>0.1978821660300723</v>
      </c>
      <c r="V11" s="16">
        <v>9.2879068181945634E-2</v>
      </c>
      <c r="W11" s="16">
        <v>8.9070374927770327E-2</v>
      </c>
      <c r="X11" s="16">
        <v>0.1746245265484393</v>
      </c>
      <c r="Y11" s="16">
        <v>8.4699853287116156E-2</v>
      </c>
      <c r="AA11" s="16">
        <v>0.1255403931938584</v>
      </c>
      <c r="AB11" s="16">
        <v>0.1014904550579052</v>
      </c>
      <c r="AC11" s="16">
        <v>0.15171544089892081</v>
      </c>
      <c r="AD11" s="16">
        <v>0.14700567978789739</v>
      </c>
    </row>
    <row r="13" spans="2:32" x14ac:dyDescent="0.35">
      <c r="B13" s="19" t="s">
        <v>44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305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711</v>
      </c>
      <c r="D7" s="13">
        <v>346</v>
      </c>
      <c r="E7" s="13">
        <v>365</v>
      </c>
      <c r="G7" s="13">
        <v>105</v>
      </c>
      <c r="H7" s="13">
        <v>112</v>
      </c>
      <c r="I7" s="13">
        <v>118</v>
      </c>
      <c r="J7" s="13">
        <v>116</v>
      </c>
      <c r="K7" s="13">
        <v>113</v>
      </c>
      <c r="L7" s="13">
        <v>147</v>
      </c>
      <c r="N7" s="13">
        <v>61</v>
      </c>
      <c r="O7" s="13">
        <v>30</v>
      </c>
      <c r="P7" s="13">
        <v>37</v>
      </c>
      <c r="Q7" s="13">
        <v>30</v>
      </c>
      <c r="R7" s="13">
        <v>84</v>
      </c>
      <c r="S7" s="13">
        <v>59</v>
      </c>
      <c r="T7" s="13">
        <v>54</v>
      </c>
      <c r="U7" s="13">
        <v>66</v>
      </c>
      <c r="V7" s="13">
        <v>93</v>
      </c>
      <c r="W7" s="13">
        <v>90</v>
      </c>
      <c r="X7" s="13">
        <v>51</v>
      </c>
      <c r="Y7" s="13">
        <v>56</v>
      </c>
      <c r="AA7" s="13">
        <v>190</v>
      </c>
      <c r="AB7" s="13">
        <v>184</v>
      </c>
      <c r="AC7" s="13">
        <v>146</v>
      </c>
      <c r="AD7" s="13">
        <v>188</v>
      </c>
    </row>
    <row r="8" spans="2:32" x14ac:dyDescent="0.35">
      <c r="B8" s="7" t="s">
        <v>111</v>
      </c>
      <c r="C8" s="14">
        <v>714</v>
      </c>
      <c r="D8" s="14">
        <v>344</v>
      </c>
      <c r="E8" s="14">
        <v>370</v>
      </c>
      <c r="G8" s="14">
        <v>98</v>
      </c>
      <c r="H8" s="14">
        <v>114</v>
      </c>
      <c r="I8" s="14">
        <v>112</v>
      </c>
      <c r="J8" s="14">
        <v>116</v>
      </c>
      <c r="K8" s="14">
        <v>109</v>
      </c>
      <c r="L8" s="14">
        <v>164</v>
      </c>
      <c r="N8" s="14">
        <v>59</v>
      </c>
      <c r="O8" s="14">
        <v>27</v>
      </c>
      <c r="P8" s="14">
        <v>35</v>
      </c>
      <c r="Q8" s="14">
        <v>27</v>
      </c>
      <c r="R8" s="14">
        <v>83</v>
      </c>
      <c r="S8" s="14">
        <v>59</v>
      </c>
      <c r="T8" s="14">
        <v>52</v>
      </c>
      <c r="U8" s="14">
        <v>64</v>
      </c>
      <c r="V8" s="14">
        <v>102</v>
      </c>
      <c r="W8" s="14">
        <v>89</v>
      </c>
      <c r="X8" s="14">
        <v>56</v>
      </c>
      <c r="Y8" s="14">
        <v>62</v>
      </c>
      <c r="AA8" s="14">
        <v>189</v>
      </c>
      <c r="AB8" s="14">
        <v>186</v>
      </c>
      <c r="AC8" s="14">
        <v>147</v>
      </c>
      <c r="AD8" s="14">
        <v>191</v>
      </c>
    </row>
    <row r="9" spans="2:32" ht="46" customHeight="1" x14ac:dyDescent="0.35">
      <c r="B9" s="15" t="s">
        <v>306</v>
      </c>
      <c r="C9" s="16">
        <v>0.3129042469271216</v>
      </c>
      <c r="D9" s="16">
        <v>0.26772955360279049</v>
      </c>
      <c r="E9" s="16">
        <v>0.35494236229746717</v>
      </c>
      <c r="G9" s="16">
        <v>0.35095609893221302</v>
      </c>
      <c r="H9" s="16">
        <v>0.23612636644046739</v>
      </c>
      <c r="I9" s="16">
        <v>0.31441282936694981</v>
      </c>
      <c r="J9" s="16">
        <v>0.39666703640223511</v>
      </c>
      <c r="K9" s="16">
        <v>0.26656926171302092</v>
      </c>
      <c r="L9" s="16">
        <v>0.31382783285969101</v>
      </c>
      <c r="N9" s="16">
        <v>0.34598312809530812</v>
      </c>
      <c r="O9" s="16">
        <v>0.35375511015053412</v>
      </c>
      <c r="P9" s="16">
        <v>0.2961947717475425</v>
      </c>
      <c r="Q9" s="16">
        <v>0.236994611571056</v>
      </c>
      <c r="R9" s="16">
        <v>0.2698019344721167</v>
      </c>
      <c r="S9" s="16">
        <v>0.35681469170193569</v>
      </c>
      <c r="T9" s="16">
        <v>0.35356918044036978</v>
      </c>
      <c r="U9" s="16">
        <v>0.25530984137668672</v>
      </c>
      <c r="V9" s="16">
        <v>0.23877430820022619</v>
      </c>
      <c r="W9" s="16">
        <v>0.36603157541174891</v>
      </c>
      <c r="X9" s="16">
        <v>0.38802501699198011</v>
      </c>
      <c r="Y9" s="16">
        <v>0.32685407336128858</v>
      </c>
      <c r="AA9" s="16">
        <v>0.25996385155548041</v>
      </c>
      <c r="AB9" s="16">
        <v>0.32265196698774551</v>
      </c>
      <c r="AC9" s="16">
        <v>0.30175524407643678</v>
      </c>
      <c r="AD9" s="16">
        <v>0.36446173809871713</v>
      </c>
    </row>
    <row r="10" spans="2:32" ht="32" customHeight="1" x14ac:dyDescent="0.35">
      <c r="B10" s="15" t="s">
        <v>304</v>
      </c>
      <c r="C10" s="16">
        <v>0.5359453690041458</v>
      </c>
      <c r="D10" s="16">
        <v>0.61736259964123896</v>
      </c>
      <c r="E10" s="16">
        <v>0.46018111510908399</v>
      </c>
      <c r="G10" s="16">
        <v>0.56491305221927079</v>
      </c>
      <c r="H10" s="16">
        <v>0.70466551606104377</v>
      </c>
      <c r="I10" s="16">
        <v>0.59323058389901528</v>
      </c>
      <c r="J10" s="16">
        <v>0.44599789844656113</v>
      </c>
      <c r="K10" s="16">
        <v>0.50655308283415834</v>
      </c>
      <c r="L10" s="16">
        <v>0.44593728186868709</v>
      </c>
      <c r="N10" s="16">
        <v>0.38064090714890131</v>
      </c>
      <c r="O10" s="16">
        <v>0.58225293472531992</v>
      </c>
      <c r="P10" s="16">
        <v>0.50909534276723434</v>
      </c>
      <c r="Q10" s="16">
        <v>0.60135651707511228</v>
      </c>
      <c r="R10" s="16">
        <v>0.54916823682056115</v>
      </c>
      <c r="S10" s="16">
        <v>0.47047787856974987</v>
      </c>
      <c r="T10" s="16">
        <v>0.54993677601934354</v>
      </c>
      <c r="U10" s="16">
        <v>0.62084125290926007</v>
      </c>
      <c r="V10" s="16">
        <v>0.64837874923698868</v>
      </c>
      <c r="W10" s="16">
        <v>0.46156751875898361</v>
      </c>
      <c r="X10" s="16">
        <v>0.47951731908627399</v>
      </c>
      <c r="Y10" s="16">
        <v>0.56767705143736691</v>
      </c>
      <c r="AA10" s="16">
        <v>0.62066529510375834</v>
      </c>
      <c r="AB10" s="16">
        <v>0.51297745585340271</v>
      </c>
      <c r="AC10" s="16">
        <v>0.55729780719244648</v>
      </c>
      <c r="AD10" s="16">
        <v>0.45867136494678862</v>
      </c>
    </row>
    <row r="11" spans="2:32" ht="19" customHeight="1" x14ac:dyDescent="0.35">
      <c r="B11" s="15" t="s">
        <v>125</v>
      </c>
      <c r="C11" s="16">
        <v>0.15115038406873271</v>
      </c>
      <c r="D11" s="16">
        <v>0.1149078467559705</v>
      </c>
      <c r="E11" s="16">
        <v>0.18487652259344861</v>
      </c>
      <c r="G11" s="16">
        <v>8.4130848848516113E-2</v>
      </c>
      <c r="H11" s="16">
        <v>5.9208117498488859E-2</v>
      </c>
      <c r="I11" s="16">
        <v>9.2356586734034879E-2</v>
      </c>
      <c r="J11" s="16">
        <v>0.15733506515120371</v>
      </c>
      <c r="K11" s="16">
        <v>0.2268776554528206</v>
      </c>
      <c r="L11" s="16">
        <v>0.24023488527162171</v>
      </c>
      <c r="N11" s="16">
        <v>0.27337596475579068</v>
      </c>
      <c r="O11" s="16">
        <v>6.3991955124145919E-2</v>
      </c>
      <c r="P11" s="16">
        <v>0.194709885485223</v>
      </c>
      <c r="Q11" s="16">
        <v>0.16164887135383199</v>
      </c>
      <c r="R11" s="16">
        <v>0.1810298287073224</v>
      </c>
      <c r="S11" s="16">
        <v>0.17270742972831449</v>
      </c>
      <c r="T11" s="16">
        <v>9.6494043540286636E-2</v>
      </c>
      <c r="U11" s="16">
        <v>0.1238489057140532</v>
      </c>
      <c r="V11" s="16">
        <v>0.112846942562785</v>
      </c>
      <c r="W11" s="16">
        <v>0.17240090582926759</v>
      </c>
      <c r="X11" s="16">
        <v>0.13245766392174599</v>
      </c>
      <c r="Y11" s="16">
        <v>0.1054688752013445</v>
      </c>
      <c r="AA11" s="16">
        <v>0.11937085334076129</v>
      </c>
      <c r="AB11" s="16">
        <v>0.1643705771588517</v>
      </c>
      <c r="AC11" s="16">
        <v>0.14094694873111671</v>
      </c>
      <c r="AD11" s="16">
        <v>0.17686689695449431</v>
      </c>
    </row>
    <row r="13" spans="2:32" x14ac:dyDescent="0.35">
      <c r="B13" s="19" t="s">
        <v>45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307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694</v>
      </c>
      <c r="D7" s="13">
        <v>353</v>
      </c>
      <c r="E7" s="13">
        <v>341</v>
      </c>
      <c r="G7" s="13">
        <v>94</v>
      </c>
      <c r="H7" s="13">
        <v>115</v>
      </c>
      <c r="I7" s="13">
        <v>127</v>
      </c>
      <c r="J7" s="13">
        <v>133</v>
      </c>
      <c r="K7" s="13">
        <v>106</v>
      </c>
      <c r="L7" s="13">
        <v>119</v>
      </c>
      <c r="N7" s="13">
        <v>78</v>
      </c>
      <c r="O7" s="13">
        <v>20</v>
      </c>
      <c r="P7" s="13">
        <v>37</v>
      </c>
      <c r="Q7" s="13">
        <v>31</v>
      </c>
      <c r="R7" s="13">
        <v>76</v>
      </c>
      <c r="S7" s="13">
        <v>59</v>
      </c>
      <c r="T7" s="13">
        <v>48</v>
      </c>
      <c r="U7" s="13">
        <v>56</v>
      </c>
      <c r="V7" s="13">
        <v>78</v>
      </c>
      <c r="W7" s="13">
        <v>91</v>
      </c>
      <c r="X7" s="13">
        <v>52</v>
      </c>
      <c r="Y7" s="13">
        <v>68</v>
      </c>
      <c r="AA7" s="13">
        <v>186</v>
      </c>
      <c r="AB7" s="13">
        <v>172</v>
      </c>
      <c r="AC7" s="13">
        <v>151</v>
      </c>
      <c r="AD7" s="13">
        <v>177</v>
      </c>
    </row>
    <row r="8" spans="2:32" x14ac:dyDescent="0.35">
      <c r="B8" s="7" t="s">
        <v>111</v>
      </c>
      <c r="C8" s="14">
        <v>689</v>
      </c>
      <c r="D8" s="14">
        <v>349</v>
      </c>
      <c r="E8" s="14">
        <v>340</v>
      </c>
      <c r="G8" s="14">
        <v>88</v>
      </c>
      <c r="H8" s="14">
        <v>115</v>
      </c>
      <c r="I8" s="14">
        <v>122</v>
      </c>
      <c r="J8" s="14">
        <v>134</v>
      </c>
      <c r="K8" s="14">
        <v>101</v>
      </c>
      <c r="L8" s="14">
        <v>128</v>
      </c>
      <c r="N8" s="14">
        <v>76</v>
      </c>
      <c r="O8" s="14">
        <v>18</v>
      </c>
      <c r="P8" s="14">
        <v>34</v>
      </c>
      <c r="Q8" s="14">
        <v>28</v>
      </c>
      <c r="R8" s="14">
        <v>75</v>
      </c>
      <c r="S8" s="14">
        <v>57</v>
      </c>
      <c r="T8" s="14">
        <v>46</v>
      </c>
      <c r="U8" s="14">
        <v>53</v>
      </c>
      <c r="V8" s="14">
        <v>84</v>
      </c>
      <c r="W8" s="14">
        <v>87</v>
      </c>
      <c r="X8" s="14">
        <v>57</v>
      </c>
      <c r="Y8" s="14">
        <v>72</v>
      </c>
      <c r="AA8" s="14">
        <v>187</v>
      </c>
      <c r="AB8" s="14">
        <v>169</v>
      </c>
      <c r="AC8" s="14">
        <v>152</v>
      </c>
      <c r="AD8" s="14">
        <v>177</v>
      </c>
    </row>
    <row r="9" spans="2:32" ht="46" customHeight="1" x14ac:dyDescent="0.35">
      <c r="B9" s="15" t="s">
        <v>308</v>
      </c>
      <c r="C9" s="16">
        <v>0.3592150207409463</v>
      </c>
      <c r="D9" s="16">
        <v>0.35629924574259941</v>
      </c>
      <c r="E9" s="16">
        <v>0.36220398508390511</v>
      </c>
      <c r="G9" s="16">
        <v>0.43320643679148868</v>
      </c>
      <c r="H9" s="16">
        <v>0.2847184504758497</v>
      </c>
      <c r="I9" s="16">
        <v>0.30165695772023021</v>
      </c>
      <c r="J9" s="16">
        <v>0.36548534860366821</v>
      </c>
      <c r="K9" s="16">
        <v>0.39260613254357418</v>
      </c>
      <c r="L9" s="16">
        <v>0.39715914254749141</v>
      </c>
      <c r="N9" s="16">
        <v>0.33294219895192301</v>
      </c>
      <c r="O9" s="16">
        <v>0.14852936684086959</v>
      </c>
      <c r="P9" s="16">
        <v>0.36375334155341921</v>
      </c>
      <c r="Q9" s="16">
        <v>0.42166635771224248</v>
      </c>
      <c r="R9" s="16">
        <v>0.33780562264215852</v>
      </c>
      <c r="S9" s="16">
        <v>0.32651350760327258</v>
      </c>
      <c r="T9" s="16">
        <v>0.5076967799687534</v>
      </c>
      <c r="U9" s="16">
        <v>0.390278227536074</v>
      </c>
      <c r="V9" s="16">
        <v>0.26790030464831238</v>
      </c>
      <c r="W9" s="16">
        <v>0.32839025423651891</v>
      </c>
      <c r="X9" s="16">
        <v>0.46703170491073998</v>
      </c>
      <c r="Y9" s="16">
        <v>0.40255815178481791</v>
      </c>
      <c r="AA9" s="16">
        <v>0.27084392198612078</v>
      </c>
      <c r="AB9" s="16">
        <v>0.4757000666770308</v>
      </c>
      <c r="AC9" s="16">
        <v>0.32092767682806222</v>
      </c>
      <c r="AD9" s="16">
        <v>0.37189508764734269</v>
      </c>
    </row>
    <row r="10" spans="2:32" ht="32" customHeight="1" x14ac:dyDescent="0.35">
      <c r="B10" s="15" t="s">
        <v>304</v>
      </c>
      <c r="C10" s="16">
        <v>0.48113144321592372</v>
      </c>
      <c r="D10" s="16">
        <v>0.52562102087674178</v>
      </c>
      <c r="E10" s="16">
        <v>0.43552512539754867</v>
      </c>
      <c r="G10" s="16">
        <v>0.51417830015692034</v>
      </c>
      <c r="H10" s="16">
        <v>0.66424803890927364</v>
      </c>
      <c r="I10" s="16">
        <v>0.55908400267073888</v>
      </c>
      <c r="J10" s="16">
        <v>0.43409359849559281</v>
      </c>
      <c r="K10" s="16">
        <v>0.42535666377977671</v>
      </c>
      <c r="L10" s="16">
        <v>0.31359090989532928</v>
      </c>
      <c r="N10" s="16">
        <v>0.43391173309841308</v>
      </c>
      <c r="O10" s="16">
        <v>0.74840468927706627</v>
      </c>
      <c r="P10" s="16">
        <v>0.49998282702393532</v>
      </c>
      <c r="Q10" s="16">
        <v>0.37639720630879941</v>
      </c>
      <c r="R10" s="16">
        <v>0.52253097862104381</v>
      </c>
      <c r="S10" s="16">
        <v>0.47464421733088608</v>
      </c>
      <c r="T10" s="16">
        <v>0.38976007378277328</v>
      </c>
      <c r="U10" s="16">
        <v>0.42746040579811301</v>
      </c>
      <c r="V10" s="16">
        <v>0.63935335049810638</v>
      </c>
      <c r="W10" s="16">
        <v>0.52557579108547625</v>
      </c>
      <c r="X10" s="16">
        <v>0.36383032614013439</v>
      </c>
      <c r="Y10" s="16">
        <v>0.40995272578967912</v>
      </c>
      <c r="AA10" s="16">
        <v>0.59514262442047161</v>
      </c>
      <c r="AB10" s="16">
        <v>0.39468871381874138</v>
      </c>
      <c r="AC10" s="16">
        <v>0.50159206768660392</v>
      </c>
      <c r="AD10" s="16">
        <v>0.4258509967884988</v>
      </c>
    </row>
    <row r="11" spans="2:32" ht="19" customHeight="1" x14ac:dyDescent="0.35">
      <c r="B11" s="15" t="s">
        <v>125</v>
      </c>
      <c r="C11" s="16">
        <v>0.15965353604313021</v>
      </c>
      <c r="D11" s="16">
        <v>0.1180797333806589</v>
      </c>
      <c r="E11" s="16">
        <v>0.2022708895185463</v>
      </c>
      <c r="G11" s="16">
        <v>5.2615263051590921E-2</v>
      </c>
      <c r="H11" s="16">
        <v>5.1033510614876702E-2</v>
      </c>
      <c r="I11" s="16">
        <v>0.13925903960903069</v>
      </c>
      <c r="J11" s="16">
        <v>0.200421052900739</v>
      </c>
      <c r="K11" s="16">
        <v>0.18203720367664919</v>
      </c>
      <c r="L11" s="16">
        <v>0.28924994755717942</v>
      </c>
      <c r="N11" s="16">
        <v>0.23314606794966389</v>
      </c>
      <c r="O11" s="16">
        <v>0.103065943882064</v>
      </c>
      <c r="P11" s="16">
        <v>0.13626383142264539</v>
      </c>
      <c r="Q11" s="16">
        <v>0.20193643597895841</v>
      </c>
      <c r="R11" s="16">
        <v>0.13966339873679781</v>
      </c>
      <c r="S11" s="16">
        <v>0.19884227506584129</v>
      </c>
      <c r="T11" s="16">
        <v>0.1025431462484733</v>
      </c>
      <c r="U11" s="16">
        <v>0.18226136666581319</v>
      </c>
      <c r="V11" s="16">
        <v>9.2746344853580742E-2</v>
      </c>
      <c r="W11" s="16">
        <v>0.14603395467800501</v>
      </c>
      <c r="X11" s="16">
        <v>0.16913796894912561</v>
      </c>
      <c r="Y11" s="16">
        <v>0.1874891224255032</v>
      </c>
      <c r="AA11" s="16">
        <v>0.13401345359340761</v>
      </c>
      <c r="AB11" s="16">
        <v>0.12961121950422769</v>
      </c>
      <c r="AC11" s="16">
        <v>0.1774802554853338</v>
      </c>
      <c r="AD11" s="16">
        <v>0.2022539155641585</v>
      </c>
    </row>
    <row r="13" spans="2:32" x14ac:dyDescent="0.35">
      <c r="B13" s="19" t="s">
        <v>46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309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988</v>
      </c>
      <c r="D7" s="13">
        <v>492</v>
      </c>
      <c r="E7" s="13">
        <v>496</v>
      </c>
      <c r="G7" s="13">
        <v>152</v>
      </c>
      <c r="H7" s="13">
        <v>150</v>
      </c>
      <c r="I7" s="13">
        <v>183</v>
      </c>
      <c r="J7" s="13">
        <v>175</v>
      </c>
      <c r="K7" s="13">
        <v>138</v>
      </c>
      <c r="L7" s="13">
        <v>190</v>
      </c>
      <c r="N7" s="13">
        <v>91</v>
      </c>
      <c r="O7" s="13">
        <v>31</v>
      </c>
      <c r="P7" s="13">
        <v>54</v>
      </c>
      <c r="Q7" s="13">
        <v>37</v>
      </c>
      <c r="R7" s="13">
        <v>112</v>
      </c>
      <c r="S7" s="13">
        <v>81</v>
      </c>
      <c r="T7" s="13">
        <v>77</v>
      </c>
      <c r="U7" s="13">
        <v>90</v>
      </c>
      <c r="V7" s="13">
        <v>122</v>
      </c>
      <c r="W7" s="13">
        <v>138</v>
      </c>
      <c r="X7" s="13">
        <v>76</v>
      </c>
      <c r="Y7" s="13">
        <v>79</v>
      </c>
      <c r="AA7" s="13">
        <v>245</v>
      </c>
      <c r="AB7" s="13">
        <v>263</v>
      </c>
      <c r="AC7" s="13">
        <v>232</v>
      </c>
      <c r="AD7" s="13">
        <v>244</v>
      </c>
    </row>
    <row r="8" spans="2:32" x14ac:dyDescent="0.35">
      <c r="B8" s="7" t="s">
        <v>111</v>
      </c>
      <c r="C8" s="14">
        <v>990</v>
      </c>
      <c r="D8" s="14">
        <v>486</v>
      </c>
      <c r="E8" s="14">
        <v>503</v>
      </c>
      <c r="G8" s="14">
        <v>143</v>
      </c>
      <c r="H8" s="14">
        <v>152</v>
      </c>
      <c r="I8" s="14">
        <v>176</v>
      </c>
      <c r="J8" s="14">
        <v>174</v>
      </c>
      <c r="K8" s="14">
        <v>133</v>
      </c>
      <c r="L8" s="14">
        <v>212</v>
      </c>
      <c r="N8" s="14">
        <v>89</v>
      </c>
      <c r="O8" s="14">
        <v>28</v>
      </c>
      <c r="P8" s="14">
        <v>51</v>
      </c>
      <c r="Q8" s="14">
        <v>33</v>
      </c>
      <c r="R8" s="14">
        <v>110</v>
      </c>
      <c r="S8" s="14">
        <v>80</v>
      </c>
      <c r="T8" s="14">
        <v>74</v>
      </c>
      <c r="U8" s="14">
        <v>86</v>
      </c>
      <c r="V8" s="14">
        <v>133</v>
      </c>
      <c r="W8" s="14">
        <v>135</v>
      </c>
      <c r="X8" s="14">
        <v>84</v>
      </c>
      <c r="Y8" s="14">
        <v>87</v>
      </c>
      <c r="AA8" s="14">
        <v>246</v>
      </c>
      <c r="AB8" s="14">
        <v>263</v>
      </c>
      <c r="AC8" s="14">
        <v>233</v>
      </c>
      <c r="AD8" s="14">
        <v>246</v>
      </c>
    </row>
    <row r="9" spans="2:32" ht="46" customHeight="1" x14ac:dyDescent="0.35">
      <c r="B9" s="15" t="s">
        <v>310</v>
      </c>
      <c r="C9" s="16">
        <v>0.37638558673296491</v>
      </c>
      <c r="D9" s="16">
        <v>0.35303193186999943</v>
      </c>
      <c r="E9" s="16">
        <v>0.398963222431092</v>
      </c>
      <c r="G9" s="16">
        <v>0.49121704837494479</v>
      </c>
      <c r="H9" s="16">
        <v>0.3102604605343986</v>
      </c>
      <c r="I9" s="16">
        <v>0.32253962012807158</v>
      </c>
      <c r="J9" s="16">
        <v>0.42647199811117109</v>
      </c>
      <c r="K9" s="16">
        <v>0.370879912737543</v>
      </c>
      <c r="L9" s="16">
        <v>0.35298601613763908</v>
      </c>
      <c r="N9" s="16">
        <v>0.42166464324614988</v>
      </c>
      <c r="O9" s="16">
        <v>0.20959316364275549</v>
      </c>
      <c r="P9" s="16">
        <v>0.46818535285703772</v>
      </c>
      <c r="Q9" s="16">
        <v>0.48217161231986722</v>
      </c>
      <c r="R9" s="16">
        <v>0.34716907131434388</v>
      </c>
      <c r="S9" s="16">
        <v>0.3252491660957898</v>
      </c>
      <c r="T9" s="16">
        <v>0.51113410462008058</v>
      </c>
      <c r="U9" s="16">
        <v>0.37577897681552058</v>
      </c>
      <c r="V9" s="16">
        <v>0.29552801452239669</v>
      </c>
      <c r="W9" s="16">
        <v>0.34263842688150659</v>
      </c>
      <c r="X9" s="16">
        <v>0.51785585166575021</v>
      </c>
      <c r="Y9" s="16">
        <v>0.29827804949146358</v>
      </c>
      <c r="AA9" s="16">
        <v>0.33206051108126289</v>
      </c>
      <c r="AB9" s="16">
        <v>0.41245382315105938</v>
      </c>
      <c r="AC9" s="16">
        <v>0.34735073633403579</v>
      </c>
      <c r="AD9" s="16">
        <v>0.41046997497293541</v>
      </c>
    </row>
    <row r="10" spans="2:32" ht="32" customHeight="1" x14ac:dyDescent="0.35">
      <c r="B10" s="15" t="s">
        <v>304</v>
      </c>
      <c r="C10" s="16">
        <v>0.49656502604117397</v>
      </c>
      <c r="D10" s="16">
        <v>0.54237094802906793</v>
      </c>
      <c r="E10" s="16">
        <v>0.45228119014790957</v>
      </c>
      <c r="G10" s="16">
        <v>0.46914347891357722</v>
      </c>
      <c r="H10" s="16">
        <v>0.63613067882640861</v>
      </c>
      <c r="I10" s="16">
        <v>0.58114421092861035</v>
      </c>
      <c r="J10" s="16">
        <v>0.42288254927089702</v>
      </c>
      <c r="K10" s="16">
        <v>0.44972517987031763</v>
      </c>
      <c r="L10" s="16">
        <v>0.43518620449942169</v>
      </c>
      <c r="N10" s="16">
        <v>0.35646960748165069</v>
      </c>
      <c r="O10" s="16">
        <v>0.72538645031631876</v>
      </c>
      <c r="P10" s="16">
        <v>0.47233944534014838</v>
      </c>
      <c r="Q10" s="16">
        <v>0.3490618180850078</v>
      </c>
      <c r="R10" s="16">
        <v>0.55718340007079448</v>
      </c>
      <c r="S10" s="16">
        <v>0.55190110938995252</v>
      </c>
      <c r="T10" s="16">
        <v>0.43439346087903902</v>
      </c>
      <c r="U10" s="16">
        <v>0.49496445795506988</v>
      </c>
      <c r="V10" s="16">
        <v>0.58430882719142918</v>
      </c>
      <c r="W10" s="16">
        <v>0.5202500843840111</v>
      </c>
      <c r="X10" s="16">
        <v>0.37446723745770361</v>
      </c>
      <c r="Y10" s="16">
        <v>0.51102727808935056</v>
      </c>
      <c r="AA10" s="16">
        <v>0.57047332182954891</v>
      </c>
      <c r="AB10" s="16">
        <v>0.47412564411019131</v>
      </c>
      <c r="AC10" s="16">
        <v>0.5136669711119779</v>
      </c>
      <c r="AD10" s="16">
        <v>0.4300814311108983</v>
      </c>
    </row>
    <row r="11" spans="2:32" ht="19" customHeight="1" x14ac:dyDescent="0.35">
      <c r="B11" s="15" t="s">
        <v>125</v>
      </c>
      <c r="C11" s="16">
        <v>0.12704938722586109</v>
      </c>
      <c r="D11" s="16">
        <v>0.1045971201009325</v>
      </c>
      <c r="E11" s="16">
        <v>0.14875558742099851</v>
      </c>
      <c r="G11" s="16">
        <v>3.9639472711477983E-2</v>
      </c>
      <c r="H11" s="16">
        <v>5.3608860639192707E-2</v>
      </c>
      <c r="I11" s="16">
        <v>9.6316168943318126E-2</v>
      </c>
      <c r="J11" s="16">
        <v>0.150645452617932</v>
      </c>
      <c r="K11" s="16">
        <v>0.17939490739213931</v>
      </c>
      <c r="L11" s="16">
        <v>0.21182777936293909</v>
      </c>
      <c r="N11" s="16">
        <v>0.22186574927219921</v>
      </c>
      <c r="O11" s="16">
        <v>6.5020386040925637E-2</v>
      </c>
      <c r="P11" s="16">
        <v>5.9475201802813862E-2</v>
      </c>
      <c r="Q11" s="16">
        <v>0.16876656959512501</v>
      </c>
      <c r="R11" s="16">
        <v>9.5647528614861449E-2</v>
      </c>
      <c r="S11" s="16">
        <v>0.12284972451425789</v>
      </c>
      <c r="T11" s="16">
        <v>5.4472434500880303E-2</v>
      </c>
      <c r="U11" s="16">
        <v>0.1292565652294094</v>
      </c>
      <c r="V11" s="16">
        <v>0.12016315828617399</v>
      </c>
      <c r="W11" s="16">
        <v>0.13711148873448231</v>
      </c>
      <c r="X11" s="16">
        <v>0.10767691087654591</v>
      </c>
      <c r="Y11" s="16">
        <v>0.19069467241918589</v>
      </c>
      <c r="AA11" s="16">
        <v>9.7466167089188052E-2</v>
      </c>
      <c r="AB11" s="16">
        <v>0.1134205327387493</v>
      </c>
      <c r="AC11" s="16">
        <v>0.13898229255398631</v>
      </c>
      <c r="AD11" s="16">
        <v>0.1594485939161665</v>
      </c>
    </row>
    <row r="13" spans="2:32" x14ac:dyDescent="0.35">
      <c r="B13" s="19" t="s">
        <v>47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311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1043</v>
      </c>
      <c r="D7" s="13">
        <v>522</v>
      </c>
      <c r="E7" s="13">
        <v>521</v>
      </c>
      <c r="G7" s="13">
        <v>144</v>
      </c>
      <c r="H7" s="13">
        <v>193</v>
      </c>
      <c r="I7" s="13">
        <v>176</v>
      </c>
      <c r="J7" s="13">
        <v>172</v>
      </c>
      <c r="K7" s="13">
        <v>160</v>
      </c>
      <c r="L7" s="13">
        <v>198</v>
      </c>
      <c r="N7" s="13">
        <v>97</v>
      </c>
      <c r="O7" s="13">
        <v>37</v>
      </c>
      <c r="P7" s="13">
        <v>54</v>
      </c>
      <c r="Q7" s="13">
        <v>54</v>
      </c>
      <c r="R7" s="13">
        <v>113</v>
      </c>
      <c r="S7" s="13">
        <v>85</v>
      </c>
      <c r="T7" s="13">
        <v>73</v>
      </c>
      <c r="U7" s="13">
        <v>100</v>
      </c>
      <c r="V7" s="13">
        <v>137</v>
      </c>
      <c r="W7" s="13">
        <v>132</v>
      </c>
      <c r="X7" s="13">
        <v>71</v>
      </c>
      <c r="Y7" s="13">
        <v>90</v>
      </c>
      <c r="AA7" s="13">
        <v>308</v>
      </c>
      <c r="AB7" s="13">
        <v>264</v>
      </c>
      <c r="AC7" s="13">
        <v>206</v>
      </c>
      <c r="AD7" s="13">
        <v>257</v>
      </c>
    </row>
    <row r="8" spans="2:32" x14ac:dyDescent="0.35">
      <c r="B8" s="7" t="s">
        <v>111</v>
      </c>
      <c r="C8" s="14">
        <v>1040</v>
      </c>
      <c r="D8" s="14">
        <v>517</v>
      </c>
      <c r="E8" s="14">
        <v>523</v>
      </c>
      <c r="G8" s="14">
        <v>134</v>
      </c>
      <c r="H8" s="14">
        <v>193</v>
      </c>
      <c r="I8" s="14">
        <v>169</v>
      </c>
      <c r="J8" s="14">
        <v>174</v>
      </c>
      <c r="K8" s="14">
        <v>153</v>
      </c>
      <c r="L8" s="14">
        <v>217</v>
      </c>
      <c r="N8" s="14">
        <v>95</v>
      </c>
      <c r="O8" s="14">
        <v>33</v>
      </c>
      <c r="P8" s="14">
        <v>50</v>
      </c>
      <c r="Q8" s="14">
        <v>49</v>
      </c>
      <c r="R8" s="14">
        <v>113</v>
      </c>
      <c r="S8" s="14">
        <v>82</v>
      </c>
      <c r="T8" s="14">
        <v>70</v>
      </c>
      <c r="U8" s="14">
        <v>96</v>
      </c>
      <c r="V8" s="14">
        <v>150</v>
      </c>
      <c r="W8" s="14">
        <v>128</v>
      </c>
      <c r="X8" s="14">
        <v>78</v>
      </c>
      <c r="Y8" s="14">
        <v>97</v>
      </c>
      <c r="AA8" s="14">
        <v>306</v>
      </c>
      <c r="AB8" s="14">
        <v>262</v>
      </c>
      <c r="AC8" s="14">
        <v>209</v>
      </c>
      <c r="AD8" s="14">
        <v>260</v>
      </c>
    </row>
    <row r="9" spans="2:32" ht="46" customHeight="1" x14ac:dyDescent="0.35">
      <c r="B9" s="15" t="s">
        <v>312</v>
      </c>
      <c r="C9" s="16">
        <v>0.41467930854606538</v>
      </c>
      <c r="D9" s="16">
        <v>0.37098132297241793</v>
      </c>
      <c r="E9" s="16">
        <v>0.45787843622975499</v>
      </c>
      <c r="G9" s="16">
        <v>0.45485511573396892</v>
      </c>
      <c r="H9" s="16">
        <v>0.32316697387983218</v>
      </c>
      <c r="I9" s="16">
        <v>0.38518187926398612</v>
      </c>
      <c r="J9" s="16">
        <v>0.3917251848712428</v>
      </c>
      <c r="K9" s="16">
        <v>0.4149171357477166</v>
      </c>
      <c r="L9" s="16">
        <v>0.51260603077249234</v>
      </c>
      <c r="N9" s="16">
        <v>0.36390801456137239</v>
      </c>
      <c r="O9" s="16">
        <v>0.44698869671187041</v>
      </c>
      <c r="P9" s="16">
        <v>0.45035809736740873</v>
      </c>
      <c r="Q9" s="16">
        <v>0.35207968180944332</v>
      </c>
      <c r="R9" s="16">
        <v>0.38114302738412342</v>
      </c>
      <c r="S9" s="16">
        <v>0.3775955114215569</v>
      </c>
      <c r="T9" s="16">
        <v>0.52176617586504948</v>
      </c>
      <c r="U9" s="16">
        <v>0.36932846420514931</v>
      </c>
      <c r="V9" s="16">
        <v>0.34932604467862449</v>
      </c>
      <c r="W9" s="16">
        <v>0.4331793843515766</v>
      </c>
      <c r="X9" s="16">
        <v>0.46532341108917979</v>
      </c>
      <c r="Y9" s="16">
        <v>0.54085929225149043</v>
      </c>
      <c r="AA9" s="16">
        <v>0.34345746773416352</v>
      </c>
      <c r="AB9" s="16">
        <v>0.47362527744788552</v>
      </c>
      <c r="AC9" s="16">
        <v>0.36277601543186472</v>
      </c>
      <c r="AD9" s="16">
        <v>0.4776533637825322</v>
      </c>
    </row>
    <row r="10" spans="2:32" ht="32" customHeight="1" x14ac:dyDescent="0.35">
      <c r="B10" s="15" t="s">
        <v>304</v>
      </c>
      <c r="C10" s="16">
        <v>0.45935777883948109</v>
      </c>
      <c r="D10" s="16">
        <v>0.53627890360046393</v>
      </c>
      <c r="E10" s="16">
        <v>0.38331478860776191</v>
      </c>
      <c r="G10" s="16">
        <v>0.49237446617679109</v>
      </c>
      <c r="H10" s="16">
        <v>0.62597657434587117</v>
      </c>
      <c r="I10" s="16">
        <v>0.49435765266851128</v>
      </c>
      <c r="J10" s="16">
        <v>0.45942519530875842</v>
      </c>
      <c r="K10" s="16">
        <v>0.43004071583712522</v>
      </c>
      <c r="L10" s="16">
        <v>0.28363149440441121</v>
      </c>
      <c r="N10" s="16">
        <v>0.45223974409003531</v>
      </c>
      <c r="O10" s="16">
        <v>0.52759500095493084</v>
      </c>
      <c r="P10" s="16">
        <v>0.38695517500826171</v>
      </c>
      <c r="Q10" s="16">
        <v>0.49400388725630401</v>
      </c>
      <c r="R10" s="16">
        <v>0.47372118515461881</v>
      </c>
      <c r="S10" s="16">
        <v>0.44477293042406102</v>
      </c>
      <c r="T10" s="16">
        <v>0.35653767682039522</v>
      </c>
      <c r="U10" s="16">
        <v>0.54098207396203113</v>
      </c>
      <c r="V10" s="16">
        <v>0.58296685400765591</v>
      </c>
      <c r="W10" s="16">
        <v>0.4408600647429205</v>
      </c>
      <c r="X10" s="16">
        <v>0.37050675917766368</v>
      </c>
      <c r="Y10" s="16">
        <v>0.35657614385962649</v>
      </c>
      <c r="AA10" s="16">
        <v>0.55843494350217904</v>
      </c>
      <c r="AB10" s="16">
        <v>0.40921074624902959</v>
      </c>
      <c r="AC10" s="16">
        <v>0.50570162560658394</v>
      </c>
      <c r="AD10" s="16">
        <v>0.35812829762628379</v>
      </c>
    </row>
    <row r="11" spans="2:32" ht="19" customHeight="1" x14ac:dyDescent="0.35">
      <c r="B11" s="15" t="s">
        <v>125</v>
      </c>
      <c r="C11" s="16">
        <v>0.12596291261445339</v>
      </c>
      <c r="D11" s="16">
        <v>9.2739773427118172E-2</v>
      </c>
      <c r="E11" s="16">
        <v>0.15880677516248329</v>
      </c>
      <c r="G11" s="16">
        <v>5.2770418089239823E-2</v>
      </c>
      <c r="H11" s="16">
        <v>5.0856451774296672E-2</v>
      </c>
      <c r="I11" s="16">
        <v>0.1204604680675026</v>
      </c>
      <c r="J11" s="16">
        <v>0.14884961981999861</v>
      </c>
      <c r="K11" s="16">
        <v>0.15504214841515829</v>
      </c>
      <c r="L11" s="16">
        <v>0.2037624748230964</v>
      </c>
      <c r="N11" s="16">
        <v>0.18385224134859221</v>
      </c>
      <c r="O11" s="16">
        <v>2.5416302333198849E-2</v>
      </c>
      <c r="P11" s="16">
        <v>0.1626867276243297</v>
      </c>
      <c r="Q11" s="16">
        <v>0.1539164309342527</v>
      </c>
      <c r="R11" s="16">
        <v>0.14513578746125791</v>
      </c>
      <c r="S11" s="16">
        <v>0.17763155815438211</v>
      </c>
      <c r="T11" s="16">
        <v>0.1216961473145555</v>
      </c>
      <c r="U11" s="16">
        <v>8.9689461832819672E-2</v>
      </c>
      <c r="V11" s="16">
        <v>6.7707101313719598E-2</v>
      </c>
      <c r="W11" s="16">
        <v>0.1259605509055029</v>
      </c>
      <c r="X11" s="16">
        <v>0.16416982973315641</v>
      </c>
      <c r="Y11" s="16">
        <v>0.1025645638888832</v>
      </c>
      <c r="AA11" s="16">
        <v>9.8107588763657452E-2</v>
      </c>
      <c r="AB11" s="16">
        <v>0.11716397630308489</v>
      </c>
      <c r="AC11" s="16">
        <v>0.13152235896155129</v>
      </c>
      <c r="AD11" s="16">
        <v>0.16421833859118401</v>
      </c>
    </row>
    <row r="13" spans="2:32" x14ac:dyDescent="0.35">
      <c r="B13" s="19" t="s">
        <v>48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313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680</v>
      </c>
      <c r="D7" s="13">
        <v>330</v>
      </c>
      <c r="E7" s="13">
        <v>350</v>
      </c>
      <c r="G7" s="13">
        <v>116</v>
      </c>
      <c r="H7" s="13">
        <v>105</v>
      </c>
      <c r="I7" s="13">
        <v>115</v>
      </c>
      <c r="J7" s="13">
        <v>117</v>
      </c>
      <c r="K7" s="13">
        <v>102</v>
      </c>
      <c r="L7" s="13">
        <v>125</v>
      </c>
      <c r="N7" s="13">
        <v>66</v>
      </c>
      <c r="O7" s="13">
        <v>19</v>
      </c>
      <c r="P7" s="13">
        <v>39</v>
      </c>
      <c r="Q7" s="13">
        <v>40</v>
      </c>
      <c r="R7" s="13">
        <v>75</v>
      </c>
      <c r="S7" s="13">
        <v>55</v>
      </c>
      <c r="T7" s="13">
        <v>46</v>
      </c>
      <c r="U7" s="13">
        <v>60</v>
      </c>
      <c r="V7" s="13">
        <v>82</v>
      </c>
      <c r="W7" s="13">
        <v>93</v>
      </c>
      <c r="X7" s="13">
        <v>42</v>
      </c>
      <c r="Y7" s="13">
        <v>63</v>
      </c>
      <c r="AA7" s="13">
        <v>171</v>
      </c>
      <c r="AB7" s="13">
        <v>176</v>
      </c>
      <c r="AC7" s="13">
        <v>136</v>
      </c>
      <c r="AD7" s="13">
        <v>193</v>
      </c>
    </row>
    <row r="8" spans="2:32" x14ac:dyDescent="0.35">
      <c r="B8" s="7" t="s">
        <v>111</v>
      </c>
      <c r="C8" s="14">
        <v>678</v>
      </c>
      <c r="D8" s="14">
        <v>327</v>
      </c>
      <c r="E8" s="14">
        <v>352</v>
      </c>
      <c r="G8" s="14">
        <v>109</v>
      </c>
      <c r="H8" s="14">
        <v>104</v>
      </c>
      <c r="I8" s="14">
        <v>112</v>
      </c>
      <c r="J8" s="14">
        <v>118</v>
      </c>
      <c r="K8" s="14">
        <v>98</v>
      </c>
      <c r="L8" s="14">
        <v>139</v>
      </c>
      <c r="N8" s="14">
        <v>65</v>
      </c>
      <c r="O8" s="14">
        <v>16</v>
      </c>
      <c r="P8" s="14">
        <v>36</v>
      </c>
      <c r="Q8" s="14">
        <v>36</v>
      </c>
      <c r="R8" s="14">
        <v>74</v>
      </c>
      <c r="S8" s="14">
        <v>54</v>
      </c>
      <c r="T8" s="14">
        <v>44</v>
      </c>
      <c r="U8" s="14">
        <v>57</v>
      </c>
      <c r="V8" s="14">
        <v>90</v>
      </c>
      <c r="W8" s="14">
        <v>91</v>
      </c>
      <c r="X8" s="14">
        <v>47</v>
      </c>
      <c r="Y8" s="14">
        <v>68</v>
      </c>
      <c r="AA8" s="14">
        <v>170</v>
      </c>
      <c r="AB8" s="14">
        <v>176</v>
      </c>
      <c r="AC8" s="14">
        <v>137</v>
      </c>
      <c r="AD8" s="14">
        <v>194</v>
      </c>
    </row>
    <row r="9" spans="2:32" ht="46" customHeight="1" x14ac:dyDescent="0.35">
      <c r="B9" s="15" t="s">
        <v>314</v>
      </c>
      <c r="C9" s="16">
        <v>0.46114161800236769</v>
      </c>
      <c r="D9" s="16">
        <v>0.41727901232959957</v>
      </c>
      <c r="E9" s="16">
        <v>0.50193296047390601</v>
      </c>
      <c r="G9" s="16">
        <v>0.56823275128356954</v>
      </c>
      <c r="H9" s="16">
        <v>0.34863657338648762</v>
      </c>
      <c r="I9" s="16">
        <v>0.39689817995069632</v>
      </c>
      <c r="J9" s="16">
        <v>0.43696655401994228</v>
      </c>
      <c r="K9" s="16">
        <v>0.3965163215605263</v>
      </c>
      <c r="L9" s="16">
        <v>0.57932807101134298</v>
      </c>
      <c r="N9" s="16">
        <v>0.46708134820078667</v>
      </c>
      <c r="O9" s="16">
        <v>0.32413280499778419</v>
      </c>
      <c r="P9" s="16">
        <v>0.48791631009004938</v>
      </c>
      <c r="Q9" s="16">
        <v>0.52424739427408118</v>
      </c>
      <c r="R9" s="16">
        <v>0.38129565698121909</v>
      </c>
      <c r="S9" s="16">
        <v>0.45794210077155512</v>
      </c>
      <c r="T9" s="16">
        <v>0.56835871337748045</v>
      </c>
      <c r="U9" s="16">
        <v>0.41867512766858328</v>
      </c>
      <c r="V9" s="16">
        <v>0.3740082809945689</v>
      </c>
      <c r="W9" s="16">
        <v>0.46965301787986108</v>
      </c>
      <c r="X9" s="16">
        <v>0.55324856551051582</v>
      </c>
      <c r="Y9" s="16">
        <v>0.536441680680393</v>
      </c>
      <c r="AA9" s="16">
        <v>0.38060912293900728</v>
      </c>
      <c r="AB9" s="16">
        <v>0.50310765210530661</v>
      </c>
      <c r="AC9" s="16">
        <v>0.43853364314548282</v>
      </c>
      <c r="AD9" s="16">
        <v>0.50782099976732786</v>
      </c>
    </row>
    <row r="10" spans="2:32" ht="32" customHeight="1" x14ac:dyDescent="0.35">
      <c r="B10" s="15" t="s">
        <v>304</v>
      </c>
      <c r="C10" s="16">
        <v>0.41718333689470732</v>
      </c>
      <c r="D10" s="16">
        <v>0.50284309670123661</v>
      </c>
      <c r="E10" s="16">
        <v>0.33752148040661489</v>
      </c>
      <c r="G10" s="16">
        <v>0.3797029999024808</v>
      </c>
      <c r="H10" s="16">
        <v>0.61225457179270781</v>
      </c>
      <c r="I10" s="16">
        <v>0.5242135417564312</v>
      </c>
      <c r="J10" s="16">
        <v>0.39179177551553201</v>
      </c>
      <c r="K10" s="16">
        <v>0.42652388777724548</v>
      </c>
      <c r="L10" s="16">
        <v>0.22919171837361049</v>
      </c>
      <c r="N10" s="16">
        <v>0.34532978749876397</v>
      </c>
      <c r="O10" s="16">
        <v>0.5700039117542326</v>
      </c>
      <c r="P10" s="16">
        <v>0.35472921707197252</v>
      </c>
      <c r="Q10" s="16">
        <v>0.37124233683249358</v>
      </c>
      <c r="R10" s="16">
        <v>0.50478957614466236</v>
      </c>
      <c r="S10" s="16">
        <v>0.3562782667894146</v>
      </c>
      <c r="T10" s="16">
        <v>0.38998339851828639</v>
      </c>
      <c r="U10" s="16">
        <v>0.46070544447281031</v>
      </c>
      <c r="V10" s="16">
        <v>0.49809096783152579</v>
      </c>
      <c r="W10" s="16">
        <v>0.43109105342848331</v>
      </c>
      <c r="X10" s="16">
        <v>0.34641668245071311</v>
      </c>
      <c r="Y10" s="16">
        <v>0.3641544263790219</v>
      </c>
      <c r="AA10" s="16">
        <v>0.53422956987871073</v>
      </c>
      <c r="AB10" s="16">
        <v>0.37500129181671688</v>
      </c>
      <c r="AC10" s="16">
        <v>0.43250413638754709</v>
      </c>
      <c r="AD10" s="16">
        <v>0.3431465060863631</v>
      </c>
    </row>
    <row r="11" spans="2:32" ht="19" customHeight="1" x14ac:dyDescent="0.35">
      <c r="B11" s="15" t="s">
        <v>125</v>
      </c>
      <c r="C11" s="16">
        <v>0.121675045102925</v>
      </c>
      <c r="D11" s="16">
        <v>7.987789096916377E-2</v>
      </c>
      <c r="E11" s="16">
        <v>0.16054555911947921</v>
      </c>
      <c r="G11" s="16">
        <v>5.2064248813949672E-2</v>
      </c>
      <c r="H11" s="16">
        <v>3.9108854820804499E-2</v>
      </c>
      <c r="I11" s="16">
        <v>7.8888278292872344E-2</v>
      </c>
      <c r="J11" s="16">
        <v>0.17124167046452571</v>
      </c>
      <c r="K11" s="16">
        <v>0.17695979066222811</v>
      </c>
      <c r="L11" s="16">
        <v>0.19148021061504669</v>
      </c>
      <c r="N11" s="16">
        <v>0.18758886430044899</v>
      </c>
      <c r="O11" s="16">
        <v>0.10586328324798309</v>
      </c>
      <c r="P11" s="16">
        <v>0.15735447283797821</v>
      </c>
      <c r="Q11" s="16">
        <v>0.104510268893425</v>
      </c>
      <c r="R11" s="16">
        <v>0.1139147668741186</v>
      </c>
      <c r="S11" s="16">
        <v>0.1857796324390304</v>
      </c>
      <c r="T11" s="16">
        <v>4.1657888104233383E-2</v>
      </c>
      <c r="U11" s="16">
        <v>0.12061942785860651</v>
      </c>
      <c r="V11" s="16">
        <v>0.1279007511739052</v>
      </c>
      <c r="W11" s="16">
        <v>9.9255928691655462E-2</v>
      </c>
      <c r="X11" s="16">
        <v>0.1003347520387711</v>
      </c>
      <c r="Y11" s="16">
        <v>9.9403892940585048E-2</v>
      </c>
      <c r="AA11" s="16">
        <v>8.5161307182282028E-2</v>
      </c>
      <c r="AB11" s="16">
        <v>0.1218910560779766</v>
      </c>
      <c r="AC11" s="16">
        <v>0.12896222046697001</v>
      </c>
      <c r="AD11" s="16">
        <v>0.14903249414630909</v>
      </c>
    </row>
    <row r="13" spans="2:32" x14ac:dyDescent="0.35">
      <c r="B13" s="19" t="s">
        <v>49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315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664</v>
      </c>
      <c r="D7" s="13">
        <v>325</v>
      </c>
      <c r="E7" s="13">
        <v>339</v>
      </c>
      <c r="G7" s="13">
        <v>83</v>
      </c>
      <c r="H7" s="13">
        <v>107</v>
      </c>
      <c r="I7" s="13">
        <v>123</v>
      </c>
      <c r="J7" s="13">
        <v>117</v>
      </c>
      <c r="K7" s="13">
        <v>95</v>
      </c>
      <c r="L7" s="13">
        <v>139</v>
      </c>
      <c r="N7" s="13">
        <v>62</v>
      </c>
      <c r="O7" s="13">
        <v>22</v>
      </c>
      <c r="P7" s="13">
        <v>29</v>
      </c>
      <c r="Q7" s="13">
        <v>23</v>
      </c>
      <c r="R7" s="13">
        <v>64</v>
      </c>
      <c r="S7" s="13">
        <v>66</v>
      </c>
      <c r="T7" s="13">
        <v>51</v>
      </c>
      <c r="U7" s="13">
        <v>59</v>
      </c>
      <c r="V7" s="13">
        <v>91</v>
      </c>
      <c r="W7" s="13">
        <v>87</v>
      </c>
      <c r="X7" s="13">
        <v>53</v>
      </c>
      <c r="Y7" s="13">
        <v>57</v>
      </c>
      <c r="AA7" s="13">
        <v>202</v>
      </c>
      <c r="AB7" s="13">
        <v>163</v>
      </c>
      <c r="AC7" s="13">
        <v>149</v>
      </c>
      <c r="AD7" s="13">
        <v>145</v>
      </c>
    </row>
    <row r="8" spans="2:32" x14ac:dyDescent="0.35">
      <c r="B8" s="7" t="s">
        <v>111</v>
      </c>
      <c r="C8" s="14">
        <v>665</v>
      </c>
      <c r="D8" s="14">
        <v>321</v>
      </c>
      <c r="E8" s="14">
        <v>344</v>
      </c>
      <c r="G8" s="14">
        <v>79</v>
      </c>
      <c r="H8" s="14">
        <v>108</v>
      </c>
      <c r="I8" s="14">
        <v>117</v>
      </c>
      <c r="J8" s="14">
        <v>117</v>
      </c>
      <c r="K8" s="14">
        <v>91</v>
      </c>
      <c r="L8" s="14">
        <v>154</v>
      </c>
      <c r="N8" s="14">
        <v>60</v>
      </c>
      <c r="O8" s="14">
        <v>20</v>
      </c>
      <c r="P8" s="14">
        <v>27</v>
      </c>
      <c r="Q8" s="14">
        <v>21</v>
      </c>
      <c r="R8" s="14">
        <v>64</v>
      </c>
      <c r="S8" s="14">
        <v>64</v>
      </c>
      <c r="T8" s="14">
        <v>49</v>
      </c>
      <c r="U8" s="14">
        <v>57</v>
      </c>
      <c r="V8" s="14">
        <v>99</v>
      </c>
      <c r="W8" s="14">
        <v>85</v>
      </c>
      <c r="X8" s="14">
        <v>58</v>
      </c>
      <c r="Y8" s="14">
        <v>62</v>
      </c>
      <c r="AA8" s="14">
        <v>203</v>
      </c>
      <c r="AB8" s="14">
        <v>163</v>
      </c>
      <c r="AC8" s="14">
        <v>152</v>
      </c>
      <c r="AD8" s="14">
        <v>146</v>
      </c>
    </row>
    <row r="9" spans="2:32" ht="46" customHeight="1" x14ac:dyDescent="0.35">
      <c r="B9" s="15" t="s">
        <v>316</v>
      </c>
      <c r="C9" s="16">
        <v>0.53533870975935316</v>
      </c>
      <c r="D9" s="16">
        <v>0.50502411068951969</v>
      </c>
      <c r="E9" s="16">
        <v>0.56362797094093753</v>
      </c>
      <c r="G9" s="16">
        <v>0.59082151065430744</v>
      </c>
      <c r="H9" s="16">
        <v>0.39509705967073688</v>
      </c>
      <c r="I9" s="16">
        <v>0.47326222351133268</v>
      </c>
      <c r="J9" s="16">
        <v>0.56922304567645532</v>
      </c>
      <c r="K9" s="16">
        <v>0.63549932762986794</v>
      </c>
      <c r="L9" s="16">
        <v>0.56772680401194053</v>
      </c>
      <c r="N9" s="16">
        <v>0.47137012701135289</v>
      </c>
      <c r="O9" s="16">
        <v>0.50202009689837246</v>
      </c>
      <c r="P9" s="16">
        <v>0.7292670268305611</v>
      </c>
      <c r="Q9" s="16">
        <v>0.56255853609104767</v>
      </c>
      <c r="R9" s="16">
        <v>0.56546903731418496</v>
      </c>
      <c r="S9" s="16">
        <v>0.52086044027215539</v>
      </c>
      <c r="T9" s="16">
        <v>0.51393272447088545</v>
      </c>
      <c r="U9" s="16">
        <v>0.54152104387173827</v>
      </c>
      <c r="V9" s="16">
        <v>0.42832104726808462</v>
      </c>
      <c r="W9" s="16">
        <v>0.55884684102241333</v>
      </c>
      <c r="X9" s="16">
        <v>0.64599846872096667</v>
      </c>
      <c r="Y9" s="16">
        <v>0.54451517545663541</v>
      </c>
      <c r="AA9" s="16">
        <v>0.45505968212174502</v>
      </c>
      <c r="AB9" s="16">
        <v>0.5871676264489597</v>
      </c>
      <c r="AC9" s="16">
        <v>0.47877821903171303</v>
      </c>
      <c r="AD9" s="16">
        <v>0.64704945162813632</v>
      </c>
    </row>
    <row r="10" spans="2:32" ht="32" customHeight="1" x14ac:dyDescent="0.35">
      <c r="B10" s="15" t="s">
        <v>304</v>
      </c>
      <c r="C10" s="16">
        <v>0.34523287699110999</v>
      </c>
      <c r="D10" s="16">
        <v>0.38533651626503129</v>
      </c>
      <c r="E10" s="16">
        <v>0.30780858768619368</v>
      </c>
      <c r="G10" s="16">
        <v>0.35053741491190432</v>
      </c>
      <c r="H10" s="16">
        <v>0.54812722954977122</v>
      </c>
      <c r="I10" s="16">
        <v>0.41497166450191952</v>
      </c>
      <c r="J10" s="16">
        <v>0.34342168370087811</v>
      </c>
      <c r="K10" s="16">
        <v>0.27950705679737442</v>
      </c>
      <c r="L10" s="16">
        <v>0.18721400693124671</v>
      </c>
      <c r="N10" s="16">
        <v>0.38732550045326319</v>
      </c>
      <c r="O10" s="16">
        <v>0.44994161423387202</v>
      </c>
      <c r="P10" s="16">
        <v>0.23614828762051421</v>
      </c>
      <c r="Q10" s="16">
        <v>0.3073177169443595</v>
      </c>
      <c r="R10" s="16">
        <v>0.35006378645784719</v>
      </c>
      <c r="S10" s="16">
        <v>0.35139986865735162</v>
      </c>
      <c r="T10" s="16">
        <v>0.32306365650158808</v>
      </c>
      <c r="U10" s="16">
        <v>0.31532378747741557</v>
      </c>
      <c r="V10" s="16">
        <v>0.46903932647008362</v>
      </c>
      <c r="W10" s="16">
        <v>0.33580499767901062</v>
      </c>
      <c r="X10" s="16">
        <v>0.23697450754699531</v>
      </c>
      <c r="Y10" s="16">
        <v>0.28058963500140099</v>
      </c>
      <c r="AA10" s="16">
        <v>0.4411243260285016</v>
      </c>
      <c r="AB10" s="16">
        <v>0.31288762667809578</v>
      </c>
      <c r="AC10" s="16">
        <v>0.36912215510262392</v>
      </c>
      <c r="AD10" s="16">
        <v>0.22476216675096769</v>
      </c>
    </row>
    <row r="11" spans="2:32" ht="19" customHeight="1" x14ac:dyDescent="0.35">
      <c r="B11" s="15" t="s">
        <v>125</v>
      </c>
      <c r="C11" s="16">
        <v>0.11942841324953681</v>
      </c>
      <c r="D11" s="16">
        <v>0.1096393730454491</v>
      </c>
      <c r="E11" s="16">
        <v>0.12856344137286879</v>
      </c>
      <c r="G11" s="16">
        <v>5.8641074433788347E-2</v>
      </c>
      <c r="H11" s="16">
        <v>5.6775710779491888E-2</v>
      </c>
      <c r="I11" s="16">
        <v>0.1117661119867476</v>
      </c>
      <c r="J11" s="16">
        <v>8.7355270622666556E-2</v>
      </c>
      <c r="K11" s="16">
        <v>8.4993615572757697E-2</v>
      </c>
      <c r="L11" s="16">
        <v>0.24505918905681279</v>
      </c>
      <c r="N11" s="16">
        <v>0.141304372535384</v>
      </c>
      <c r="O11" s="16">
        <v>4.8038288867755553E-2</v>
      </c>
      <c r="P11" s="16">
        <v>3.458468554892466E-2</v>
      </c>
      <c r="Q11" s="16">
        <v>0.13012374696459311</v>
      </c>
      <c r="R11" s="16">
        <v>8.4467176227967802E-2</v>
      </c>
      <c r="S11" s="16">
        <v>0.12773969107049299</v>
      </c>
      <c r="T11" s="16">
        <v>0.1630036190275265</v>
      </c>
      <c r="U11" s="16">
        <v>0.1431551686508461</v>
      </c>
      <c r="V11" s="16">
        <v>0.1026396262618318</v>
      </c>
      <c r="W11" s="16">
        <v>0.1053481612985763</v>
      </c>
      <c r="X11" s="16">
        <v>0.1170270237320381</v>
      </c>
      <c r="Y11" s="16">
        <v>0.17489518954196359</v>
      </c>
      <c r="AA11" s="16">
        <v>0.1038159918497536</v>
      </c>
      <c r="AB11" s="16">
        <v>9.9944746872944565E-2</v>
      </c>
      <c r="AC11" s="16">
        <v>0.15209962586566311</v>
      </c>
      <c r="AD11" s="16">
        <v>0.12818838162089621</v>
      </c>
    </row>
    <row r="13" spans="2:32" x14ac:dyDescent="0.35">
      <c r="B13" s="19" t="s">
        <v>50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317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699</v>
      </c>
      <c r="D7" s="13">
        <v>365</v>
      </c>
      <c r="E7" s="13">
        <v>334</v>
      </c>
      <c r="G7" s="13">
        <v>97</v>
      </c>
      <c r="H7" s="13">
        <v>132</v>
      </c>
      <c r="I7" s="13">
        <v>122</v>
      </c>
      <c r="J7" s="13">
        <v>117</v>
      </c>
      <c r="K7" s="13">
        <v>102</v>
      </c>
      <c r="L7" s="13">
        <v>129</v>
      </c>
      <c r="N7" s="13">
        <v>61</v>
      </c>
      <c r="O7" s="13">
        <v>27</v>
      </c>
      <c r="P7" s="13">
        <v>40</v>
      </c>
      <c r="Q7" s="13">
        <v>29</v>
      </c>
      <c r="R7" s="13">
        <v>86</v>
      </c>
      <c r="S7" s="13">
        <v>47</v>
      </c>
      <c r="T7" s="13">
        <v>55</v>
      </c>
      <c r="U7" s="13">
        <v>72</v>
      </c>
      <c r="V7" s="13">
        <v>86</v>
      </c>
      <c r="W7" s="13">
        <v>92</v>
      </c>
      <c r="X7" s="13">
        <v>53</v>
      </c>
      <c r="Y7" s="13">
        <v>51</v>
      </c>
      <c r="AA7" s="13">
        <v>187</v>
      </c>
      <c r="AB7" s="13">
        <v>190</v>
      </c>
      <c r="AC7" s="13">
        <v>153</v>
      </c>
      <c r="AD7" s="13">
        <v>166</v>
      </c>
    </row>
    <row r="8" spans="2:32" x14ac:dyDescent="0.35">
      <c r="B8" s="7" t="s">
        <v>111</v>
      </c>
      <c r="C8" s="14">
        <v>698</v>
      </c>
      <c r="D8" s="14">
        <v>362</v>
      </c>
      <c r="E8" s="14">
        <v>336</v>
      </c>
      <c r="G8" s="14">
        <v>90</v>
      </c>
      <c r="H8" s="14">
        <v>134</v>
      </c>
      <c r="I8" s="14">
        <v>117</v>
      </c>
      <c r="J8" s="14">
        <v>117</v>
      </c>
      <c r="K8" s="14">
        <v>98</v>
      </c>
      <c r="L8" s="14">
        <v>142</v>
      </c>
      <c r="N8" s="14">
        <v>59</v>
      </c>
      <c r="O8" s="14">
        <v>24</v>
      </c>
      <c r="P8" s="14">
        <v>38</v>
      </c>
      <c r="Q8" s="14">
        <v>26</v>
      </c>
      <c r="R8" s="14">
        <v>85</v>
      </c>
      <c r="S8" s="14">
        <v>46</v>
      </c>
      <c r="T8" s="14">
        <v>52</v>
      </c>
      <c r="U8" s="14">
        <v>69</v>
      </c>
      <c r="V8" s="14">
        <v>93</v>
      </c>
      <c r="W8" s="14">
        <v>90</v>
      </c>
      <c r="X8" s="14">
        <v>59</v>
      </c>
      <c r="Y8" s="14">
        <v>55</v>
      </c>
      <c r="AA8" s="14">
        <v>186</v>
      </c>
      <c r="AB8" s="14">
        <v>188</v>
      </c>
      <c r="AC8" s="14">
        <v>154</v>
      </c>
      <c r="AD8" s="14">
        <v>169</v>
      </c>
    </row>
    <row r="9" spans="2:32" ht="46" customHeight="1" x14ac:dyDescent="0.35">
      <c r="B9" s="15" t="s">
        <v>318</v>
      </c>
      <c r="C9" s="16">
        <v>0.54866914599245786</v>
      </c>
      <c r="D9" s="16">
        <v>0.52564223600670013</v>
      </c>
      <c r="E9" s="16">
        <v>0.57342223127556013</v>
      </c>
      <c r="G9" s="16">
        <v>0.6621741567049324</v>
      </c>
      <c r="H9" s="16">
        <v>0.41488739127817698</v>
      </c>
      <c r="I9" s="16">
        <v>0.51705110741457905</v>
      </c>
      <c r="J9" s="16">
        <v>0.56940861005241594</v>
      </c>
      <c r="K9" s="16">
        <v>0.57694088047716385</v>
      </c>
      <c r="L9" s="16">
        <v>0.59192331274297094</v>
      </c>
      <c r="N9" s="16">
        <v>0.51897642401447153</v>
      </c>
      <c r="O9" s="16">
        <v>0.73653684258429031</v>
      </c>
      <c r="P9" s="16">
        <v>0.5739964056746869</v>
      </c>
      <c r="Q9" s="16">
        <v>0.59666627837332531</v>
      </c>
      <c r="R9" s="16">
        <v>0.46241844355127132</v>
      </c>
      <c r="S9" s="16">
        <v>0.35095259998524242</v>
      </c>
      <c r="T9" s="16">
        <v>0.76860786238574996</v>
      </c>
      <c r="U9" s="16">
        <v>0.53005598394148545</v>
      </c>
      <c r="V9" s="16">
        <v>0.40906318904759947</v>
      </c>
      <c r="W9" s="16">
        <v>0.52387299333783377</v>
      </c>
      <c r="X9" s="16">
        <v>0.71315804386983794</v>
      </c>
      <c r="Y9" s="16">
        <v>0.67000521631525412</v>
      </c>
      <c r="AA9" s="16">
        <v>0.52228455892054004</v>
      </c>
      <c r="AB9" s="16">
        <v>0.5700585453121102</v>
      </c>
      <c r="AC9" s="16">
        <v>0.51025643089774775</v>
      </c>
      <c r="AD9" s="16">
        <v>0.59005396281713096</v>
      </c>
    </row>
    <row r="10" spans="2:32" ht="32" customHeight="1" x14ac:dyDescent="0.35">
      <c r="B10" s="15" t="s">
        <v>304</v>
      </c>
      <c r="C10" s="16">
        <v>0.33553922785217782</v>
      </c>
      <c r="D10" s="16">
        <v>0.40314042866355498</v>
      </c>
      <c r="E10" s="16">
        <v>0.26287041167323361</v>
      </c>
      <c r="G10" s="16">
        <v>0.29794677739687142</v>
      </c>
      <c r="H10" s="16">
        <v>0.54805788652840925</v>
      </c>
      <c r="I10" s="16">
        <v>0.40937913321351438</v>
      </c>
      <c r="J10" s="16">
        <v>0.2616422995917822</v>
      </c>
      <c r="K10" s="16">
        <v>0.27118772510003192</v>
      </c>
      <c r="L10" s="16">
        <v>0.2037514895098784</v>
      </c>
      <c r="N10" s="16">
        <v>0.26277817429487982</v>
      </c>
      <c r="O10" s="16">
        <v>0.22614097331721589</v>
      </c>
      <c r="P10" s="16">
        <v>0.28959446356755519</v>
      </c>
      <c r="Q10" s="16">
        <v>0.2572942472747255</v>
      </c>
      <c r="R10" s="16">
        <v>0.44256995425808321</v>
      </c>
      <c r="S10" s="16">
        <v>0.48365120220322672</v>
      </c>
      <c r="T10" s="16">
        <v>0.17822248866941581</v>
      </c>
      <c r="U10" s="16">
        <v>0.34501105530439391</v>
      </c>
      <c r="V10" s="16">
        <v>0.53170761001699685</v>
      </c>
      <c r="W10" s="16">
        <v>0.34471735069838588</v>
      </c>
      <c r="X10" s="16">
        <v>0.1512508738564414</v>
      </c>
      <c r="Y10" s="16">
        <v>0.2304924151935106</v>
      </c>
      <c r="AA10" s="16">
        <v>0.37239316951149282</v>
      </c>
      <c r="AB10" s="16">
        <v>0.30257821379898198</v>
      </c>
      <c r="AC10" s="16">
        <v>0.4162184910422761</v>
      </c>
      <c r="AD10" s="16">
        <v>0.25637183688767801</v>
      </c>
    </row>
    <row r="11" spans="2:32" ht="19" customHeight="1" x14ac:dyDescent="0.35">
      <c r="B11" s="15" t="s">
        <v>125</v>
      </c>
      <c r="C11" s="16">
        <v>0.1157916261553643</v>
      </c>
      <c r="D11" s="16">
        <v>7.1217335329745071E-2</v>
      </c>
      <c r="E11" s="16">
        <v>0.16370735705120629</v>
      </c>
      <c r="G11" s="16">
        <v>3.9879065898196238E-2</v>
      </c>
      <c r="H11" s="16">
        <v>3.7054722193413853E-2</v>
      </c>
      <c r="I11" s="16">
        <v>7.3569759371906587E-2</v>
      </c>
      <c r="J11" s="16">
        <v>0.16894909035580169</v>
      </c>
      <c r="K11" s="16">
        <v>0.15187139442280401</v>
      </c>
      <c r="L11" s="16">
        <v>0.20432519774715041</v>
      </c>
      <c r="N11" s="16">
        <v>0.21824540169064871</v>
      </c>
      <c r="O11" s="16">
        <v>3.7322184098493763E-2</v>
      </c>
      <c r="P11" s="16">
        <v>0.13640913075775779</v>
      </c>
      <c r="Q11" s="16">
        <v>0.14603947435194939</v>
      </c>
      <c r="R11" s="16">
        <v>9.501160219064575E-2</v>
      </c>
      <c r="S11" s="16">
        <v>0.16539619781153081</v>
      </c>
      <c r="T11" s="16">
        <v>5.3169648944834162E-2</v>
      </c>
      <c r="U11" s="16">
        <v>0.1249329607541208</v>
      </c>
      <c r="V11" s="16">
        <v>5.9229200935403521E-2</v>
      </c>
      <c r="W11" s="16">
        <v>0.13140965596378029</v>
      </c>
      <c r="X11" s="16">
        <v>0.13559108227372069</v>
      </c>
      <c r="Y11" s="16">
        <v>9.9502368491235033E-2</v>
      </c>
      <c r="AA11" s="16">
        <v>0.10532227156796729</v>
      </c>
      <c r="AB11" s="16">
        <v>0.12736324088890769</v>
      </c>
      <c r="AC11" s="16">
        <v>7.3525078059976184E-2</v>
      </c>
      <c r="AD11" s="16">
        <v>0.15357420029519081</v>
      </c>
    </row>
    <row r="13" spans="2:32" x14ac:dyDescent="0.35">
      <c r="B13" s="19" t="s">
        <v>51</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319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691</v>
      </c>
      <c r="D7" s="13">
        <v>352</v>
      </c>
      <c r="E7" s="13">
        <v>339</v>
      </c>
      <c r="G7" s="13">
        <v>88</v>
      </c>
      <c r="H7" s="13">
        <v>121</v>
      </c>
      <c r="I7" s="13">
        <v>112</v>
      </c>
      <c r="J7" s="13">
        <v>131</v>
      </c>
      <c r="K7" s="13">
        <v>107</v>
      </c>
      <c r="L7" s="13">
        <v>132</v>
      </c>
      <c r="N7" s="13">
        <v>64</v>
      </c>
      <c r="O7" s="13">
        <v>20</v>
      </c>
      <c r="P7" s="13">
        <v>36</v>
      </c>
      <c r="Q7" s="13">
        <v>26</v>
      </c>
      <c r="R7" s="13">
        <v>70</v>
      </c>
      <c r="S7" s="13">
        <v>61</v>
      </c>
      <c r="T7" s="13">
        <v>52</v>
      </c>
      <c r="U7" s="13">
        <v>70</v>
      </c>
      <c r="V7" s="13">
        <v>89</v>
      </c>
      <c r="W7" s="13">
        <v>92</v>
      </c>
      <c r="X7" s="13">
        <v>56</v>
      </c>
      <c r="Y7" s="13">
        <v>55</v>
      </c>
      <c r="AA7" s="13">
        <v>192</v>
      </c>
      <c r="AB7" s="13">
        <v>175</v>
      </c>
      <c r="AC7" s="13">
        <v>148</v>
      </c>
      <c r="AD7" s="13">
        <v>173</v>
      </c>
    </row>
    <row r="8" spans="2:32" x14ac:dyDescent="0.35">
      <c r="B8" s="7" t="s">
        <v>111</v>
      </c>
      <c r="C8" s="14">
        <v>692</v>
      </c>
      <c r="D8" s="14">
        <v>349</v>
      </c>
      <c r="E8" s="14">
        <v>342</v>
      </c>
      <c r="G8" s="14">
        <v>83</v>
      </c>
      <c r="H8" s="14">
        <v>122</v>
      </c>
      <c r="I8" s="14">
        <v>108</v>
      </c>
      <c r="J8" s="14">
        <v>131</v>
      </c>
      <c r="K8" s="14">
        <v>102</v>
      </c>
      <c r="L8" s="14">
        <v>145</v>
      </c>
      <c r="N8" s="14">
        <v>63</v>
      </c>
      <c r="O8" s="14">
        <v>18</v>
      </c>
      <c r="P8" s="14">
        <v>34</v>
      </c>
      <c r="Q8" s="14">
        <v>24</v>
      </c>
      <c r="R8" s="14">
        <v>69</v>
      </c>
      <c r="S8" s="14">
        <v>60</v>
      </c>
      <c r="T8" s="14">
        <v>50</v>
      </c>
      <c r="U8" s="14">
        <v>67</v>
      </c>
      <c r="V8" s="14">
        <v>97</v>
      </c>
      <c r="W8" s="14">
        <v>89</v>
      </c>
      <c r="X8" s="14">
        <v>62</v>
      </c>
      <c r="Y8" s="14">
        <v>59</v>
      </c>
      <c r="AA8" s="14">
        <v>191</v>
      </c>
      <c r="AB8" s="14">
        <v>176</v>
      </c>
      <c r="AC8" s="14">
        <v>149</v>
      </c>
      <c r="AD8" s="14">
        <v>174</v>
      </c>
    </row>
    <row r="9" spans="2:32" ht="46" customHeight="1" x14ac:dyDescent="0.35">
      <c r="B9" s="15" t="s">
        <v>320</v>
      </c>
      <c r="C9" s="16">
        <v>0.2398988436301154</v>
      </c>
      <c r="D9" s="16">
        <v>0.22655004095766751</v>
      </c>
      <c r="E9" s="16">
        <v>0.25352506248283818</v>
      </c>
      <c r="G9" s="16">
        <v>0.2091640707053804</v>
      </c>
      <c r="H9" s="16">
        <v>0.22706149345585891</v>
      </c>
      <c r="I9" s="16">
        <v>0.1713061929318937</v>
      </c>
      <c r="J9" s="16">
        <v>0.2919589947999412</v>
      </c>
      <c r="K9" s="16">
        <v>0.24839240025947401</v>
      </c>
      <c r="L9" s="16">
        <v>0.26663034555116438</v>
      </c>
      <c r="N9" s="16">
        <v>0.31036395450489318</v>
      </c>
      <c r="O9" s="16">
        <v>0.30190114667517809</v>
      </c>
      <c r="P9" s="16">
        <v>0.2479995100783059</v>
      </c>
      <c r="Q9" s="16">
        <v>0.2321130384951603</v>
      </c>
      <c r="R9" s="16">
        <v>0.23425021013851829</v>
      </c>
      <c r="S9" s="16">
        <v>0.2164866266059243</v>
      </c>
      <c r="T9" s="16">
        <v>0.3306015283198141</v>
      </c>
      <c r="U9" s="16">
        <v>0.28898022310421018</v>
      </c>
      <c r="V9" s="16">
        <v>0.1794356324769629</v>
      </c>
      <c r="W9" s="16">
        <v>0.2153809836606333</v>
      </c>
      <c r="X9" s="16">
        <v>0.2514581282020622</v>
      </c>
      <c r="Y9" s="16">
        <v>0.16723205350145551</v>
      </c>
      <c r="AA9" s="16">
        <v>0.19597803854064871</v>
      </c>
      <c r="AB9" s="16">
        <v>0.21929915618041601</v>
      </c>
      <c r="AC9" s="16">
        <v>0.26232020947678047</v>
      </c>
      <c r="AD9" s="16">
        <v>0.28894106841152262</v>
      </c>
    </row>
    <row r="10" spans="2:32" ht="32" customHeight="1" x14ac:dyDescent="0.35">
      <c r="B10" s="15" t="s">
        <v>321</v>
      </c>
      <c r="C10" s="16">
        <v>0.65670364296756578</v>
      </c>
      <c r="D10" s="16">
        <v>0.69105613938236399</v>
      </c>
      <c r="E10" s="16">
        <v>0.62163722946431099</v>
      </c>
      <c r="G10" s="16">
        <v>0.75840496100144517</v>
      </c>
      <c r="H10" s="16">
        <v>0.70472664506248017</v>
      </c>
      <c r="I10" s="16">
        <v>0.76564853095962315</v>
      </c>
      <c r="J10" s="16">
        <v>0.56059084502085255</v>
      </c>
      <c r="K10" s="16">
        <v>0.5913236907365349</v>
      </c>
      <c r="L10" s="16">
        <v>0.60940730659408004</v>
      </c>
      <c r="N10" s="16">
        <v>0.5489859251177871</v>
      </c>
      <c r="O10" s="16">
        <v>0.6980988533248218</v>
      </c>
      <c r="P10" s="16">
        <v>0.673997171042647</v>
      </c>
      <c r="Q10" s="16">
        <v>0.69280565707292563</v>
      </c>
      <c r="R10" s="16">
        <v>0.73596106339173073</v>
      </c>
      <c r="S10" s="16">
        <v>0.59544272483088434</v>
      </c>
      <c r="T10" s="16">
        <v>0.63049254907496965</v>
      </c>
      <c r="U10" s="16">
        <v>0.61094290682615626</v>
      </c>
      <c r="V10" s="16">
        <v>0.70725875753226508</v>
      </c>
      <c r="W10" s="16">
        <v>0.66601182680162552</v>
      </c>
      <c r="X10" s="16">
        <v>0.61671854360987521</v>
      </c>
      <c r="Y10" s="16">
        <v>0.72114287350738604</v>
      </c>
      <c r="AA10" s="16">
        <v>0.72954349622581227</v>
      </c>
      <c r="AB10" s="16">
        <v>0.70420054072852634</v>
      </c>
      <c r="AC10" s="16">
        <v>0.63041138119149154</v>
      </c>
      <c r="AD10" s="16">
        <v>0.55154306930235641</v>
      </c>
    </row>
    <row r="11" spans="2:32" ht="19" customHeight="1" x14ac:dyDescent="0.35">
      <c r="B11" s="15" t="s">
        <v>125</v>
      </c>
      <c r="C11" s="16">
        <v>0.1033975134023187</v>
      </c>
      <c r="D11" s="16">
        <v>8.2393819659968545E-2</v>
      </c>
      <c r="E11" s="16">
        <v>0.12483770805285101</v>
      </c>
      <c r="G11" s="16">
        <v>3.2430968293174399E-2</v>
      </c>
      <c r="H11" s="16">
        <v>6.8211861481660932E-2</v>
      </c>
      <c r="I11" s="16">
        <v>6.3045276108483428E-2</v>
      </c>
      <c r="J11" s="16">
        <v>0.1474501601792064</v>
      </c>
      <c r="K11" s="16">
        <v>0.16028390900399109</v>
      </c>
      <c r="L11" s="16">
        <v>0.1239623478547555</v>
      </c>
      <c r="N11" s="16">
        <v>0.14065012037731961</v>
      </c>
      <c r="O11" s="16">
        <v>0</v>
      </c>
      <c r="P11" s="16">
        <v>7.800331887904681E-2</v>
      </c>
      <c r="Q11" s="16">
        <v>7.5081304431914297E-2</v>
      </c>
      <c r="R11" s="16">
        <v>2.9788726469751212E-2</v>
      </c>
      <c r="S11" s="16">
        <v>0.1880706485631915</v>
      </c>
      <c r="T11" s="16">
        <v>3.8905922605216227E-2</v>
      </c>
      <c r="U11" s="16">
        <v>0.10007687006963339</v>
      </c>
      <c r="V11" s="16">
        <v>0.1133056099907722</v>
      </c>
      <c r="W11" s="16">
        <v>0.1186071895377416</v>
      </c>
      <c r="X11" s="16">
        <v>0.1318233281880625</v>
      </c>
      <c r="Y11" s="16">
        <v>0.11162507299115849</v>
      </c>
      <c r="AA11" s="16">
        <v>7.4478465233538974E-2</v>
      </c>
      <c r="AB11" s="16">
        <v>7.6500303091057709E-2</v>
      </c>
      <c r="AC11" s="16">
        <v>0.1072684093317282</v>
      </c>
      <c r="AD11" s="16">
        <v>0.15951586228612119</v>
      </c>
    </row>
    <row r="13" spans="2:32" x14ac:dyDescent="0.35">
      <c r="B13" s="19" t="s">
        <v>52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322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713</v>
      </c>
      <c r="D7" s="13">
        <v>363</v>
      </c>
      <c r="E7" s="13">
        <v>350</v>
      </c>
      <c r="G7" s="13">
        <v>113</v>
      </c>
      <c r="H7" s="13">
        <v>124</v>
      </c>
      <c r="I7" s="13">
        <v>137</v>
      </c>
      <c r="J7" s="13">
        <v>111</v>
      </c>
      <c r="K7" s="13">
        <v>98</v>
      </c>
      <c r="L7" s="13">
        <v>130</v>
      </c>
      <c r="N7" s="13">
        <v>69</v>
      </c>
      <c r="O7" s="13">
        <v>25</v>
      </c>
      <c r="P7" s="13">
        <v>38</v>
      </c>
      <c r="Q7" s="13">
        <v>34</v>
      </c>
      <c r="R7" s="13">
        <v>76</v>
      </c>
      <c r="S7" s="13">
        <v>67</v>
      </c>
      <c r="T7" s="13">
        <v>47</v>
      </c>
      <c r="U7" s="13">
        <v>64</v>
      </c>
      <c r="V7" s="13">
        <v>90</v>
      </c>
      <c r="W7" s="13">
        <v>89</v>
      </c>
      <c r="X7" s="13">
        <v>56</v>
      </c>
      <c r="Y7" s="13">
        <v>58</v>
      </c>
      <c r="AA7" s="13">
        <v>196</v>
      </c>
      <c r="AB7" s="13">
        <v>191</v>
      </c>
      <c r="AC7" s="13">
        <v>157</v>
      </c>
      <c r="AD7" s="13">
        <v>164</v>
      </c>
    </row>
    <row r="8" spans="2:32" x14ac:dyDescent="0.35">
      <c r="B8" s="7" t="s">
        <v>111</v>
      </c>
      <c r="C8" s="14">
        <v>712</v>
      </c>
      <c r="D8" s="14">
        <v>357</v>
      </c>
      <c r="E8" s="14">
        <v>354</v>
      </c>
      <c r="G8" s="14">
        <v>106</v>
      </c>
      <c r="H8" s="14">
        <v>124</v>
      </c>
      <c r="I8" s="14">
        <v>130</v>
      </c>
      <c r="J8" s="14">
        <v>113</v>
      </c>
      <c r="K8" s="14">
        <v>94</v>
      </c>
      <c r="L8" s="14">
        <v>144</v>
      </c>
      <c r="N8" s="14">
        <v>66</v>
      </c>
      <c r="O8" s="14">
        <v>23</v>
      </c>
      <c r="P8" s="14">
        <v>35</v>
      </c>
      <c r="Q8" s="14">
        <v>30</v>
      </c>
      <c r="R8" s="14">
        <v>76</v>
      </c>
      <c r="S8" s="14">
        <v>64</v>
      </c>
      <c r="T8" s="14">
        <v>44</v>
      </c>
      <c r="U8" s="14">
        <v>62</v>
      </c>
      <c r="V8" s="14">
        <v>98</v>
      </c>
      <c r="W8" s="14">
        <v>87</v>
      </c>
      <c r="X8" s="14">
        <v>62</v>
      </c>
      <c r="Y8" s="14">
        <v>63</v>
      </c>
      <c r="AA8" s="14">
        <v>196</v>
      </c>
      <c r="AB8" s="14">
        <v>189</v>
      </c>
      <c r="AC8" s="14">
        <v>161</v>
      </c>
      <c r="AD8" s="14">
        <v>165</v>
      </c>
    </row>
    <row r="9" spans="2:32" ht="46" customHeight="1" x14ac:dyDescent="0.35">
      <c r="B9" s="15" t="s">
        <v>323</v>
      </c>
      <c r="C9" s="16">
        <v>0.23294075074326581</v>
      </c>
      <c r="D9" s="16">
        <v>0.23402288366282059</v>
      </c>
      <c r="E9" s="16">
        <v>0.23185017043506731</v>
      </c>
      <c r="G9" s="16">
        <v>0.28485782732592901</v>
      </c>
      <c r="H9" s="16">
        <v>0.16468757710565099</v>
      </c>
      <c r="I9" s="16">
        <v>0.30241821536973312</v>
      </c>
      <c r="J9" s="16">
        <v>0.24432871443206711</v>
      </c>
      <c r="K9" s="16">
        <v>0.1853734478466241</v>
      </c>
      <c r="L9" s="16">
        <v>0.21261784910846529</v>
      </c>
      <c r="N9" s="16">
        <v>0.27342746154446379</v>
      </c>
      <c r="O9" s="16">
        <v>0.35597331711593549</v>
      </c>
      <c r="P9" s="16">
        <v>0.13357437039961539</v>
      </c>
      <c r="Q9" s="16">
        <v>0.22905549459758809</v>
      </c>
      <c r="R9" s="16">
        <v>0.15445220694390019</v>
      </c>
      <c r="S9" s="16">
        <v>0.18322617926432139</v>
      </c>
      <c r="T9" s="16">
        <v>0.25054713582896238</v>
      </c>
      <c r="U9" s="16">
        <v>0.19085996051617241</v>
      </c>
      <c r="V9" s="16">
        <v>0.25317993585228771</v>
      </c>
      <c r="W9" s="16">
        <v>0.22870649524361009</v>
      </c>
      <c r="X9" s="16">
        <v>0.27080543155228898</v>
      </c>
      <c r="Y9" s="16">
        <v>0.31492152097887621</v>
      </c>
      <c r="AA9" s="16">
        <v>0.18443589860252549</v>
      </c>
      <c r="AB9" s="16">
        <v>0.24617281068530941</v>
      </c>
      <c r="AC9" s="16">
        <v>0.19526033654533781</v>
      </c>
      <c r="AD9" s="16">
        <v>0.31060132981260119</v>
      </c>
    </row>
    <row r="10" spans="2:32" ht="32" customHeight="1" x14ac:dyDescent="0.35">
      <c r="B10" s="15" t="s">
        <v>321</v>
      </c>
      <c r="C10" s="16">
        <v>0.67704696546681198</v>
      </c>
      <c r="D10" s="16">
        <v>0.69403237278574215</v>
      </c>
      <c r="E10" s="16">
        <v>0.65992896599187167</v>
      </c>
      <c r="G10" s="16">
        <v>0.68923619679343628</v>
      </c>
      <c r="H10" s="16">
        <v>0.79651236958061888</v>
      </c>
      <c r="I10" s="16">
        <v>0.63768674646537449</v>
      </c>
      <c r="J10" s="16">
        <v>0.67716307344999782</v>
      </c>
      <c r="K10" s="16">
        <v>0.74356071989800543</v>
      </c>
      <c r="L10" s="16">
        <v>0.55788017292108349</v>
      </c>
      <c r="N10" s="16">
        <v>0.5937185438079654</v>
      </c>
      <c r="O10" s="16">
        <v>0.56400108725444542</v>
      </c>
      <c r="P10" s="16">
        <v>0.76165591286258227</v>
      </c>
      <c r="Q10" s="16">
        <v>0.70000612362188608</v>
      </c>
      <c r="R10" s="16">
        <v>0.7752244962219037</v>
      </c>
      <c r="S10" s="16">
        <v>0.70463113455267445</v>
      </c>
      <c r="T10" s="16">
        <v>0.65835850065926815</v>
      </c>
      <c r="U10" s="16">
        <v>0.69476892522212219</v>
      </c>
      <c r="V10" s="16">
        <v>0.68514290290497692</v>
      </c>
      <c r="W10" s="16">
        <v>0.71108920071894022</v>
      </c>
      <c r="X10" s="16">
        <v>0.58172944335528942</v>
      </c>
      <c r="Y10" s="16">
        <v>0.63014860827829566</v>
      </c>
      <c r="AA10" s="16">
        <v>0.73837889365212162</v>
      </c>
      <c r="AB10" s="16">
        <v>0.67054507969850818</v>
      </c>
      <c r="AC10" s="16">
        <v>0.6986540936451241</v>
      </c>
      <c r="AD10" s="16">
        <v>0.59134582314136219</v>
      </c>
    </row>
    <row r="11" spans="2:32" ht="19" customHeight="1" x14ac:dyDescent="0.35">
      <c r="B11" s="15" t="s">
        <v>125</v>
      </c>
      <c r="C11" s="16">
        <v>9.0012283789922237E-2</v>
      </c>
      <c r="D11" s="16">
        <v>7.1944743551437151E-2</v>
      </c>
      <c r="E11" s="16">
        <v>0.1082208635730611</v>
      </c>
      <c r="G11" s="16">
        <v>2.5905975880634709E-2</v>
      </c>
      <c r="H11" s="16">
        <v>3.8800053313730209E-2</v>
      </c>
      <c r="I11" s="16">
        <v>5.9895038164892507E-2</v>
      </c>
      <c r="J11" s="16">
        <v>7.8508212117935183E-2</v>
      </c>
      <c r="K11" s="16">
        <v>7.1065832255370498E-2</v>
      </c>
      <c r="L11" s="16">
        <v>0.22950197797045119</v>
      </c>
      <c r="N11" s="16">
        <v>0.13285399464757081</v>
      </c>
      <c r="O11" s="16">
        <v>8.0025595629618987E-2</v>
      </c>
      <c r="P11" s="16">
        <v>0.1047697167378021</v>
      </c>
      <c r="Q11" s="16">
        <v>7.0938381780525889E-2</v>
      </c>
      <c r="R11" s="16">
        <v>7.0323296834196414E-2</v>
      </c>
      <c r="S11" s="16">
        <v>0.1121426861830042</v>
      </c>
      <c r="T11" s="16">
        <v>9.1094363511769541E-2</v>
      </c>
      <c r="U11" s="16">
        <v>0.1143711142617055</v>
      </c>
      <c r="V11" s="16">
        <v>6.1677161242735389E-2</v>
      </c>
      <c r="W11" s="16">
        <v>6.0204304037449682E-2</v>
      </c>
      <c r="X11" s="16">
        <v>0.1474651250924216</v>
      </c>
      <c r="Y11" s="16">
        <v>5.4929870742828291E-2</v>
      </c>
      <c r="AA11" s="16">
        <v>7.7185207745353035E-2</v>
      </c>
      <c r="AB11" s="16">
        <v>8.3282109616182404E-2</v>
      </c>
      <c r="AC11" s="16">
        <v>0.1060855698095382</v>
      </c>
      <c r="AD11" s="16">
        <v>9.8052847046036604E-2</v>
      </c>
    </row>
    <row r="13" spans="2:32" x14ac:dyDescent="0.35">
      <c r="B13" s="19" t="s">
        <v>53</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324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639</v>
      </c>
      <c r="D7" s="13">
        <v>305</v>
      </c>
      <c r="E7" s="13">
        <v>334</v>
      </c>
      <c r="G7" s="13">
        <v>95</v>
      </c>
      <c r="H7" s="13">
        <v>99</v>
      </c>
      <c r="I7" s="13">
        <v>111</v>
      </c>
      <c r="J7" s="13">
        <v>109</v>
      </c>
      <c r="K7" s="13">
        <v>94</v>
      </c>
      <c r="L7" s="13">
        <v>131</v>
      </c>
      <c r="N7" s="13">
        <v>56</v>
      </c>
      <c r="O7" s="13">
        <v>23</v>
      </c>
      <c r="P7" s="13">
        <v>34</v>
      </c>
      <c r="Q7" s="13">
        <v>32</v>
      </c>
      <c r="R7" s="13">
        <v>79</v>
      </c>
      <c r="S7" s="13">
        <v>40</v>
      </c>
      <c r="T7" s="13">
        <v>53</v>
      </c>
      <c r="U7" s="13">
        <v>57</v>
      </c>
      <c r="V7" s="13">
        <v>80</v>
      </c>
      <c r="W7" s="13">
        <v>91</v>
      </c>
      <c r="X7" s="13">
        <v>36</v>
      </c>
      <c r="Y7" s="13">
        <v>58</v>
      </c>
      <c r="AA7" s="13">
        <v>172</v>
      </c>
      <c r="AB7" s="13">
        <v>163</v>
      </c>
      <c r="AC7" s="13">
        <v>133</v>
      </c>
      <c r="AD7" s="13">
        <v>167</v>
      </c>
    </row>
    <row r="8" spans="2:32" x14ac:dyDescent="0.35">
      <c r="B8" s="7" t="s">
        <v>111</v>
      </c>
      <c r="C8" s="14">
        <v>638</v>
      </c>
      <c r="D8" s="14">
        <v>303</v>
      </c>
      <c r="E8" s="14">
        <v>335</v>
      </c>
      <c r="G8" s="14">
        <v>89</v>
      </c>
      <c r="H8" s="14">
        <v>99</v>
      </c>
      <c r="I8" s="14">
        <v>107</v>
      </c>
      <c r="J8" s="14">
        <v>108</v>
      </c>
      <c r="K8" s="14">
        <v>91</v>
      </c>
      <c r="L8" s="14">
        <v>145</v>
      </c>
      <c r="N8" s="14">
        <v>56</v>
      </c>
      <c r="O8" s="14">
        <v>20</v>
      </c>
      <c r="P8" s="14">
        <v>32</v>
      </c>
      <c r="Q8" s="14">
        <v>29</v>
      </c>
      <c r="R8" s="14">
        <v>77</v>
      </c>
      <c r="S8" s="14">
        <v>40</v>
      </c>
      <c r="T8" s="14">
        <v>51</v>
      </c>
      <c r="U8" s="14">
        <v>55</v>
      </c>
      <c r="V8" s="14">
        <v>87</v>
      </c>
      <c r="W8" s="14">
        <v>89</v>
      </c>
      <c r="X8" s="14">
        <v>39</v>
      </c>
      <c r="Y8" s="14">
        <v>63</v>
      </c>
      <c r="AA8" s="14">
        <v>172</v>
      </c>
      <c r="AB8" s="14">
        <v>162</v>
      </c>
      <c r="AC8" s="14">
        <v>133</v>
      </c>
      <c r="AD8" s="14">
        <v>170</v>
      </c>
    </row>
    <row r="9" spans="2:32" ht="46" customHeight="1" x14ac:dyDescent="0.35">
      <c r="B9" s="15" t="s">
        <v>325</v>
      </c>
      <c r="C9" s="16">
        <v>0.26521452878944313</v>
      </c>
      <c r="D9" s="16">
        <v>0.22906971566199569</v>
      </c>
      <c r="E9" s="16">
        <v>0.29788016788785049</v>
      </c>
      <c r="G9" s="16">
        <v>0.36250616404170521</v>
      </c>
      <c r="H9" s="16">
        <v>0.21151635985614531</v>
      </c>
      <c r="I9" s="16">
        <v>0.22436790551639421</v>
      </c>
      <c r="J9" s="16">
        <v>0.2485273437258029</v>
      </c>
      <c r="K9" s="16">
        <v>0.31475153409011303</v>
      </c>
      <c r="L9" s="16">
        <v>0.25398172268068331</v>
      </c>
      <c r="N9" s="16">
        <v>0.21377034603149131</v>
      </c>
      <c r="O9" s="16">
        <v>0.19399958731809719</v>
      </c>
      <c r="P9" s="16">
        <v>0.26666930569337932</v>
      </c>
      <c r="Q9" s="16">
        <v>0.24457527779931809</v>
      </c>
      <c r="R9" s="16">
        <v>0.31523568159321791</v>
      </c>
      <c r="S9" s="16">
        <v>0.2030118062926029</v>
      </c>
      <c r="T9" s="16">
        <v>0.33999430528055968</v>
      </c>
      <c r="U9" s="16">
        <v>0.28048039974200212</v>
      </c>
      <c r="V9" s="16">
        <v>0.21767886751758339</v>
      </c>
      <c r="W9" s="16">
        <v>0.2988326265358211</v>
      </c>
      <c r="X9" s="16">
        <v>0.3280991629849363</v>
      </c>
      <c r="Y9" s="16">
        <v>0.22595754359571019</v>
      </c>
      <c r="AA9" s="16">
        <v>0.19983702637544809</v>
      </c>
      <c r="AB9" s="16">
        <v>0.26923962036187882</v>
      </c>
      <c r="AC9" s="16">
        <v>0.23663207728653229</v>
      </c>
      <c r="AD9" s="16">
        <v>0.35202165097947052</v>
      </c>
    </row>
    <row r="10" spans="2:32" ht="32" customHeight="1" x14ac:dyDescent="0.35">
      <c r="B10" s="15" t="s">
        <v>321</v>
      </c>
      <c r="C10" s="16">
        <v>0.63598580133547244</v>
      </c>
      <c r="D10" s="16">
        <v>0.68825191169321343</v>
      </c>
      <c r="E10" s="16">
        <v>0.58875064502124586</v>
      </c>
      <c r="G10" s="16">
        <v>0.61569891963929779</v>
      </c>
      <c r="H10" s="16">
        <v>0.7355224394065325</v>
      </c>
      <c r="I10" s="16">
        <v>0.69103353843815463</v>
      </c>
      <c r="J10" s="16">
        <v>0.64338693918866618</v>
      </c>
      <c r="K10" s="16">
        <v>0.57975227556555842</v>
      </c>
      <c r="L10" s="16">
        <v>0.56927298249523917</v>
      </c>
      <c r="N10" s="16">
        <v>0.65662137451037106</v>
      </c>
      <c r="O10" s="16">
        <v>0.71359339157100443</v>
      </c>
      <c r="P10" s="16">
        <v>0.67866992387093117</v>
      </c>
      <c r="Q10" s="16">
        <v>0.56882609833614584</v>
      </c>
      <c r="R10" s="16">
        <v>0.61836535318306263</v>
      </c>
      <c r="S10" s="16">
        <v>0.63943874725407657</v>
      </c>
      <c r="T10" s="16">
        <v>0.62251475343384566</v>
      </c>
      <c r="U10" s="16">
        <v>0.62682107177915403</v>
      </c>
      <c r="V10" s="16">
        <v>0.66370535566236954</v>
      </c>
      <c r="W10" s="16">
        <v>0.62389775743744047</v>
      </c>
      <c r="X10" s="16">
        <v>0.58824252584544123</v>
      </c>
      <c r="Y10" s="16">
        <v>0.64901908124300123</v>
      </c>
      <c r="AA10" s="16">
        <v>0.72832449465205706</v>
      </c>
      <c r="AB10" s="16">
        <v>0.65185937936455274</v>
      </c>
      <c r="AC10" s="16">
        <v>0.63774508612527325</v>
      </c>
      <c r="AD10" s="16">
        <v>0.52321078980362967</v>
      </c>
    </row>
    <row r="11" spans="2:32" ht="19" customHeight="1" x14ac:dyDescent="0.35">
      <c r="B11" s="15" t="s">
        <v>125</v>
      </c>
      <c r="C11" s="16">
        <v>9.8799669875084206E-2</v>
      </c>
      <c r="D11" s="16">
        <v>8.2678372644790776E-2</v>
      </c>
      <c r="E11" s="16">
        <v>0.1133691870909036</v>
      </c>
      <c r="G11" s="16">
        <v>2.1794916318996979E-2</v>
      </c>
      <c r="H11" s="16">
        <v>5.2961200737322141E-2</v>
      </c>
      <c r="I11" s="16">
        <v>8.4598556045451231E-2</v>
      </c>
      <c r="J11" s="16">
        <v>0.1080857170855309</v>
      </c>
      <c r="K11" s="16">
        <v>0.10549619034432831</v>
      </c>
      <c r="L11" s="16">
        <v>0.1767452948240775</v>
      </c>
      <c r="N11" s="16">
        <v>0.12960827945813749</v>
      </c>
      <c r="O11" s="16">
        <v>9.2407021110898435E-2</v>
      </c>
      <c r="P11" s="16">
        <v>5.4660770435689343E-2</v>
      </c>
      <c r="Q11" s="16">
        <v>0.18659862386453599</v>
      </c>
      <c r="R11" s="16">
        <v>6.6398965223719394E-2</v>
      </c>
      <c r="S11" s="16">
        <v>0.15754944645332081</v>
      </c>
      <c r="T11" s="16">
        <v>3.7490941285594798E-2</v>
      </c>
      <c r="U11" s="16">
        <v>9.2698528478843939E-2</v>
      </c>
      <c r="V11" s="16">
        <v>0.11861577682004699</v>
      </c>
      <c r="W11" s="16">
        <v>7.7269616026738402E-2</v>
      </c>
      <c r="X11" s="16">
        <v>8.3658311169622454E-2</v>
      </c>
      <c r="Y11" s="16">
        <v>0.1250233751612887</v>
      </c>
      <c r="AA11" s="16">
        <v>7.1838478972494763E-2</v>
      </c>
      <c r="AB11" s="16">
        <v>7.8901000273568445E-2</v>
      </c>
      <c r="AC11" s="16">
        <v>0.12562283658819459</v>
      </c>
      <c r="AD11" s="16">
        <v>0.1247675592169</v>
      </c>
    </row>
    <row r="13" spans="2:32" x14ac:dyDescent="0.35">
      <c r="B13" s="19" t="s">
        <v>44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326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1019</v>
      </c>
      <c r="D7" s="13">
        <v>524</v>
      </c>
      <c r="E7" s="13">
        <v>495</v>
      </c>
      <c r="G7" s="13">
        <v>140</v>
      </c>
      <c r="H7" s="13">
        <v>163</v>
      </c>
      <c r="I7" s="13">
        <v>199</v>
      </c>
      <c r="J7" s="13">
        <v>171</v>
      </c>
      <c r="K7" s="13">
        <v>140</v>
      </c>
      <c r="L7" s="13">
        <v>206</v>
      </c>
      <c r="N7" s="13">
        <v>95</v>
      </c>
      <c r="O7" s="13">
        <v>39</v>
      </c>
      <c r="P7" s="13">
        <v>52</v>
      </c>
      <c r="Q7" s="13">
        <v>46</v>
      </c>
      <c r="R7" s="13">
        <v>102</v>
      </c>
      <c r="S7" s="13">
        <v>83</v>
      </c>
      <c r="T7" s="13">
        <v>71</v>
      </c>
      <c r="U7" s="13">
        <v>92</v>
      </c>
      <c r="V7" s="13">
        <v>126</v>
      </c>
      <c r="W7" s="13">
        <v>137</v>
      </c>
      <c r="X7" s="13">
        <v>84</v>
      </c>
      <c r="Y7" s="13">
        <v>92</v>
      </c>
      <c r="AA7" s="13">
        <v>273</v>
      </c>
      <c r="AB7" s="13">
        <v>264</v>
      </c>
      <c r="AC7" s="13">
        <v>221</v>
      </c>
      <c r="AD7" s="13">
        <v>253</v>
      </c>
    </row>
    <row r="8" spans="2:32" x14ac:dyDescent="0.35">
      <c r="B8" s="7" t="s">
        <v>111</v>
      </c>
      <c r="C8" s="14">
        <v>1019</v>
      </c>
      <c r="D8" s="14">
        <v>517</v>
      </c>
      <c r="E8" s="14">
        <v>502</v>
      </c>
      <c r="G8" s="14">
        <v>131</v>
      </c>
      <c r="H8" s="14">
        <v>164</v>
      </c>
      <c r="I8" s="14">
        <v>191</v>
      </c>
      <c r="J8" s="14">
        <v>171</v>
      </c>
      <c r="K8" s="14">
        <v>136</v>
      </c>
      <c r="L8" s="14">
        <v>226</v>
      </c>
      <c r="N8" s="14">
        <v>93</v>
      </c>
      <c r="O8" s="14">
        <v>35</v>
      </c>
      <c r="P8" s="14">
        <v>48</v>
      </c>
      <c r="Q8" s="14">
        <v>42</v>
      </c>
      <c r="R8" s="14">
        <v>101</v>
      </c>
      <c r="S8" s="14">
        <v>82</v>
      </c>
      <c r="T8" s="14">
        <v>68</v>
      </c>
      <c r="U8" s="14">
        <v>89</v>
      </c>
      <c r="V8" s="14">
        <v>136</v>
      </c>
      <c r="W8" s="14">
        <v>134</v>
      </c>
      <c r="X8" s="14">
        <v>93</v>
      </c>
      <c r="Y8" s="14">
        <v>100</v>
      </c>
      <c r="AA8" s="14">
        <v>272</v>
      </c>
      <c r="AB8" s="14">
        <v>263</v>
      </c>
      <c r="AC8" s="14">
        <v>224</v>
      </c>
      <c r="AD8" s="14">
        <v>257</v>
      </c>
    </row>
    <row r="9" spans="2:32" ht="46" customHeight="1" x14ac:dyDescent="0.35">
      <c r="B9" s="15" t="s">
        <v>327</v>
      </c>
      <c r="C9" s="16">
        <v>0.25100474903516218</v>
      </c>
      <c r="D9" s="16">
        <v>0.26568784528460021</v>
      </c>
      <c r="E9" s="16">
        <v>0.23588170175526921</v>
      </c>
      <c r="G9" s="16">
        <v>0.21753702085603049</v>
      </c>
      <c r="H9" s="16">
        <v>0.2139231558216633</v>
      </c>
      <c r="I9" s="16">
        <v>0.17880939814130839</v>
      </c>
      <c r="J9" s="16">
        <v>0.29972866852424418</v>
      </c>
      <c r="K9" s="16">
        <v>0.30897209665442932</v>
      </c>
      <c r="L9" s="16">
        <v>0.28674310197677838</v>
      </c>
      <c r="N9" s="16">
        <v>0.26004015024850619</v>
      </c>
      <c r="O9" s="16">
        <v>0.31627811187457772</v>
      </c>
      <c r="P9" s="16">
        <v>0.27190742962674458</v>
      </c>
      <c r="Q9" s="16">
        <v>0.30898147458908959</v>
      </c>
      <c r="R9" s="16">
        <v>0.22855601299520609</v>
      </c>
      <c r="S9" s="16">
        <v>0.1368888426504726</v>
      </c>
      <c r="T9" s="16">
        <v>0.35506340393832808</v>
      </c>
      <c r="U9" s="16">
        <v>0.27628650841828212</v>
      </c>
      <c r="V9" s="16">
        <v>0.1466243408396945</v>
      </c>
      <c r="W9" s="16">
        <v>0.28945765758017949</v>
      </c>
      <c r="X9" s="16">
        <v>0.29150326309350072</v>
      </c>
      <c r="Y9" s="16">
        <v>0.26306747082723159</v>
      </c>
      <c r="AA9" s="16">
        <v>0.19295696369274851</v>
      </c>
      <c r="AB9" s="16">
        <v>0.26586175767635278</v>
      </c>
      <c r="AC9" s="16">
        <v>0.25245331880580307</v>
      </c>
      <c r="AD9" s="16">
        <v>0.29728235117210527</v>
      </c>
    </row>
    <row r="10" spans="2:32" ht="32" customHeight="1" x14ac:dyDescent="0.35">
      <c r="B10" s="15" t="s">
        <v>321</v>
      </c>
      <c r="C10" s="16">
        <v>0.6660437347096354</v>
      </c>
      <c r="D10" s="16">
        <v>0.66701443508847125</v>
      </c>
      <c r="E10" s="16">
        <v>0.66504394914163567</v>
      </c>
      <c r="G10" s="16">
        <v>0.76174787562925717</v>
      </c>
      <c r="H10" s="16">
        <v>0.75527827084965771</v>
      </c>
      <c r="I10" s="16">
        <v>0.72769144971429267</v>
      </c>
      <c r="J10" s="16">
        <v>0.59593798490609884</v>
      </c>
      <c r="K10" s="16">
        <v>0.59853306250992899</v>
      </c>
      <c r="L10" s="16">
        <v>0.58730208376521253</v>
      </c>
      <c r="N10" s="16">
        <v>0.67765948168816614</v>
      </c>
      <c r="O10" s="16">
        <v>0.68372188812542201</v>
      </c>
      <c r="P10" s="16">
        <v>0.65083028476136484</v>
      </c>
      <c r="Q10" s="16">
        <v>0.62532708210090115</v>
      </c>
      <c r="R10" s="16">
        <v>0.68872073826034186</v>
      </c>
      <c r="S10" s="16">
        <v>0.69887132910498273</v>
      </c>
      <c r="T10" s="16">
        <v>0.57268367122953101</v>
      </c>
      <c r="U10" s="16">
        <v>0.62677911428233213</v>
      </c>
      <c r="V10" s="16">
        <v>0.78201568537951582</v>
      </c>
      <c r="W10" s="16">
        <v>0.62448129835853727</v>
      </c>
      <c r="X10" s="16">
        <v>0.63567575692575651</v>
      </c>
      <c r="Y10" s="16">
        <v>0.64713433254189712</v>
      </c>
      <c r="AA10" s="16">
        <v>0.74262512957234605</v>
      </c>
      <c r="AB10" s="16">
        <v>0.66423262160042551</v>
      </c>
      <c r="AC10" s="16">
        <v>0.66453654380595517</v>
      </c>
      <c r="AD10" s="16">
        <v>0.58606568882781618</v>
      </c>
    </row>
    <row r="11" spans="2:32" ht="19" customHeight="1" x14ac:dyDescent="0.35">
      <c r="B11" s="15" t="s">
        <v>125</v>
      </c>
      <c r="C11" s="16">
        <v>8.2951516255202168E-2</v>
      </c>
      <c r="D11" s="16">
        <v>6.7297719626928515E-2</v>
      </c>
      <c r="E11" s="16">
        <v>9.9074349103095163E-2</v>
      </c>
      <c r="G11" s="16">
        <v>2.071510351471232E-2</v>
      </c>
      <c r="H11" s="16">
        <v>3.0798573328679048E-2</v>
      </c>
      <c r="I11" s="16">
        <v>9.3499152144398995E-2</v>
      </c>
      <c r="J11" s="16">
        <v>0.104333346569657</v>
      </c>
      <c r="K11" s="16">
        <v>9.2494840835641606E-2</v>
      </c>
      <c r="L11" s="16">
        <v>0.125954814258009</v>
      </c>
      <c r="N11" s="16">
        <v>6.2300368063327699E-2</v>
      </c>
      <c r="O11" s="16">
        <v>0</v>
      </c>
      <c r="P11" s="16">
        <v>7.7262285611890344E-2</v>
      </c>
      <c r="Q11" s="16">
        <v>6.5691443310009243E-2</v>
      </c>
      <c r="R11" s="16">
        <v>8.2723248744451999E-2</v>
      </c>
      <c r="S11" s="16">
        <v>0.16423982824454481</v>
      </c>
      <c r="T11" s="16">
        <v>7.2252924832140991E-2</v>
      </c>
      <c r="U11" s="16">
        <v>9.6934377299385671E-2</v>
      </c>
      <c r="V11" s="16">
        <v>7.1359973780789662E-2</v>
      </c>
      <c r="W11" s="16">
        <v>8.6061044061283287E-2</v>
      </c>
      <c r="X11" s="16">
        <v>7.2820979980742495E-2</v>
      </c>
      <c r="Y11" s="16">
        <v>8.9798196630871366E-2</v>
      </c>
      <c r="AA11" s="16">
        <v>6.4417906734905453E-2</v>
      </c>
      <c r="AB11" s="16">
        <v>6.9905620723221526E-2</v>
      </c>
      <c r="AC11" s="16">
        <v>8.301013738824177E-2</v>
      </c>
      <c r="AD11" s="16">
        <v>0.1166519600000786</v>
      </c>
    </row>
    <row r="13" spans="2:32" x14ac:dyDescent="0.35">
      <c r="B13" s="19" t="s">
        <v>54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328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1012</v>
      </c>
      <c r="D7" s="13">
        <v>490</v>
      </c>
      <c r="E7" s="13">
        <v>522</v>
      </c>
      <c r="G7" s="13">
        <v>156</v>
      </c>
      <c r="H7" s="13">
        <v>180</v>
      </c>
      <c r="I7" s="13">
        <v>160</v>
      </c>
      <c r="J7" s="13">
        <v>176</v>
      </c>
      <c r="K7" s="13">
        <v>158</v>
      </c>
      <c r="L7" s="13">
        <v>182</v>
      </c>
      <c r="N7" s="13">
        <v>93</v>
      </c>
      <c r="O7" s="13">
        <v>29</v>
      </c>
      <c r="P7" s="13">
        <v>56</v>
      </c>
      <c r="Q7" s="13">
        <v>45</v>
      </c>
      <c r="R7" s="13">
        <v>123</v>
      </c>
      <c r="S7" s="13">
        <v>83</v>
      </c>
      <c r="T7" s="13">
        <v>79</v>
      </c>
      <c r="U7" s="13">
        <v>98</v>
      </c>
      <c r="V7" s="13">
        <v>133</v>
      </c>
      <c r="W7" s="13">
        <v>133</v>
      </c>
      <c r="X7" s="13">
        <v>63</v>
      </c>
      <c r="Y7" s="13">
        <v>77</v>
      </c>
      <c r="AA7" s="13">
        <v>280</v>
      </c>
      <c r="AB7" s="13">
        <v>263</v>
      </c>
      <c r="AC7" s="13">
        <v>217</v>
      </c>
      <c r="AD7" s="13">
        <v>248</v>
      </c>
    </row>
    <row r="8" spans="2:32" x14ac:dyDescent="0.35">
      <c r="B8" s="7" t="s">
        <v>111</v>
      </c>
      <c r="C8" s="14">
        <v>1010</v>
      </c>
      <c r="D8" s="14">
        <v>486</v>
      </c>
      <c r="E8" s="14">
        <v>524</v>
      </c>
      <c r="G8" s="14">
        <v>147</v>
      </c>
      <c r="H8" s="14">
        <v>180</v>
      </c>
      <c r="I8" s="14">
        <v>153</v>
      </c>
      <c r="J8" s="14">
        <v>177</v>
      </c>
      <c r="K8" s="14">
        <v>150</v>
      </c>
      <c r="L8" s="14">
        <v>202</v>
      </c>
      <c r="N8" s="14">
        <v>91</v>
      </c>
      <c r="O8" s="14">
        <v>27</v>
      </c>
      <c r="P8" s="14">
        <v>53</v>
      </c>
      <c r="Q8" s="14">
        <v>41</v>
      </c>
      <c r="R8" s="14">
        <v>121</v>
      </c>
      <c r="S8" s="14">
        <v>80</v>
      </c>
      <c r="T8" s="14">
        <v>76</v>
      </c>
      <c r="U8" s="14">
        <v>93</v>
      </c>
      <c r="V8" s="14">
        <v>146</v>
      </c>
      <c r="W8" s="14">
        <v>130</v>
      </c>
      <c r="X8" s="14">
        <v>70</v>
      </c>
      <c r="Y8" s="14">
        <v>83</v>
      </c>
      <c r="AA8" s="14">
        <v>280</v>
      </c>
      <c r="AB8" s="14">
        <v>262</v>
      </c>
      <c r="AC8" s="14">
        <v>219</v>
      </c>
      <c r="AD8" s="14">
        <v>249</v>
      </c>
    </row>
    <row r="9" spans="2:32" ht="46" customHeight="1" x14ac:dyDescent="0.35">
      <c r="B9" s="15" t="s">
        <v>329</v>
      </c>
      <c r="C9" s="16">
        <v>0.30909890353264141</v>
      </c>
      <c r="D9" s="16">
        <v>0.30455649659120237</v>
      </c>
      <c r="E9" s="16">
        <v>0.31331422728586272</v>
      </c>
      <c r="G9" s="16">
        <v>0.34422483453936548</v>
      </c>
      <c r="H9" s="16">
        <v>0.2438275720267381</v>
      </c>
      <c r="I9" s="16">
        <v>0.29756364787139189</v>
      </c>
      <c r="J9" s="16">
        <v>0.39186362490255139</v>
      </c>
      <c r="K9" s="16">
        <v>0.30444159730917131</v>
      </c>
      <c r="L9" s="16">
        <v>0.28154593087609592</v>
      </c>
      <c r="N9" s="16">
        <v>0.36717163079598769</v>
      </c>
      <c r="O9" s="16">
        <v>0.24733255670887161</v>
      </c>
      <c r="P9" s="16">
        <v>0.32305518912456482</v>
      </c>
      <c r="Q9" s="16">
        <v>0.30099542566816001</v>
      </c>
      <c r="R9" s="16">
        <v>0.29288279632169367</v>
      </c>
      <c r="S9" s="16">
        <v>0.32258804083108178</v>
      </c>
      <c r="T9" s="16">
        <v>0.39020478022579541</v>
      </c>
      <c r="U9" s="16">
        <v>0.30531509147117281</v>
      </c>
      <c r="V9" s="16">
        <v>0.25504119049337182</v>
      </c>
      <c r="W9" s="16">
        <v>0.28804228145816518</v>
      </c>
      <c r="X9" s="16">
        <v>0.34345845283297077</v>
      </c>
      <c r="Y9" s="16">
        <v>0.30098175508464181</v>
      </c>
      <c r="AA9" s="16">
        <v>0.28513782093734741</v>
      </c>
      <c r="AB9" s="16">
        <v>0.29075358681704822</v>
      </c>
      <c r="AC9" s="16">
        <v>0.28371270771692392</v>
      </c>
      <c r="AD9" s="16">
        <v>0.37801626484997303</v>
      </c>
    </row>
    <row r="10" spans="2:32" ht="32" customHeight="1" x14ac:dyDescent="0.35">
      <c r="B10" s="15" t="s">
        <v>321</v>
      </c>
      <c r="C10" s="16">
        <v>0.60288015420620544</v>
      </c>
      <c r="D10" s="16">
        <v>0.6287145978647829</v>
      </c>
      <c r="E10" s="16">
        <v>0.57890596047825127</v>
      </c>
      <c r="G10" s="16">
        <v>0.6168472954839328</v>
      </c>
      <c r="H10" s="16">
        <v>0.68721234718902047</v>
      </c>
      <c r="I10" s="16">
        <v>0.66559094140249109</v>
      </c>
      <c r="J10" s="16">
        <v>0.50439767789688172</v>
      </c>
      <c r="K10" s="16">
        <v>0.61789733939008173</v>
      </c>
      <c r="L10" s="16">
        <v>0.54507902780512163</v>
      </c>
      <c r="N10" s="16">
        <v>0.51123027525144327</v>
      </c>
      <c r="O10" s="16">
        <v>0.58172429476157927</v>
      </c>
      <c r="P10" s="16">
        <v>0.64451241261008063</v>
      </c>
      <c r="Q10" s="16">
        <v>0.5546498613107137</v>
      </c>
      <c r="R10" s="16">
        <v>0.66355194926734695</v>
      </c>
      <c r="S10" s="16">
        <v>0.56179778155063176</v>
      </c>
      <c r="T10" s="16">
        <v>0.57076898200901971</v>
      </c>
      <c r="U10" s="16">
        <v>0.60874406232260569</v>
      </c>
      <c r="V10" s="16">
        <v>0.63399984371677454</v>
      </c>
      <c r="W10" s="16">
        <v>0.65227603882848884</v>
      </c>
      <c r="X10" s="16">
        <v>0.51981778977443038</v>
      </c>
      <c r="Y10" s="16">
        <v>0.61798033221739046</v>
      </c>
      <c r="AA10" s="16">
        <v>0.64650403461934713</v>
      </c>
      <c r="AB10" s="16">
        <v>0.62646203410002488</v>
      </c>
      <c r="AC10" s="16">
        <v>0.61331494728113367</v>
      </c>
      <c r="AD10" s="16">
        <v>0.51909274331654398</v>
      </c>
    </row>
    <row r="11" spans="2:32" ht="19" customHeight="1" x14ac:dyDescent="0.35">
      <c r="B11" s="15" t="s">
        <v>125</v>
      </c>
      <c r="C11" s="16">
        <v>8.8020942261153284E-2</v>
      </c>
      <c r="D11" s="16">
        <v>6.6728905544014755E-2</v>
      </c>
      <c r="E11" s="16">
        <v>0.10777981223588599</v>
      </c>
      <c r="G11" s="16">
        <v>3.8927869976701363E-2</v>
      </c>
      <c r="H11" s="16">
        <v>6.8960080784241345E-2</v>
      </c>
      <c r="I11" s="16">
        <v>3.6845410726117189E-2</v>
      </c>
      <c r="J11" s="16">
        <v>0.1037386972005671</v>
      </c>
      <c r="K11" s="16">
        <v>7.7661063300746999E-2</v>
      </c>
      <c r="L11" s="16">
        <v>0.17337504131878251</v>
      </c>
      <c r="N11" s="16">
        <v>0.12159809395256869</v>
      </c>
      <c r="O11" s="16">
        <v>0.170943148529549</v>
      </c>
      <c r="P11" s="16">
        <v>3.2432398265354608E-2</v>
      </c>
      <c r="Q11" s="16">
        <v>0.14435471302112621</v>
      </c>
      <c r="R11" s="16">
        <v>4.35652544109595E-2</v>
      </c>
      <c r="S11" s="16">
        <v>0.1156141776182865</v>
      </c>
      <c r="T11" s="16">
        <v>3.9026237765184928E-2</v>
      </c>
      <c r="U11" s="16">
        <v>8.5940846206221569E-2</v>
      </c>
      <c r="V11" s="16">
        <v>0.1109589657898537</v>
      </c>
      <c r="W11" s="16">
        <v>5.9681679713345953E-2</v>
      </c>
      <c r="X11" s="16">
        <v>0.13672375739259879</v>
      </c>
      <c r="Y11" s="16">
        <v>8.1037912697967701E-2</v>
      </c>
      <c r="AA11" s="16">
        <v>6.8358144443305527E-2</v>
      </c>
      <c r="AB11" s="16">
        <v>8.2784379082926823E-2</v>
      </c>
      <c r="AC11" s="16">
        <v>0.1029723450019424</v>
      </c>
      <c r="AD11" s="16">
        <v>0.10289099183348289</v>
      </c>
    </row>
    <row r="13" spans="2:32" x14ac:dyDescent="0.35">
      <c r="B13" s="19" t="s">
        <v>55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330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685</v>
      </c>
      <c r="D7" s="13">
        <v>329</v>
      </c>
      <c r="E7" s="13">
        <v>356</v>
      </c>
      <c r="G7" s="13">
        <v>91</v>
      </c>
      <c r="H7" s="13">
        <v>110</v>
      </c>
      <c r="I7" s="13">
        <v>111</v>
      </c>
      <c r="J7" s="13">
        <v>138</v>
      </c>
      <c r="K7" s="13">
        <v>102</v>
      </c>
      <c r="L7" s="13">
        <v>133</v>
      </c>
      <c r="N7" s="13">
        <v>69</v>
      </c>
      <c r="O7" s="13">
        <v>22</v>
      </c>
      <c r="P7" s="13">
        <v>43</v>
      </c>
      <c r="Q7" s="13">
        <v>29</v>
      </c>
      <c r="R7" s="13">
        <v>74</v>
      </c>
      <c r="S7" s="13">
        <v>49</v>
      </c>
      <c r="T7" s="13">
        <v>51</v>
      </c>
      <c r="U7" s="13">
        <v>54</v>
      </c>
      <c r="V7" s="13">
        <v>97</v>
      </c>
      <c r="W7" s="13">
        <v>97</v>
      </c>
      <c r="X7" s="13">
        <v>48</v>
      </c>
      <c r="Y7" s="13">
        <v>52</v>
      </c>
      <c r="AA7" s="13">
        <v>186</v>
      </c>
      <c r="AB7" s="13">
        <v>202</v>
      </c>
      <c r="AC7" s="13">
        <v>133</v>
      </c>
      <c r="AD7" s="13">
        <v>161</v>
      </c>
    </row>
    <row r="8" spans="2:32" x14ac:dyDescent="0.35">
      <c r="B8" s="7" t="s">
        <v>111</v>
      </c>
      <c r="C8" s="14">
        <v>687</v>
      </c>
      <c r="D8" s="14">
        <v>328</v>
      </c>
      <c r="E8" s="14">
        <v>359</v>
      </c>
      <c r="G8" s="14">
        <v>85</v>
      </c>
      <c r="H8" s="14">
        <v>110</v>
      </c>
      <c r="I8" s="14">
        <v>108</v>
      </c>
      <c r="J8" s="14">
        <v>139</v>
      </c>
      <c r="K8" s="14">
        <v>98</v>
      </c>
      <c r="L8" s="14">
        <v>147</v>
      </c>
      <c r="N8" s="14">
        <v>68</v>
      </c>
      <c r="O8" s="14">
        <v>20</v>
      </c>
      <c r="P8" s="14">
        <v>41</v>
      </c>
      <c r="Q8" s="14">
        <v>26</v>
      </c>
      <c r="R8" s="14">
        <v>74</v>
      </c>
      <c r="S8" s="14">
        <v>49</v>
      </c>
      <c r="T8" s="14">
        <v>48</v>
      </c>
      <c r="U8" s="14">
        <v>52</v>
      </c>
      <c r="V8" s="14">
        <v>106</v>
      </c>
      <c r="W8" s="14">
        <v>94</v>
      </c>
      <c r="X8" s="14">
        <v>52</v>
      </c>
      <c r="Y8" s="14">
        <v>57</v>
      </c>
      <c r="AA8" s="14">
        <v>187</v>
      </c>
      <c r="AB8" s="14">
        <v>201</v>
      </c>
      <c r="AC8" s="14">
        <v>134</v>
      </c>
      <c r="AD8" s="14">
        <v>163</v>
      </c>
    </row>
    <row r="9" spans="2:32" ht="46" customHeight="1" x14ac:dyDescent="0.35">
      <c r="B9" s="15" t="s">
        <v>331</v>
      </c>
      <c r="C9" s="16">
        <v>0.36219895224185439</v>
      </c>
      <c r="D9" s="16">
        <v>0.36393826183604738</v>
      </c>
      <c r="E9" s="16">
        <v>0.3606137945780869</v>
      </c>
      <c r="G9" s="16">
        <v>0.37847366406883748</v>
      </c>
      <c r="H9" s="16">
        <v>0.26373012644198901</v>
      </c>
      <c r="I9" s="16">
        <v>0.36635051926414491</v>
      </c>
      <c r="J9" s="16">
        <v>0.41828299003755121</v>
      </c>
      <c r="K9" s="16">
        <v>0.37241164969579821</v>
      </c>
      <c r="L9" s="16">
        <v>0.36368382224646051</v>
      </c>
      <c r="N9" s="16">
        <v>0.38894842022594028</v>
      </c>
      <c r="O9" s="16">
        <v>0.27501598549615852</v>
      </c>
      <c r="P9" s="16">
        <v>0.36896783724379761</v>
      </c>
      <c r="Q9" s="16">
        <v>0.27966030812084319</v>
      </c>
      <c r="R9" s="16">
        <v>0.36444167001826783</v>
      </c>
      <c r="S9" s="16">
        <v>0.2406680208602664</v>
      </c>
      <c r="T9" s="16">
        <v>0.449010843984119</v>
      </c>
      <c r="U9" s="16">
        <v>0.39160191096354879</v>
      </c>
      <c r="V9" s="16">
        <v>0.24873914897289429</v>
      </c>
      <c r="W9" s="16">
        <v>0.38732079642853318</v>
      </c>
      <c r="X9" s="16">
        <v>0.42916436141443431</v>
      </c>
      <c r="Y9" s="16">
        <v>0.50242931621557441</v>
      </c>
      <c r="AA9" s="16">
        <v>0.31534382704537928</v>
      </c>
      <c r="AB9" s="16">
        <v>0.41666948058735992</v>
      </c>
      <c r="AC9" s="16">
        <v>0.29654516452569601</v>
      </c>
      <c r="AD9" s="16">
        <v>0.40481576600106739</v>
      </c>
    </row>
    <row r="10" spans="2:32" ht="32" customHeight="1" x14ac:dyDescent="0.35">
      <c r="B10" s="15" t="s">
        <v>321</v>
      </c>
      <c r="C10" s="16">
        <v>0.53134330048144762</v>
      </c>
      <c r="D10" s="16">
        <v>0.55648112677534567</v>
      </c>
      <c r="E10" s="16">
        <v>0.50843339523325526</v>
      </c>
      <c r="G10" s="16">
        <v>0.57841741167739391</v>
      </c>
      <c r="H10" s="16">
        <v>0.6613734977886544</v>
      </c>
      <c r="I10" s="16">
        <v>0.55997354553064249</v>
      </c>
      <c r="J10" s="16">
        <v>0.47372877483592768</v>
      </c>
      <c r="K10" s="16">
        <v>0.49584928505532588</v>
      </c>
      <c r="L10" s="16">
        <v>0.46381669908573459</v>
      </c>
      <c r="N10" s="16">
        <v>0.47562031961363349</v>
      </c>
      <c r="O10" s="16">
        <v>0.57216900420850481</v>
      </c>
      <c r="P10" s="16">
        <v>0.58154147755173502</v>
      </c>
      <c r="Q10" s="16">
        <v>0.57292270165790793</v>
      </c>
      <c r="R10" s="16">
        <v>0.54029265335247523</v>
      </c>
      <c r="S10" s="16">
        <v>0.65124223624147282</v>
      </c>
      <c r="T10" s="16">
        <v>0.43281770753154197</v>
      </c>
      <c r="U10" s="16">
        <v>0.47602274845547221</v>
      </c>
      <c r="V10" s="16">
        <v>0.65400143753984274</v>
      </c>
      <c r="W10" s="16">
        <v>0.48549433071589848</v>
      </c>
      <c r="X10" s="16">
        <v>0.53022885331423941</v>
      </c>
      <c r="Y10" s="16">
        <v>0.39717743028067698</v>
      </c>
      <c r="AA10" s="16">
        <v>0.58303906860636312</v>
      </c>
      <c r="AB10" s="16">
        <v>0.49483187014049979</v>
      </c>
      <c r="AC10" s="16">
        <v>0.59925834562003655</v>
      </c>
      <c r="AD10" s="16">
        <v>0.46020544637289151</v>
      </c>
    </row>
    <row r="11" spans="2:32" ht="19" customHeight="1" x14ac:dyDescent="0.35">
      <c r="B11" s="15" t="s">
        <v>125</v>
      </c>
      <c r="C11" s="16">
        <v>0.1064577472766978</v>
      </c>
      <c r="D11" s="16">
        <v>7.9580611388607128E-2</v>
      </c>
      <c r="E11" s="16">
        <v>0.13095281018865779</v>
      </c>
      <c r="G11" s="16">
        <v>4.310892425376861E-2</v>
      </c>
      <c r="H11" s="16">
        <v>7.4896375769356482E-2</v>
      </c>
      <c r="I11" s="16">
        <v>7.3675935205212512E-2</v>
      </c>
      <c r="J11" s="16">
        <v>0.10798823512652141</v>
      </c>
      <c r="K11" s="16">
        <v>0.13173906524887591</v>
      </c>
      <c r="L11" s="16">
        <v>0.17249947866780491</v>
      </c>
      <c r="N11" s="16">
        <v>0.13543126016042639</v>
      </c>
      <c r="O11" s="16">
        <v>0.15281501029533681</v>
      </c>
      <c r="P11" s="16">
        <v>4.9490685204467297E-2</v>
      </c>
      <c r="Q11" s="16">
        <v>0.14741699022124899</v>
      </c>
      <c r="R11" s="16">
        <v>9.5265676629257029E-2</v>
      </c>
      <c r="S11" s="16">
        <v>0.1080897428982608</v>
      </c>
      <c r="T11" s="16">
        <v>0.11817144848433909</v>
      </c>
      <c r="U11" s="16">
        <v>0.132375340580979</v>
      </c>
      <c r="V11" s="16">
        <v>9.7259413487262872E-2</v>
      </c>
      <c r="W11" s="16">
        <v>0.12718487285556829</v>
      </c>
      <c r="X11" s="16">
        <v>4.0606785271326377E-2</v>
      </c>
      <c r="Y11" s="16">
        <v>0.10039325350374829</v>
      </c>
      <c r="AA11" s="16">
        <v>0.1016171043482576</v>
      </c>
      <c r="AB11" s="16">
        <v>8.8498649272140253E-2</v>
      </c>
      <c r="AC11" s="16">
        <v>0.1041964898542677</v>
      </c>
      <c r="AD11" s="16">
        <v>0.1349787876260411</v>
      </c>
    </row>
    <row r="13" spans="2:32" x14ac:dyDescent="0.35">
      <c r="B13" s="19" t="s">
        <v>56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332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698</v>
      </c>
      <c r="D7" s="13">
        <v>354</v>
      </c>
      <c r="E7" s="13">
        <v>344</v>
      </c>
      <c r="G7" s="13">
        <v>102</v>
      </c>
      <c r="H7" s="13">
        <v>119</v>
      </c>
      <c r="I7" s="13">
        <v>138</v>
      </c>
      <c r="J7" s="13">
        <v>104</v>
      </c>
      <c r="K7" s="13">
        <v>97</v>
      </c>
      <c r="L7" s="13">
        <v>138</v>
      </c>
      <c r="N7" s="13">
        <v>48</v>
      </c>
      <c r="O7" s="13">
        <v>21</v>
      </c>
      <c r="P7" s="13">
        <v>36</v>
      </c>
      <c r="Q7" s="13">
        <v>37</v>
      </c>
      <c r="R7" s="13">
        <v>76</v>
      </c>
      <c r="S7" s="13">
        <v>59</v>
      </c>
      <c r="T7" s="13">
        <v>45</v>
      </c>
      <c r="U7" s="13">
        <v>70</v>
      </c>
      <c r="V7" s="13">
        <v>98</v>
      </c>
      <c r="W7" s="13">
        <v>100</v>
      </c>
      <c r="X7" s="13">
        <v>48</v>
      </c>
      <c r="Y7" s="13">
        <v>60</v>
      </c>
      <c r="AA7" s="13">
        <v>188</v>
      </c>
      <c r="AB7" s="13">
        <v>175</v>
      </c>
      <c r="AC7" s="13">
        <v>158</v>
      </c>
      <c r="AD7" s="13">
        <v>171</v>
      </c>
    </row>
    <row r="8" spans="2:32" x14ac:dyDescent="0.35">
      <c r="B8" s="7" t="s">
        <v>111</v>
      </c>
      <c r="C8" s="14">
        <v>697</v>
      </c>
      <c r="D8" s="14">
        <v>349</v>
      </c>
      <c r="E8" s="14">
        <v>347</v>
      </c>
      <c r="G8" s="14">
        <v>98</v>
      </c>
      <c r="H8" s="14">
        <v>119</v>
      </c>
      <c r="I8" s="14">
        <v>130</v>
      </c>
      <c r="J8" s="14">
        <v>105</v>
      </c>
      <c r="K8" s="14">
        <v>93</v>
      </c>
      <c r="L8" s="14">
        <v>152</v>
      </c>
      <c r="N8" s="14">
        <v>47</v>
      </c>
      <c r="O8" s="14">
        <v>19</v>
      </c>
      <c r="P8" s="14">
        <v>34</v>
      </c>
      <c r="Q8" s="14">
        <v>33</v>
      </c>
      <c r="R8" s="14">
        <v>74</v>
      </c>
      <c r="S8" s="14">
        <v>57</v>
      </c>
      <c r="T8" s="14">
        <v>43</v>
      </c>
      <c r="U8" s="14">
        <v>67</v>
      </c>
      <c r="V8" s="14">
        <v>107</v>
      </c>
      <c r="W8" s="14">
        <v>98</v>
      </c>
      <c r="X8" s="14">
        <v>53</v>
      </c>
      <c r="Y8" s="14">
        <v>65</v>
      </c>
      <c r="AA8" s="14">
        <v>187</v>
      </c>
      <c r="AB8" s="14">
        <v>174</v>
      </c>
      <c r="AC8" s="14">
        <v>161</v>
      </c>
      <c r="AD8" s="14">
        <v>172</v>
      </c>
    </row>
    <row r="9" spans="2:32" ht="46" customHeight="1" x14ac:dyDescent="0.35">
      <c r="B9" s="15" t="s">
        <v>333</v>
      </c>
      <c r="C9" s="16">
        <v>0.44443572321696639</v>
      </c>
      <c r="D9" s="16">
        <v>0.45831034604667309</v>
      </c>
      <c r="E9" s="16">
        <v>0.43047946389732072</v>
      </c>
      <c r="G9" s="16">
        <v>0.41769541768524598</v>
      </c>
      <c r="H9" s="16">
        <v>0.36116670409334939</v>
      </c>
      <c r="I9" s="16">
        <v>0.36036334849402007</v>
      </c>
      <c r="J9" s="16">
        <v>0.53179758337469329</v>
      </c>
      <c r="K9" s="16">
        <v>0.49068718015002122</v>
      </c>
      <c r="L9" s="16">
        <v>0.51102515022974715</v>
      </c>
      <c r="N9" s="16">
        <v>0.48151596110776268</v>
      </c>
      <c r="O9" s="16">
        <v>0.47481286927174432</v>
      </c>
      <c r="P9" s="16">
        <v>0.37072319119382952</v>
      </c>
      <c r="Q9" s="16">
        <v>0.53769540938895022</v>
      </c>
      <c r="R9" s="16">
        <v>0.33131686786224462</v>
      </c>
      <c r="S9" s="16">
        <v>0.50362580220002484</v>
      </c>
      <c r="T9" s="16">
        <v>0.59967945358995944</v>
      </c>
      <c r="U9" s="16">
        <v>0.4338070378822535</v>
      </c>
      <c r="V9" s="16">
        <v>0.40140903598158201</v>
      </c>
      <c r="W9" s="16">
        <v>0.4334230409305353</v>
      </c>
      <c r="X9" s="16">
        <v>0.45393608106539479</v>
      </c>
      <c r="Y9" s="16">
        <v>0.46557775966695408</v>
      </c>
      <c r="AA9" s="16">
        <v>0.44395200216334602</v>
      </c>
      <c r="AB9" s="16">
        <v>0.41804142681118528</v>
      </c>
      <c r="AC9" s="16">
        <v>0.39971971558374519</v>
      </c>
      <c r="AD9" s="16">
        <v>0.51286369045991165</v>
      </c>
    </row>
    <row r="10" spans="2:32" ht="32" customHeight="1" x14ac:dyDescent="0.35">
      <c r="B10" s="15" t="s">
        <v>321</v>
      </c>
      <c r="C10" s="16">
        <v>0.47297767779034472</v>
      </c>
      <c r="D10" s="16">
        <v>0.4569381438771507</v>
      </c>
      <c r="E10" s="16">
        <v>0.48911158625086881</v>
      </c>
      <c r="G10" s="16">
        <v>0.57340231972020672</v>
      </c>
      <c r="H10" s="16">
        <v>0.58015774566365286</v>
      </c>
      <c r="I10" s="16">
        <v>0.55733542717967721</v>
      </c>
      <c r="J10" s="16">
        <v>0.38023181315233973</v>
      </c>
      <c r="K10" s="16">
        <v>0.45758023188991243</v>
      </c>
      <c r="L10" s="16">
        <v>0.32459176737236711</v>
      </c>
      <c r="N10" s="16">
        <v>0.41373522854222411</v>
      </c>
      <c r="O10" s="16">
        <v>0.52518713072825585</v>
      </c>
      <c r="P10" s="16">
        <v>0.53723460552072655</v>
      </c>
      <c r="Q10" s="16">
        <v>0.40778259993535898</v>
      </c>
      <c r="R10" s="16">
        <v>0.62819971053308188</v>
      </c>
      <c r="S10" s="16">
        <v>0.33725394554490262</v>
      </c>
      <c r="T10" s="16">
        <v>0.37698061609844441</v>
      </c>
      <c r="U10" s="16">
        <v>0.49130223539624301</v>
      </c>
      <c r="V10" s="16">
        <v>0.52252952067869984</v>
      </c>
      <c r="W10" s="16">
        <v>0.48541739439501691</v>
      </c>
      <c r="X10" s="16">
        <v>0.4141854727682297</v>
      </c>
      <c r="Y10" s="16">
        <v>0.43406121292437738</v>
      </c>
      <c r="AA10" s="16">
        <v>0.48134476395440412</v>
      </c>
      <c r="AB10" s="16">
        <v>0.5147416267595698</v>
      </c>
      <c r="AC10" s="16">
        <v>0.50838156330108819</v>
      </c>
      <c r="AD10" s="16">
        <v>0.3882974887475682</v>
      </c>
    </row>
    <row r="11" spans="2:32" ht="19" customHeight="1" x14ac:dyDescent="0.35">
      <c r="B11" s="15" t="s">
        <v>125</v>
      </c>
      <c r="C11" s="16">
        <v>8.2586598992688845E-2</v>
      </c>
      <c r="D11" s="16">
        <v>8.4751510076175984E-2</v>
      </c>
      <c r="E11" s="16">
        <v>8.0408949851810504E-2</v>
      </c>
      <c r="G11" s="16">
        <v>8.902262594547428E-3</v>
      </c>
      <c r="H11" s="16">
        <v>5.8675550242997823E-2</v>
      </c>
      <c r="I11" s="16">
        <v>8.2301224326302547E-2</v>
      </c>
      <c r="J11" s="16">
        <v>8.7970603472966966E-2</v>
      </c>
      <c r="K11" s="16">
        <v>5.1732587960066273E-2</v>
      </c>
      <c r="L11" s="16">
        <v>0.1643830823978861</v>
      </c>
      <c r="N11" s="16">
        <v>0.1047488103500132</v>
      </c>
      <c r="O11" s="16">
        <v>0</v>
      </c>
      <c r="P11" s="16">
        <v>9.2042203285443908E-2</v>
      </c>
      <c r="Q11" s="16">
        <v>5.4521990675690718E-2</v>
      </c>
      <c r="R11" s="16">
        <v>4.0483421604673463E-2</v>
      </c>
      <c r="S11" s="16">
        <v>0.15912025225507281</v>
      </c>
      <c r="T11" s="16">
        <v>2.3339930311596601E-2</v>
      </c>
      <c r="U11" s="16">
        <v>7.4890726721503334E-2</v>
      </c>
      <c r="V11" s="16">
        <v>7.6061443339718107E-2</v>
      </c>
      <c r="W11" s="16">
        <v>8.1159564674447668E-2</v>
      </c>
      <c r="X11" s="16">
        <v>0.13187844616637559</v>
      </c>
      <c r="Y11" s="16">
        <v>0.10036102740866849</v>
      </c>
      <c r="AA11" s="16">
        <v>7.4703233882249795E-2</v>
      </c>
      <c r="AB11" s="16">
        <v>6.7216946429244945E-2</v>
      </c>
      <c r="AC11" s="16">
        <v>9.1898721115166573E-2</v>
      </c>
      <c r="AD11" s="16">
        <v>9.8838820792520099E-2</v>
      </c>
    </row>
    <row r="13" spans="2:32" x14ac:dyDescent="0.35">
      <c r="B13" s="19" t="s">
        <v>57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334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660</v>
      </c>
      <c r="D7" s="13">
        <v>337</v>
      </c>
      <c r="E7" s="13">
        <v>323</v>
      </c>
      <c r="G7" s="13">
        <v>103</v>
      </c>
      <c r="H7" s="13">
        <v>115</v>
      </c>
      <c r="I7" s="13">
        <v>111</v>
      </c>
      <c r="J7" s="13">
        <v>109</v>
      </c>
      <c r="K7" s="13">
        <v>100</v>
      </c>
      <c r="L7" s="13">
        <v>122</v>
      </c>
      <c r="N7" s="13">
        <v>72</v>
      </c>
      <c r="O7" s="13">
        <v>25</v>
      </c>
      <c r="P7" s="13">
        <v>29</v>
      </c>
      <c r="Q7" s="13">
        <v>26</v>
      </c>
      <c r="R7" s="13">
        <v>75</v>
      </c>
      <c r="S7" s="13">
        <v>60</v>
      </c>
      <c r="T7" s="13">
        <v>56</v>
      </c>
      <c r="U7" s="13">
        <v>67</v>
      </c>
      <c r="V7" s="13">
        <v>64</v>
      </c>
      <c r="W7" s="13">
        <v>75</v>
      </c>
      <c r="X7" s="13">
        <v>52</v>
      </c>
      <c r="Y7" s="13">
        <v>59</v>
      </c>
      <c r="AA7" s="13">
        <v>186</v>
      </c>
      <c r="AB7" s="13">
        <v>152</v>
      </c>
      <c r="AC7" s="13">
        <v>147</v>
      </c>
      <c r="AD7" s="13">
        <v>172</v>
      </c>
    </row>
    <row r="8" spans="2:32" x14ac:dyDescent="0.35">
      <c r="B8" s="7" t="s">
        <v>111</v>
      </c>
      <c r="C8" s="14">
        <v>658</v>
      </c>
      <c r="D8" s="14">
        <v>333</v>
      </c>
      <c r="E8" s="14">
        <v>325</v>
      </c>
      <c r="G8" s="14">
        <v>95</v>
      </c>
      <c r="H8" s="14">
        <v>116</v>
      </c>
      <c r="I8" s="14">
        <v>107</v>
      </c>
      <c r="J8" s="14">
        <v>108</v>
      </c>
      <c r="K8" s="14">
        <v>96</v>
      </c>
      <c r="L8" s="14">
        <v>135</v>
      </c>
      <c r="N8" s="14">
        <v>70</v>
      </c>
      <c r="O8" s="14">
        <v>22</v>
      </c>
      <c r="P8" s="14">
        <v>27</v>
      </c>
      <c r="Q8" s="14">
        <v>24</v>
      </c>
      <c r="R8" s="14">
        <v>74</v>
      </c>
      <c r="S8" s="14">
        <v>59</v>
      </c>
      <c r="T8" s="14">
        <v>54</v>
      </c>
      <c r="U8" s="14">
        <v>64</v>
      </c>
      <c r="V8" s="14">
        <v>70</v>
      </c>
      <c r="W8" s="14">
        <v>74</v>
      </c>
      <c r="X8" s="14">
        <v>58</v>
      </c>
      <c r="Y8" s="14">
        <v>63</v>
      </c>
      <c r="AA8" s="14">
        <v>184</v>
      </c>
      <c r="AB8" s="14">
        <v>151</v>
      </c>
      <c r="AC8" s="14">
        <v>148</v>
      </c>
      <c r="AD8" s="14">
        <v>173</v>
      </c>
    </row>
    <row r="9" spans="2:32" ht="46" customHeight="1" x14ac:dyDescent="0.35">
      <c r="B9" s="15" t="s">
        <v>335</v>
      </c>
      <c r="C9" s="16">
        <v>0.48420919446566568</v>
      </c>
      <c r="D9" s="16">
        <v>0.53216182920033983</v>
      </c>
      <c r="E9" s="16">
        <v>0.43516359378262831</v>
      </c>
      <c r="G9" s="16">
        <v>0.56955131031732587</v>
      </c>
      <c r="H9" s="16">
        <v>0.37034551096460311</v>
      </c>
      <c r="I9" s="16">
        <v>0.45216496536643241</v>
      </c>
      <c r="J9" s="16">
        <v>0.49571282827323798</v>
      </c>
      <c r="K9" s="16">
        <v>0.50489049803824548</v>
      </c>
      <c r="L9" s="16">
        <v>0.52324527538408394</v>
      </c>
      <c r="N9" s="16">
        <v>0.56383343746253722</v>
      </c>
      <c r="O9" s="16">
        <v>0.59020240229197873</v>
      </c>
      <c r="P9" s="16">
        <v>0.37698557069934963</v>
      </c>
      <c r="Q9" s="16">
        <v>0.4592928935076479</v>
      </c>
      <c r="R9" s="16">
        <v>0.47953207234605588</v>
      </c>
      <c r="S9" s="16">
        <v>0.48166859797794898</v>
      </c>
      <c r="T9" s="16">
        <v>0.58671560693166014</v>
      </c>
      <c r="U9" s="16">
        <v>0.4866132496343511</v>
      </c>
      <c r="V9" s="16">
        <v>0.3389003115081754</v>
      </c>
      <c r="W9" s="16">
        <v>0.44422098611123911</v>
      </c>
      <c r="X9" s="16">
        <v>0.53662886185424252</v>
      </c>
      <c r="Y9" s="16">
        <v>0.49136970299692578</v>
      </c>
      <c r="AA9" s="16">
        <v>0.42211892014448138</v>
      </c>
      <c r="AB9" s="16">
        <v>0.47701799427973518</v>
      </c>
      <c r="AC9" s="16">
        <v>0.50689809452493007</v>
      </c>
      <c r="AD9" s="16">
        <v>0.536279717677007</v>
      </c>
    </row>
    <row r="10" spans="2:32" ht="32" customHeight="1" x14ac:dyDescent="0.35">
      <c r="B10" s="15" t="s">
        <v>321</v>
      </c>
      <c r="C10" s="16">
        <v>0.44635315682065768</v>
      </c>
      <c r="D10" s="16">
        <v>0.41944234701701461</v>
      </c>
      <c r="E10" s="16">
        <v>0.47387733435520851</v>
      </c>
      <c r="G10" s="16">
        <v>0.39963524361278713</v>
      </c>
      <c r="H10" s="16">
        <v>0.59342749069355638</v>
      </c>
      <c r="I10" s="16">
        <v>0.51166593877836175</v>
      </c>
      <c r="J10" s="16">
        <v>0.41476216011906919</v>
      </c>
      <c r="K10" s="16">
        <v>0.42306916952635948</v>
      </c>
      <c r="L10" s="16">
        <v>0.34346078013519321</v>
      </c>
      <c r="N10" s="16">
        <v>0.37755616164308459</v>
      </c>
      <c r="O10" s="16">
        <v>0.37044548838649127</v>
      </c>
      <c r="P10" s="16">
        <v>0.5238619187349195</v>
      </c>
      <c r="Q10" s="16">
        <v>0.42204780005733428</v>
      </c>
      <c r="R10" s="16">
        <v>0.47747030691478581</v>
      </c>
      <c r="S10" s="16">
        <v>0.3989657310794526</v>
      </c>
      <c r="T10" s="16">
        <v>0.33897419394379652</v>
      </c>
      <c r="U10" s="16">
        <v>0.43304077275943881</v>
      </c>
      <c r="V10" s="16">
        <v>0.57857959788143543</v>
      </c>
      <c r="W10" s="16">
        <v>0.54300982399697106</v>
      </c>
      <c r="X10" s="16">
        <v>0.3820965047602049</v>
      </c>
      <c r="Y10" s="16">
        <v>0.43746187965458272</v>
      </c>
      <c r="AA10" s="16">
        <v>0.5085430439452473</v>
      </c>
      <c r="AB10" s="16">
        <v>0.46874163746271003</v>
      </c>
      <c r="AC10" s="16">
        <v>0.42221549051243451</v>
      </c>
      <c r="AD10" s="16">
        <v>0.38339930941470712</v>
      </c>
    </row>
    <row r="11" spans="2:32" ht="19" customHeight="1" x14ac:dyDescent="0.35">
      <c r="B11" s="15" t="s">
        <v>125</v>
      </c>
      <c r="C11" s="16">
        <v>6.9437648713676664E-2</v>
      </c>
      <c r="D11" s="16">
        <v>4.839582378264546E-2</v>
      </c>
      <c r="E11" s="16">
        <v>9.0959071862163093E-2</v>
      </c>
      <c r="G11" s="16">
        <v>3.0813446069887021E-2</v>
      </c>
      <c r="H11" s="16">
        <v>3.6226998341840608E-2</v>
      </c>
      <c r="I11" s="16">
        <v>3.6169095855206002E-2</v>
      </c>
      <c r="J11" s="16">
        <v>8.9525011607692731E-2</v>
      </c>
      <c r="K11" s="16">
        <v>7.2040332435394872E-2</v>
      </c>
      <c r="L11" s="16">
        <v>0.13329394448072271</v>
      </c>
      <c r="N11" s="16">
        <v>5.8610400894378273E-2</v>
      </c>
      <c r="O11" s="16">
        <v>3.9352109321529889E-2</v>
      </c>
      <c r="P11" s="16">
        <v>9.9152510565731114E-2</v>
      </c>
      <c r="Q11" s="16">
        <v>0.11865930643501769</v>
      </c>
      <c r="R11" s="16">
        <v>4.2997620739158478E-2</v>
      </c>
      <c r="S11" s="16">
        <v>0.1193656709425983</v>
      </c>
      <c r="T11" s="16">
        <v>7.4310199124543341E-2</v>
      </c>
      <c r="U11" s="16">
        <v>8.0345977606210053E-2</v>
      </c>
      <c r="V11" s="16">
        <v>8.2520090610389216E-2</v>
      </c>
      <c r="W11" s="16">
        <v>1.276918989178979E-2</v>
      </c>
      <c r="X11" s="16">
        <v>8.127463338555263E-2</v>
      </c>
      <c r="Y11" s="16">
        <v>7.1168417348491428E-2</v>
      </c>
      <c r="AA11" s="16">
        <v>6.9338035910271295E-2</v>
      </c>
      <c r="AB11" s="16">
        <v>5.4240368257554877E-2</v>
      </c>
      <c r="AC11" s="16">
        <v>7.08864149626353E-2</v>
      </c>
      <c r="AD11" s="16">
        <v>8.0320972908285854E-2</v>
      </c>
    </row>
    <row r="13" spans="2:32" x14ac:dyDescent="0.35">
      <c r="B13" s="19" t="s">
        <v>58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336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657</v>
      </c>
      <c r="D7" s="13">
        <v>328</v>
      </c>
      <c r="E7" s="13">
        <v>329</v>
      </c>
      <c r="G7" s="13">
        <v>91</v>
      </c>
      <c r="H7" s="13">
        <v>131</v>
      </c>
      <c r="I7" s="13">
        <v>104</v>
      </c>
      <c r="J7" s="13">
        <v>104</v>
      </c>
      <c r="K7" s="13">
        <v>88</v>
      </c>
      <c r="L7" s="13">
        <v>139</v>
      </c>
      <c r="N7" s="13">
        <v>69</v>
      </c>
      <c r="O7" s="13">
        <v>21</v>
      </c>
      <c r="P7" s="13">
        <v>40</v>
      </c>
      <c r="Q7" s="13">
        <v>25</v>
      </c>
      <c r="R7" s="13">
        <v>67</v>
      </c>
      <c r="S7" s="13">
        <v>57</v>
      </c>
      <c r="T7" s="13">
        <v>47</v>
      </c>
      <c r="U7" s="13">
        <v>50</v>
      </c>
      <c r="V7" s="13">
        <v>87</v>
      </c>
      <c r="W7" s="13">
        <v>81</v>
      </c>
      <c r="X7" s="13">
        <v>60</v>
      </c>
      <c r="Y7" s="13">
        <v>53</v>
      </c>
      <c r="AA7" s="13">
        <v>192</v>
      </c>
      <c r="AB7" s="13">
        <v>167</v>
      </c>
      <c r="AC7" s="13">
        <v>142</v>
      </c>
      <c r="AD7" s="13">
        <v>152</v>
      </c>
    </row>
    <row r="8" spans="2:32" x14ac:dyDescent="0.35">
      <c r="B8" s="7" t="s">
        <v>111</v>
      </c>
      <c r="C8" s="14">
        <v>662</v>
      </c>
      <c r="D8" s="14">
        <v>327</v>
      </c>
      <c r="E8" s="14">
        <v>335</v>
      </c>
      <c r="G8" s="14">
        <v>86</v>
      </c>
      <c r="H8" s="14">
        <v>132</v>
      </c>
      <c r="I8" s="14">
        <v>99</v>
      </c>
      <c r="J8" s="14">
        <v>105</v>
      </c>
      <c r="K8" s="14">
        <v>85</v>
      </c>
      <c r="L8" s="14">
        <v>154</v>
      </c>
      <c r="N8" s="14">
        <v>68</v>
      </c>
      <c r="O8" s="14">
        <v>19</v>
      </c>
      <c r="P8" s="14">
        <v>37</v>
      </c>
      <c r="Q8" s="14">
        <v>23</v>
      </c>
      <c r="R8" s="14">
        <v>67</v>
      </c>
      <c r="S8" s="14">
        <v>56</v>
      </c>
      <c r="T8" s="14">
        <v>45</v>
      </c>
      <c r="U8" s="14">
        <v>48</v>
      </c>
      <c r="V8" s="14">
        <v>96</v>
      </c>
      <c r="W8" s="14">
        <v>80</v>
      </c>
      <c r="X8" s="14">
        <v>67</v>
      </c>
      <c r="Y8" s="14">
        <v>58</v>
      </c>
      <c r="AA8" s="14">
        <v>194</v>
      </c>
      <c r="AB8" s="14">
        <v>167</v>
      </c>
      <c r="AC8" s="14">
        <v>145</v>
      </c>
      <c r="AD8" s="14">
        <v>155</v>
      </c>
    </row>
    <row r="9" spans="2:32" ht="46" customHeight="1" x14ac:dyDescent="0.35">
      <c r="B9" s="15" t="s">
        <v>337</v>
      </c>
      <c r="C9" s="16">
        <v>0.16112055466993999</v>
      </c>
      <c r="D9" s="16">
        <v>0.16298639900393419</v>
      </c>
      <c r="E9" s="16">
        <v>0.15929911458277771</v>
      </c>
      <c r="G9" s="16">
        <v>0.24491573049541629</v>
      </c>
      <c r="H9" s="16">
        <v>0.14259439893797821</v>
      </c>
      <c r="I9" s="16">
        <v>0.13934915120466621</v>
      </c>
      <c r="J9" s="16">
        <v>0.2133235196841031</v>
      </c>
      <c r="K9" s="16">
        <v>0.18786630336787771</v>
      </c>
      <c r="L9" s="16">
        <v>9.406875018600494E-2</v>
      </c>
      <c r="N9" s="16">
        <v>0.1734405130038621</v>
      </c>
      <c r="O9" s="16">
        <v>0.15079118949545769</v>
      </c>
      <c r="P9" s="16">
        <v>0.148526119970363</v>
      </c>
      <c r="Q9" s="16">
        <v>0.22936469576703261</v>
      </c>
      <c r="R9" s="16">
        <v>0.13053593746786471</v>
      </c>
      <c r="S9" s="16">
        <v>0.1237180711105033</v>
      </c>
      <c r="T9" s="16">
        <v>0.2361848017383501</v>
      </c>
      <c r="U9" s="16">
        <v>7.6907196811411088E-2</v>
      </c>
      <c r="V9" s="16">
        <v>0.12354797530526671</v>
      </c>
      <c r="W9" s="16">
        <v>0.18316010890267431</v>
      </c>
      <c r="X9" s="16">
        <v>0.1964395268842537</v>
      </c>
      <c r="Y9" s="16">
        <v>0.20591426985062239</v>
      </c>
      <c r="AA9" s="16">
        <v>0.12795901525824471</v>
      </c>
      <c r="AB9" s="16">
        <v>0.14159764606174879</v>
      </c>
      <c r="AC9" s="16">
        <v>0.18886908624386639</v>
      </c>
      <c r="AD9" s="16">
        <v>0.19885850061567911</v>
      </c>
    </row>
    <row r="10" spans="2:32" ht="32" customHeight="1" x14ac:dyDescent="0.35">
      <c r="B10" s="15" t="s">
        <v>338</v>
      </c>
      <c r="C10" s="16">
        <v>0.76825045473526576</v>
      </c>
      <c r="D10" s="16">
        <v>0.77982992817936303</v>
      </c>
      <c r="E10" s="16">
        <v>0.75694655508241482</v>
      </c>
      <c r="G10" s="16">
        <v>0.72369666230429097</v>
      </c>
      <c r="H10" s="16">
        <v>0.80350472504835446</v>
      </c>
      <c r="I10" s="16">
        <v>0.8004686689428826</v>
      </c>
      <c r="J10" s="16">
        <v>0.72127005639435449</v>
      </c>
      <c r="K10" s="16">
        <v>0.68741975838346714</v>
      </c>
      <c r="L10" s="16">
        <v>0.81843316335979366</v>
      </c>
      <c r="N10" s="16">
        <v>0.72697053240183329</v>
      </c>
      <c r="O10" s="16">
        <v>0.80025451319866481</v>
      </c>
      <c r="P10" s="16">
        <v>0.77720112544155318</v>
      </c>
      <c r="Q10" s="16">
        <v>0.7286611042811949</v>
      </c>
      <c r="R10" s="16">
        <v>0.82638747470141172</v>
      </c>
      <c r="S10" s="16">
        <v>0.76287731075804377</v>
      </c>
      <c r="T10" s="16">
        <v>0.71985305016437906</v>
      </c>
      <c r="U10" s="16">
        <v>0.80295249492996634</v>
      </c>
      <c r="V10" s="16">
        <v>0.8301191551617596</v>
      </c>
      <c r="W10" s="16">
        <v>0.75503459875985723</v>
      </c>
      <c r="X10" s="16">
        <v>0.71882778436586159</v>
      </c>
      <c r="Y10" s="16">
        <v>0.73586384540715521</v>
      </c>
      <c r="AA10" s="16">
        <v>0.82057447510232395</v>
      </c>
      <c r="AB10" s="16">
        <v>0.77151160813951203</v>
      </c>
      <c r="AC10" s="16">
        <v>0.74741133245269475</v>
      </c>
      <c r="AD10" s="16">
        <v>0.71705026006998218</v>
      </c>
    </row>
    <row r="11" spans="2:32" ht="19" customHeight="1" x14ac:dyDescent="0.35">
      <c r="B11" s="15" t="s">
        <v>125</v>
      </c>
      <c r="C11" s="16">
        <v>7.0628990594794189E-2</v>
      </c>
      <c r="D11" s="16">
        <v>5.7183672816702773E-2</v>
      </c>
      <c r="E11" s="16">
        <v>8.3754330334807517E-2</v>
      </c>
      <c r="G11" s="16">
        <v>3.1387607200292662E-2</v>
      </c>
      <c r="H11" s="16">
        <v>5.3900876013667207E-2</v>
      </c>
      <c r="I11" s="16">
        <v>6.0182179852451237E-2</v>
      </c>
      <c r="J11" s="16">
        <v>6.5406423921542403E-2</v>
      </c>
      <c r="K11" s="16">
        <v>0.1247139382486552</v>
      </c>
      <c r="L11" s="16">
        <v>8.7498086454201582E-2</v>
      </c>
      <c r="N11" s="16">
        <v>9.9588954594304488E-2</v>
      </c>
      <c r="O11" s="16">
        <v>4.8954297305877588E-2</v>
      </c>
      <c r="P11" s="16">
        <v>7.4272754588083759E-2</v>
      </c>
      <c r="Q11" s="16">
        <v>4.1974199951772588E-2</v>
      </c>
      <c r="R11" s="16">
        <v>4.3076587830723712E-2</v>
      </c>
      <c r="S11" s="16">
        <v>0.113404618131453</v>
      </c>
      <c r="T11" s="16">
        <v>4.3962148097270802E-2</v>
      </c>
      <c r="U11" s="16">
        <v>0.12014030825862269</v>
      </c>
      <c r="V11" s="16">
        <v>4.6332869532973803E-2</v>
      </c>
      <c r="W11" s="16">
        <v>6.1805292337468419E-2</v>
      </c>
      <c r="X11" s="16">
        <v>8.4732688749884752E-2</v>
      </c>
      <c r="Y11" s="16">
        <v>5.822188474222257E-2</v>
      </c>
      <c r="AA11" s="16">
        <v>5.1466509639431307E-2</v>
      </c>
      <c r="AB11" s="16">
        <v>8.6890745798738955E-2</v>
      </c>
      <c r="AC11" s="16">
        <v>6.3719581303438938E-2</v>
      </c>
      <c r="AD11" s="16">
        <v>8.4091239314338692E-2</v>
      </c>
    </row>
    <row r="13" spans="2:32" x14ac:dyDescent="0.35">
      <c r="B13" s="19" t="s">
        <v>59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339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687</v>
      </c>
      <c r="D7" s="13">
        <v>357</v>
      </c>
      <c r="E7" s="13">
        <v>330</v>
      </c>
      <c r="G7" s="13">
        <v>102</v>
      </c>
      <c r="H7" s="13">
        <v>108</v>
      </c>
      <c r="I7" s="13">
        <v>140</v>
      </c>
      <c r="J7" s="13">
        <v>114</v>
      </c>
      <c r="K7" s="13">
        <v>101</v>
      </c>
      <c r="L7" s="13">
        <v>122</v>
      </c>
      <c r="N7" s="13">
        <v>62</v>
      </c>
      <c r="O7" s="13">
        <v>21</v>
      </c>
      <c r="P7" s="13">
        <v>36</v>
      </c>
      <c r="Q7" s="13">
        <v>31</v>
      </c>
      <c r="R7" s="13">
        <v>72</v>
      </c>
      <c r="S7" s="13">
        <v>59</v>
      </c>
      <c r="T7" s="13">
        <v>57</v>
      </c>
      <c r="U7" s="13">
        <v>59</v>
      </c>
      <c r="V7" s="13">
        <v>77</v>
      </c>
      <c r="W7" s="13">
        <v>98</v>
      </c>
      <c r="X7" s="13">
        <v>47</v>
      </c>
      <c r="Y7" s="13">
        <v>68</v>
      </c>
      <c r="AA7" s="13">
        <v>187</v>
      </c>
      <c r="AB7" s="13">
        <v>172</v>
      </c>
      <c r="AC7" s="13">
        <v>152</v>
      </c>
      <c r="AD7" s="13">
        <v>169</v>
      </c>
    </row>
    <row r="8" spans="2:32" x14ac:dyDescent="0.35">
      <c r="B8" s="7" t="s">
        <v>111</v>
      </c>
      <c r="C8" s="14">
        <v>682</v>
      </c>
      <c r="D8" s="14">
        <v>351</v>
      </c>
      <c r="E8" s="14">
        <v>331</v>
      </c>
      <c r="G8" s="14">
        <v>95</v>
      </c>
      <c r="H8" s="14">
        <v>108</v>
      </c>
      <c r="I8" s="14">
        <v>133</v>
      </c>
      <c r="J8" s="14">
        <v>114</v>
      </c>
      <c r="K8" s="14">
        <v>97</v>
      </c>
      <c r="L8" s="14">
        <v>135</v>
      </c>
      <c r="N8" s="14">
        <v>59</v>
      </c>
      <c r="O8" s="14">
        <v>19</v>
      </c>
      <c r="P8" s="14">
        <v>34</v>
      </c>
      <c r="Q8" s="14">
        <v>28</v>
      </c>
      <c r="R8" s="14">
        <v>70</v>
      </c>
      <c r="S8" s="14">
        <v>57</v>
      </c>
      <c r="T8" s="14">
        <v>55</v>
      </c>
      <c r="U8" s="14">
        <v>57</v>
      </c>
      <c r="V8" s="14">
        <v>83</v>
      </c>
      <c r="W8" s="14">
        <v>94</v>
      </c>
      <c r="X8" s="14">
        <v>52</v>
      </c>
      <c r="Y8" s="14">
        <v>75</v>
      </c>
      <c r="AA8" s="14">
        <v>187</v>
      </c>
      <c r="AB8" s="14">
        <v>170</v>
      </c>
      <c r="AC8" s="14">
        <v>152</v>
      </c>
      <c r="AD8" s="14">
        <v>171</v>
      </c>
    </row>
    <row r="9" spans="2:32" ht="46" customHeight="1" x14ac:dyDescent="0.35">
      <c r="B9" s="15" t="s">
        <v>340</v>
      </c>
      <c r="C9" s="16">
        <v>0.22629049265063431</v>
      </c>
      <c r="D9" s="16">
        <v>0.21497062304785561</v>
      </c>
      <c r="E9" s="16">
        <v>0.23828401918047029</v>
      </c>
      <c r="G9" s="16">
        <v>0.21233796026518151</v>
      </c>
      <c r="H9" s="16">
        <v>0.25894267272875721</v>
      </c>
      <c r="I9" s="16">
        <v>0.2217581035046437</v>
      </c>
      <c r="J9" s="16">
        <v>0.25309807108199311</v>
      </c>
      <c r="K9" s="16">
        <v>0.23644983606518591</v>
      </c>
      <c r="L9" s="16">
        <v>0.18473136438970089</v>
      </c>
      <c r="N9" s="16">
        <v>0.22231262035880209</v>
      </c>
      <c r="O9" s="16">
        <v>0.15640593471724881</v>
      </c>
      <c r="P9" s="16">
        <v>0.19294901955178051</v>
      </c>
      <c r="Q9" s="16">
        <v>0.19982786433876179</v>
      </c>
      <c r="R9" s="16">
        <v>0.23464161245473381</v>
      </c>
      <c r="S9" s="16">
        <v>0.1975887103893553</v>
      </c>
      <c r="T9" s="16">
        <v>0.2984240830142828</v>
      </c>
      <c r="U9" s="16">
        <v>0.22011133601220509</v>
      </c>
      <c r="V9" s="16">
        <v>0.25316747191254002</v>
      </c>
      <c r="W9" s="16">
        <v>0.18731437419547931</v>
      </c>
      <c r="X9" s="16">
        <v>0.29636983210913093</v>
      </c>
      <c r="Y9" s="16">
        <v>0.20795000017697071</v>
      </c>
      <c r="AA9" s="16">
        <v>0.15951048755373681</v>
      </c>
      <c r="AB9" s="16">
        <v>0.24401019160485479</v>
      </c>
      <c r="AC9" s="16">
        <v>0.1992860158049915</v>
      </c>
      <c r="AD9" s="16">
        <v>0.30512012673967281</v>
      </c>
    </row>
    <row r="10" spans="2:32" ht="32" customHeight="1" x14ac:dyDescent="0.35">
      <c r="B10" s="15" t="s">
        <v>338</v>
      </c>
      <c r="C10" s="16">
        <v>0.69943484749225326</v>
      </c>
      <c r="D10" s="16">
        <v>0.72412968749014994</v>
      </c>
      <c r="E10" s="16">
        <v>0.67327039250664855</v>
      </c>
      <c r="G10" s="16">
        <v>0.75740075595067469</v>
      </c>
      <c r="H10" s="16">
        <v>0.71354691020308036</v>
      </c>
      <c r="I10" s="16">
        <v>0.71987507196248124</v>
      </c>
      <c r="J10" s="16">
        <v>0.6222325083109661</v>
      </c>
      <c r="K10" s="16">
        <v>0.67507572061830567</v>
      </c>
      <c r="L10" s="16">
        <v>0.70957770965304789</v>
      </c>
      <c r="N10" s="16">
        <v>0.66200334985303122</v>
      </c>
      <c r="O10" s="16">
        <v>0.74117032770918778</v>
      </c>
      <c r="P10" s="16">
        <v>0.75671442056621852</v>
      </c>
      <c r="Q10" s="16">
        <v>0.69747168502936352</v>
      </c>
      <c r="R10" s="16">
        <v>0.72289638012576618</v>
      </c>
      <c r="S10" s="16">
        <v>0.76338394229405626</v>
      </c>
      <c r="T10" s="16">
        <v>0.6274267089174238</v>
      </c>
      <c r="U10" s="16">
        <v>0.73061527708070428</v>
      </c>
      <c r="V10" s="16">
        <v>0.69240366293886058</v>
      </c>
      <c r="W10" s="16">
        <v>0.71849211552642966</v>
      </c>
      <c r="X10" s="16">
        <v>0.59564506711884047</v>
      </c>
      <c r="Y10" s="16">
        <v>0.70771157133061791</v>
      </c>
      <c r="AA10" s="16">
        <v>0.77247963938399566</v>
      </c>
      <c r="AB10" s="16">
        <v>0.68017512877455144</v>
      </c>
      <c r="AC10" s="16">
        <v>0.74096450569482586</v>
      </c>
      <c r="AD10" s="16">
        <v>0.60155481502220409</v>
      </c>
    </row>
    <row r="11" spans="2:32" ht="19" customHeight="1" x14ac:dyDescent="0.35">
      <c r="B11" s="15" t="s">
        <v>125</v>
      </c>
      <c r="C11" s="16">
        <v>7.4274659857112235E-2</v>
      </c>
      <c r="D11" s="16">
        <v>6.089968946199454E-2</v>
      </c>
      <c r="E11" s="16">
        <v>8.8445588312881337E-2</v>
      </c>
      <c r="G11" s="16">
        <v>3.0261283784143739E-2</v>
      </c>
      <c r="H11" s="16">
        <v>2.751041706816245E-2</v>
      </c>
      <c r="I11" s="16">
        <v>5.8366824532875138E-2</v>
      </c>
      <c r="J11" s="16">
        <v>0.1246694206070408</v>
      </c>
      <c r="K11" s="16">
        <v>8.8474443316508472E-2</v>
      </c>
      <c r="L11" s="16">
        <v>0.1056909259572512</v>
      </c>
      <c r="N11" s="16">
        <v>0.1156840297881668</v>
      </c>
      <c r="O11" s="16">
        <v>0.1024237375735635</v>
      </c>
      <c r="P11" s="16">
        <v>5.0336559882000788E-2</v>
      </c>
      <c r="Q11" s="16">
        <v>0.1027004506318747</v>
      </c>
      <c r="R11" s="16">
        <v>4.2462007419499959E-2</v>
      </c>
      <c r="S11" s="16">
        <v>3.9027347316588239E-2</v>
      </c>
      <c r="T11" s="16">
        <v>7.4149208068293587E-2</v>
      </c>
      <c r="U11" s="16">
        <v>4.9273386907090461E-2</v>
      </c>
      <c r="V11" s="16">
        <v>5.4428865148599119E-2</v>
      </c>
      <c r="W11" s="16">
        <v>9.4193510278091155E-2</v>
      </c>
      <c r="X11" s="16">
        <v>0.1079851007720284</v>
      </c>
      <c r="Y11" s="16">
        <v>8.4338428492411341E-2</v>
      </c>
      <c r="AA11" s="16">
        <v>6.8009873062267481E-2</v>
      </c>
      <c r="AB11" s="16">
        <v>7.581467962059367E-2</v>
      </c>
      <c r="AC11" s="16">
        <v>5.9749478500182591E-2</v>
      </c>
      <c r="AD11" s="16">
        <v>9.3325058238123301E-2</v>
      </c>
    </row>
    <row r="13" spans="2:32" x14ac:dyDescent="0.35">
      <c r="B13" s="19" t="s">
        <v>46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341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699</v>
      </c>
      <c r="D7" s="13">
        <v>335</v>
      </c>
      <c r="E7" s="13">
        <v>364</v>
      </c>
      <c r="G7" s="13">
        <v>103</v>
      </c>
      <c r="H7" s="13">
        <v>105</v>
      </c>
      <c r="I7" s="13">
        <v>116</v>
      </c>
      <c r="J7" s="13">
        <v>133</v>
      </c>
      <c r="K7" s="13">
        <v>110</v>
      </c>
      <c r="L7" s="13">
        <v>132</v>
      </c>
      <c r="N7" s="13">
        <v>58</v>
      </c>
      <c r="O7" s="13">
        <v>26</v>
      </c>
      <c r="P7" s="13">
        <v>32</v>
      </c>
      <c r="Q7" s="13">
        <v>36</v>
      </c>
      <c r="R7" s="13">
        <v>86</v>
      </c>
      <c r="S7" s="13">
        <v>52</v>
      </c>
      <c r="T7" s="13">
        <v>48</v>
      </c>
      <c r="U7" s="13">
        <v>82</v>
      </c>
      <c r="V7" s="13">
        <v>95</v>
      </c>
      <c r="W7" s="13">
        <v>93</v>
      </c>
      <c r="X7" s="13">
        <v>41</v>
      </c>
      <c r="Y7" s="13">
        <v>50</v>
      </c>
      <c r="AA7" s="13">
        <v>181</v>
      </c>
      <c r="AB7" s="13">
        <v>190</v>
      </c>
      <c r="AC7" s="13">
        <v>144</v>
      </c>
      <c r="AD7" s="13">
        <v>183</v>
      </c>
    </row>
    <row r="8" spans="2:32" x14ac:dyDescent="0.35">
      <c r="B8" s="7" t="s">
        <v>111</v>
      </c>
      <c r="C8" s="14">
        <v>698</v>
      </c>
      <c r="D8" s="14">
        <v>332</v>
      </c>
      <c r="E8" s="14">
        <v>366</v>
      </c>
      <c r="G8" s="14">
        <v>96</v>
      </c>
      <c r="H8" s="14">
        <v>105</v>
      </c>
      <c r="I8" s="14">
        <v>113</v>
      </c>
      <c r="J8" s="14">
        <v>133</v>
      </c>
      <c r="K8" s="14">
        <v>105</v>
      </c>
      <c r="L8" s="14">
        <v>145</v>
      </c>
      <c r="N8" s="14">
        <v>58</v>
      </c>
      <c r="O8" s="14">
        <v>24</v>
      </c>
      <c r="P8" s="14">
        <v>30</v>
      </c>
      <c r="Q8" s="14">
        <v>32</v>
      </c>
      <c r="R8" s="14">
        <v>85</v>
      </c>
      <c r="S8" s="14">
        <v>51</v>
      </c>
      <c r="T8" s="14">
        <v>46</v>
      </c>
      <c r="U8" s="14">
        <v>78</v>
      </c>
      <c r="V8" s="14">
        <v>104</v>
      </c>
      <c r="W8" s="14">
        <v>92</v>
      </c>
      <c r="X8" s="14">
        <v>45</v>
      </c>
      <c r="Y8" s="14">
        <v>53</v>
      </c>
      <c r="AA8" s="14">
        <v>179</v>
      </c>
      <c r="AB8" s="14">
        <v>190</v>
      </c>
      <c r="AC8" s="14">
        <v>146</v>
      </c>
      <c r="AD8" s="14">
        <v>183</v>
      </c>
    </row>
    <row r="9" spans="2:32" ht="46" customHeight="1" x14ac:dyDescent="0.35">
      <c r="B9" s="15" t="s">
        <v>342</v>
      </c>
      <c r="C9" s="16">
        <v>0.26011954314426539</v>
      </c>
      <c r="D9" s="16">
        <v>0.263436811783331</v>
      </c>
      <c r="E9" s="16">
        <v>0.25711159959045232</v>
      </c>
      <c r="G9" s="16">
        <v>0.31338805963454669</v>
      </c>
      <c r="H9" s="16">
        <v>0.1903099313899278</v>
      </c>
      <c r="I9" s="16">
        <v>0.28090665453630581</v>
      </c>
      <c r="J9" s="16">
        <v>0.26363033403199748</v>
      </c>
      <c r="K9" s="16">
        <v>0.2377913697725558</v>
      </c>
      <c r="L9" s="16">
        <v>0.27231731524693359</v>
      </c>
      <c r="N9" s="16">
        <v>0.36299664737150739</v>
      </c>
      <c r="O9" s="16">
        <v>0.30557580353089492</v>
      </c>
      <c r="P9" s="16">
        <v>0.18092636384097699</v>
      </c>
      <c r="Q9" s="16">
        <v>0.219187071131005</v>
      </c>
      <c r="R9" s="16">
        <v>0.23105869334534501</v>
      </c>
      <c r="S9" s="16">
        <v>0.219521538685545</v>
      </c>
      <c r="T9" s="16">
        <v>0.30825537514533657</v>
      </c>
      <c r="U9" s="16">
        <v>0.28503943398257858</v>
      </c>
      <c r="V9" s="16">
        <v>0.2302302650626801</v>
      </c>
      <c r="W9" s="16">
        <v>0.25649797094781551</v>
      </c>
      <c r="X9" s="16">
        <v>0.29185380394042248</v>
      </c>
      <c r="Y9" s="16">
        <v>0.24322329561614939</v>
      </c>
      <c r="AA9" s="16">
        <v>0.24062552917099581</v>
      </c>
      <c r="AB9" s="16">
        <v>0.2337039295700383</v>
      </c>
      <c r="AC9" s="16">
        <v>0.25695819478424792</v>
      </c>
      <c r="AD9" s="16">
        <v>0.30962941975415059</v>
      </c>
    </row>
    <row r="10" spans="2:32" ht="32" customHeight="1" x14ac:dyDescent="0.35">
      <c r="B10" s="15" t="s">
        <v>338</v>
      </c>
      <c r="C10" s="16">
        <v>0.64888078026396401</v>
      </c>
      <c r="D10" s="16">
        <v>0.65594499688190955</v>
      </c>
      <c r="E10" s="16">
        <v>0.64247528009178811</v>
      </c>
      <c r="G10" s="16">
        <v>0.65814424303489671</v>
      </c>
      <c r="H10" s="16">
        <v>0.77188248422877859</v>
      </c>
      <c r="I10" s="16">
        <v>0.61382018022861184</v>
      </c>
      <c r="J10" s="16">
        <v>0.61062082164374365</v>
      </c>
      <c r="K10" s="16">
        <v>0.70837175482948744</v>
      </c>
      <c r="L10" s="16">
        <v>0.57250450667260411</v>
      </c>
      <c r="N10" s="16">
        <v>0.54845609610419199</v>
      </c>
      <c r="O10" s="16">
        <v>0.62068444239852461</v>
      </c>
      <c r="P10" s="16">
        <v>0.75539872922938245</v>
      </c>
      <c r="Q10" s="16">
        <v>0.63532744529676788</v>
      </c>
      <c r="R10" s="16">
        <v>0.67072992976359747</v>
      </c>
      <c r="S10" s="16">
        <v>0.58821266209864853</v>
      </c>
      <c r="T10" s="16">
        <v>0.62915969598392063</v>
      </c>
      <c r="U10" s="16">
        <v>0.62566268644337042</v>
      </c>
      <c r="V10" s="16">
        <v>0.71710885644591715</v>
      </c>
      <c r="W10" s="16">
        <v>0.65865536655531609</v>
      </c>
      <c r="X10" s="16">
        <v>0.6128092712479053</v>
      </c>
      <c r="Y10" s="16">
        <v>0.67253238392416692</v>
      </c>
      <c r="AA10" s="16">
        <v>0.71035368658527431</v>
      </c>
      <c r="AB10" s="16">
        <v>0.70512854893419297</v>
      </c>
      <c r="AC10" s="16">
        <v>0.62144300630415505</v>
      </c>
      <c r="AD10" s="16">
        <v>0.55159243203282471</v>
      </c>
    </row>
    <row r="11" spans="2:32" ht="19" customHeight="1" x14ac:dyDescent="0.35">
      <c r="B11" s="15" t="s">
        <v>125</v>
      </c>
      <c r="C11" s="16">
        <v>9.0999676591770509E-2</v>
      </c>
      <c r="D11" s="16">
        <v>8.0618191334759309E-2</v>
      </c>
      <c r="E11" s="16">
        <v>0.1004131203177597</v>
      </c>
      <c r="G11" s="16">
        <v>2.846769733055662E-2</v>
      </c>
      <c r="H11" s="16">
        <v>3.7807584381293599E-2</v>
      </c>
      <c r="I11" s="16">
        <v>0.10527316523508221</v>
      </c>
      <c r="J11" s="16">
        <v>0.1257488443242587</v>
      </c>
      <c r="K11" s="16">
        <v>5.3836875397956813E-2</v>
      </c>
      <c r="L11" s="16">
        <v>0.15517817808046219</v>
      </c>
      <c r="N11" s="16">
        <v>8.8547256524300566E-2</v>
      </c>
      <c r="O11" s="16">
        <v>7.3739754070580477E-2</v>
      </c>
      <c r="P11" s="16">
        <v>6.3674906929640548E-2</v>
      </c>
      <c r="Q11" s="16">
        <v>0.14548548357222721</v>
      </c>
      <c r="R11" s="16">
        <v>9.8211376891057661E-2</v>
      </c>
      <c r="S11" s="16">
        <v>0.19226579921580639</v>
      </c>
      <c r="T11" s="16">
        <v>6.258492887074267E-2</v>
      </c>
      <c r="U11" s="16">
        <v>8.9297879574050831E-2</v>
      </c>
      <c r="V11" s="16">
        <v>5.2660878491402711E-2</v>
      </c>
      <c r="W11" s="16">
        <v>8.4846662496868355E-2</v>
      </c>
      <c r="X11" s="16">
        <v>9.533692481167215E-2</v>
      </c>
      <c r="Y11" s="16">
        <v>8.4244320459683678E-2</v>
      </c>
      <c r="AA11" s="16">
        <v>4.9020784243729798E-2</v>
      </c>
      <c r="AB11" s="16">
        <v>6.1167521495768852E-2</v>
      </c>
      <c r="AC11" s="16">
        <v>0.12159879891159719</v>
      </c>
      <c r="AD11" s="16">
        <v>0.13877814821302489</v>
      </c>
    </row>
    <row r="13" spans="2:32" x14ac:dyDescent="0.35">
      <c r="B13" s="19" t="s">
        <v>60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343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1019</v>
      </c>
      <c r="D7" s="13">
        <v>513</v>
      </c>
      <c r="E7" s="13">
        <v>506</v>
      </c>
      <c r="G7" s="13">
        <v>148</v>
      </c>
      <c r="H7" s="13">
        <v>165</v>
      </c>
      <c r="I7" s="13">
        <v>180</v>
      </c>
      <c r="J7" s="13">
        <v>190</v>
      </c>
      <c r="K7" s="13">
        <v>146</v>
      </c>
      <c r="L7" s="13">
        <v>190</v>
      </c>
      <c r="N7" s="13">
        <v>87</v>
      </c>
      <c r="O7" s="13">
        <v>34</v>
      </c>
      <c r="P7" s="13">
        <v>59</v>
      </c>
      <c r="Q7" s="13">
        <v>47</v>
      </c>
      <c r="R7" s="13">
        <v>117</v>
      </c>
      <c r="S7" s="13">
        <v>82</v>
      </c>
      <c r="T7" s="13">
        <v>76</v>
      </c>
      <c r="U7" s="13">
        <v>103</v>
      </c>
      <c r="V7" s="13">
        <v>118</v>
      </c>
      <c r="W7" s="13">
        <v>134</v>
      </c>
      <c r="X7" s="13">
        <v>71</v>
      </c>
      <c r="Y7" s="13">
        <v>91</v>
      </c>
      <c r="AA7" s="13">
        <v>283</v>
      </c>
      <c r="AB7" s="13">
        <v>257</v>
      </c>
      <c r="AC7" s="13">
        <v>227</v>
      </c>
      <c r="AD7" s="13">
        <v>246</v>
      </c>
    </row>
    <row r="8" spans="2:32" x14ac:dyDescent="0.35">
      <c r="B8" s="7" t="s">
        <v>111</v>
      </c>
      <c r="C8" s="14">
        <v>1017</v>
      </c>
      <c r="D8" s="14">
        <v>508</v>
      </c>
      <c r="E8" s="14">
        <v>509</v>
      </c>
      <c r="G8" s="14">
        <v>138</v>
      </c>
      <c r="H8" s="14">
        <v>165</v>
      </c>
      <c r="I8" s="14">
        <v>172</v>
      </c>
      <c r="J8" s="14">
        <v>192</v>
      </c>
      <c r="K8" s="14">
        <v>140</v>
      </c>
      <c r="L8" s="14">
        <v>209</v>
      </c>
      <c r="N8" s="14">
        <v>84</v>
      </c>
      <c r="O8" s="14">
        <v>30</v>
      </c>
      <c r="P8" s="14">
        <v>55</v>
      </c>
      <c r="Q8" s="14">
        <v>42</v>
      </c>
      <c r="R8" s="14">
        <v>116</v>
      </c>
      <c r="S8" s="14">
        <v>81</v>
      </c>
      <c r="T8" s="14">
        <v>72</v>
      </c>
      <c r="U8" s="14">
        <v>99</v>
      </c>
      <c r="V8" s="14">
        <v>128</v>
      </c>
      <c r="W8" s="14">
        <v>132</v>
      </c>
      <c r="X8" s="14">
        <v>79</v>
      </c>
      <c r="Y8" s="14">
        <v>98</v>
      </c>
      <c r="AA8" s="14">
        <v>282</v>
      </c>
      <c r="AB8" s="14">
        <v>253</v>
      </c>
      <c r="AC8" s="14">
        <v>230</v>
      </c>
      <c r="AD8" s="14">
        <v>249</v>
      </c>
    </row>
    <row r="9" spans="2:32" ht="46" customHeight="1" x14ac:dyDescent="0.35">
      <c r="B9" s="15" t="s">
        <v>344</v>
      </c>
      <c r="C9" s="16">
        <v>0.26763546663301752</v>
      </c>
      <c r="D9" s="16">
        <v>0.2647186688386608</v>
      </c>
      <c r="E9" s="16">
        <v>0.27055105718995792</v>
      </c>
      <c r="G9" s="16">
        <v>0.30767232557850099</v>
      </c>
      <c r="H9" s="16">
        <v>0.20973108682955269</v>
      </c>
      <c r="I9" s="16">
        <v>0.2256277253241728</v>
      </c>
      <c r="J9" s="16">
        <v>0.3285575409040366</v>
      </c>
      <c r="K9" s="16">
        <v>0.26102729613086728</v>
      </c>
      <c r="L9" s="16">
        <v>0.27002835496214178</v>
      </c>
      <c r="N9" s="16">
        <v>0.3197179589180375</v>
      </c>
      <c r="O9" s="16">
        <v>0.19415520258408461</v>
      </c>
      <c r="P9" s="16">
        <v>0.15061036022162849</v>
      </c>
      <c r="Q9" s="16">
        <v>0.32269851241011221</v>
      </c>
      <c r="R9" s="16">
        <v>0.22871466002367899</v>
      </c>
      <c r="S9" s="16">
        <v>0.21088960833506709</v>
      </c>
      <c r="T9" s="16">
        <v>0.3680351034209331</v>
      </c>
      <c r="U9" s="16">
        <v>0.24422245466268969</v>
      </c>
      <c r="V9" s="16">
        <v>0.2218327091152624</v>
      </c>
      <c r="W9" s="16">
        <v>0.30731537624386779</v>
      </c>
      <c r="X9" s="16">
        <v>0.40947306364505781</v>
      </c>
      <c r="Y9" s="16">
        <v>0.22251229746913351</v>
      </c>
      <c r="AA9" s="16">
        <v>0.21484295142377141</v>
      </c>
      <c r="AB9" s="16">
        <v>0.26744935734711239</v>
      </c>
      <c r="AC9" s="16">
        <v>0.24070970543114789</v>
      </c>
      <c r="AD9" s="16">
        <v>0.35223659181284911</v>
      </c>
    </row>
    <row r="10" spans="2:32" ht="32" customHeight="1" x14ac:dyDescent="0.35">
      <c r="B10" s="15" t="s">
        <v>338</v>
      </c>
      <c r="C10" s="16">
        <v>0.64940226014980351</v>
      </c>
      <c r="D10" s="16">
        <v>0.66659779116904527</v>
      </c>
      <c r="E10" s="16">
        <v>0.632213846212342</v>
      </c>
      <c r="G10" s="16">
        <v>0.66523028112893212</v>
      </c>
      <c r="H10" s="16">
        <v>0.74136915752188093</v>
      </c>
      <c r="I10" s="16">
        <v>0.69656806837045981</v>
      </c>
      <c r="J10" s="16">
        <v>0.57102788679928995</v>
      </c>
      <c r="K10" s="16">
        <v>0.63644268936284087</v>
      </c>
      <c r="L10" s="16">
        <v>0.60791973224119489</v>
      </c>
      <c r="N10" s="16">
        <v>0.59822730545343705</v>
      </c>
      <c r="O10" s="16">
        <v>0.71480769687505408</v>
      </c>
      <c r="P10" s="16">
        <v>0.76694456272903366</v>
      </c>
      <c r="Q10" s="16">
        <v>0.56410545357394826</v>
      </c>
      <c r="R10" s="16">
        <v>0.69006331924501085</v>
      </c>
      <c r="S10" s="16">
        <v>0.650185467585355</v>
      </c>
      <c r="T10" s="16">
        <v>0.58986262521792587</v>
      </c>
      <c r="U10" s="16">
        <v>0.6868603345439358</v>
      </c>
      <c r="V10" s="16">
        <v>0.70968648853904581</v>
      </c>
      <c r="W10" s="16">
        <v>0.5943111203073651</v>
      </c>
      <c r="X10" s="16">
        <v>0.50524230113189372</v>
      </c>
      <c r="Y10" s="16">
        <v>0.71282154744106208</v>
      </c>
      <c r="AA10" s="16">
        <v>0.73565265406587366</v>
      </c>
      <c r="AB10" s="16">
        <v>0.64462351266292583</v>
      </c>
      <c r="AC10" s="16">
        <v>0.66861842088522505</v>
      </c>
      <c r="AD10" s="16">
        <v>0.53852112043140521</v>
      </c>
    </row>
    <row r="11" spans="2:32" ht="19" customHeight="1" x14ac:dyDescent="0.35">
      <c r="B11" s="15" t="s">
        <v>125</v>
      </c>
      <c r="C11" s="16">
        <v>8.2962273217179069E-2</v>
      </c>
      <c r="D11" s="16">
        <v>6.8683539992293874E-2</v>
      </c>
      <c r="E11" s="16">
        <v>9.7235096597700132E-2</v>
      </c>
      <c r="G11" s="16">
        <v>2.7097393292566808E-2</v>
      </c>
      <c r="H11" s="16">
        <v>4.889975564856635E-2</v>
      </c>
      <c r="I11" s="16">
        <v>7.7804206305367413E-2</v>
      </c>
      <c r="J11" s="16">
        <v>0.1004145722966734</v>
      </c>
      <c r="K11" s="16">
        <v>0.1025300145062918</v>
      </c>
      <c r="L11" s="16">
        <v>0.1220519127966633</v>
      </c>
      <c r="N11" s="16">
        <v>8.2054735628525152E-2</v>
      </c>
      <c r="O11" s="16">
        <v>9.1037100540861449E-2</v>
      </c>
      <c r="P11" s="16">
        <v>8.2445077049337498E-2</v>
      </c>
      <c r="Q11" s="16">
        <v>0.11319603401593931</v>
      </c>
      <c r="R11" s="16">
        <v>8.1222020731310005E-2</v>
      </c>
      <c r="S11" s="16">
        <v>0.13892492407957791</v>
      </c>
      <c r="T11" s="16">
        <v>4.2102271361140933E-2</v>
      </c>
      <c r="U11" s="16">
        <v>6.8917210793374734E-2</v>
      </c>
      <c r="V11" s="16">
        <v>6.8480802345691524E-2</v>
      </c>
      <c r="W11" s="16">
        <v>9.837350344876726E-2</v>
      </c>
      <c r="X11" s="16">
        <v>8.5284635223048397E-2</v>
      </c>
      <c r="Y11" s="16">
        <v>6.4666155089804556E-2</v>
      </c>
      <c r="AA11" s="16">
        <v>4.950439451035471E-2</v>
      </c>
      <c r="AB11" s="16">
        <v>8.7927129989961841E-2</v>
      </c>
      <c r="AC11" s="16">
        <v>9.0671873683626947E-2</v>
      </c>
      <c r="AD11" s="16">
        <v>0.1092422877557456</v>
      </c>
    </row>
    <row r="13" spans="2:32" x14ac:dyDescent="0.35">
      <c r="B13" s="19" t="s">
        <v>61</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345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1012</v>
      </c>
      <c r="D7" s="13">
        <v>501</v>
      </c>
      <c r="E7" s="13">
        <v>511</v>
      </c>
      <c r="G7" s="13">
        <v>148</v>
      </c>
      <c r="H7" s="13">
        <v>178</v>
      </c>
      <c r="I7" s="13">
        <v>179</v>
      </c>
      <c r="J7" s="13">
        <v>157</v>
      </c>
      <c r="K7" s="13">
        <v>152</v>
      </c>
      <c r="L7" s="13">
        <v>198</v>
      </c>
      <c r="N7" s="13">
        <v>101</v>
      </c>
      <c r="O7" s="13">
        <v>34</v>
      </c>
      <c r="P7" s="13">
        <v>49</v>
      </c>
      <c r="Q7" s="13">
        <v>44</v>
      </c>
      <c r="R7" s="13">
        <v>108</v>
      </c>
      <c r="S7" s="13">
        <v>84</v>
      </c>
      <c r="T7" s="13">
        <v>74</v>
      </c>
      <c r="U7" s="13">
        <v>87</v>
      </c>
      <c r="V7" s="13">
        <v>141</v>
      </c>
      <c r="W7" s="13">
        <v>136</v>
      </c>
      <c r="X7" s="13">
        <v>76</v>
      </c>
      <c r="Y7" s="13">
        <v>78</v>
      </c>
      <c r="AA7" s="13">
        <v>270</v>
      </c>
      <c r="AB7" s="13">
        <v>270</v>
      </c>
      <c r="AC7" s="13">
        <v>211</v>
      </c>
      <c r="AD7" s="13">
        <v>255</v>
      </c>
    </row>
    <row r="8" spans="2:32" x14ac:dyDescent="0.35">
      <c r="B8" s="7" t="s">
        <v>111</v>
      </c>
      <c r="C8" s="14">
        <v>1013</v>
      </c>
      <c r="D8" s="14">
        <v>495</v>
      </c>
      <c r="E8" s="14">
        <v>518</v>
      </c>
      <c r="G8" s="14">
        <v>139</v>
      </c>
      <c r="H8" s="14">
        <v>179</v>
      </c>
      <c r="I8" s="14">
        <v>172</v>
      </c>
      <c r="J8" s="14">
        <v>156</v>
      </c>
      <c r="K8" s="14">
        <v>146</v>
      </c>
      <c r="L8" s="14">
        <v>220</v>
      </c>
      <c r="N8" s="14">
        <v>99</v>
      </c>
      <c r="O8" s="14">
        <v>31</v>
      </c>
      <c r="P8" s="14">
        <v>46</v>
      </c>
      <c r="Q8" s="14">
        <v>40</v>
      </c>
      <c r="R8" s="14">
        <v>107</v>
      </c>
      <c r="S8" s="14">
        <v>81</v>
      </c>
      <c r="T8" s="14">
        <v>71</v>
      </c>
      <c r="U8" s="14">
        <v>83</v>
      </c>
      <c r="V8" s="14">
        <v>154</v>
      </c>
      <c r="W8" s="14">
        <v>132</v>
      </c>
      <c r="X8" s="14">
        <v>84</v>
      </c>
      <c r="Y8" s="14">
        <v>85</v>
      </c>
      <c r="AA8" s="14">
        <v>270</v>
      </c>
      <c r="AB8" s="14">
        <v>271</v>
      </c>
      <c r="AC8" s="14">
        <v>213</v>
      </c>
      <c r="AD8" s="14">
        <v>257</v>
      </c>
    </row>
    <row r="9" spans="2:32" ht="46" customHeight="1" x14ac:dyDescent="0.35">
      <c r="B9" s="15" t="s">
        <v>346</v>
      </c>
      <c r="C9" s="16">
        <v>0.31377562235636841</v>
      </c>
      <c r="D9" s="16">
        <v>0.29887075467218871</v>
      </c>
      <c r="E9" s="16">
        <v>0.3280330984067038</v>
      </c>
      <c r="G9" s="16">
        <v>0.37972181797267468</v>
      </c>
      <c r="H9" s="16">
        <v>0.27557165497229458</v>
      </c>
      <c r="I9" s="16">
        <v>0.26461585350577488</v>
      </c>
      <c r="J9" s="16">
        <v>0.33772577417499611</v>
      </c>
      <c r="K9" s="16">
        <v>0.30901856524943749</v>
      </c>
      <c r="L9" s="16">
        <v>0.32782044050936149</v>
      </c>
      <c r="N9" s="16">
        <v>0.3291438555042307</v>
      </c>
      <c r="O9" s="16">
        <v>0.37787989501046182</v>
      </c>
      <c r="P9" s="16">
        <v>0.2441169010264197</v>
      </c>
      <c r="Q9" s="16">
        <v>0.31710326765249353</v>
      </c>
      <c r="R9" s="16">
        <v>0.34972561876965991</v>
      </c>
      <c r="S9" s="16">
        <v>0.3062663963597464</v>
      </c>
      <c r="T9" s="16">
        <v>0.40596922826945542</v>
      </c>
      <c r="U9" s="16">
        <v>0.32558109594110962</v>
      </c>
      <c r="V9" s="16">
        <v>0.24146505779414201</v>
      </c>
      <c r="W9" s="16">
        <v>0.31541241883835203</v>
      </c>
      <c r="X9" s="16">
        <v>0.26415144758953701</v>
      </c>
      <c r="Y9" s="16">
        <v>0.35922489904766391</v>
      </c>
      <c r="AA9" s="16">
        <v>0.30283425501295591</v>
      </c>
      <c r="AB9" s="16">
        <v>0.30269467553960377</v>
      </c>
      <c r="AC9" s="16">
        <v>0.30809962856712159</v>
      </c>
      <c r="AD9" s="16">
        <v>0.34388606152343187</v>
      </c>
    </row>
    <row r="10" spans="2:32" ht="32" customHeight="1" x14ac:dyDescent="0.35">
      <c r="B10" s="15" t="s">
        <v>338</v>
      </c>
      <c r="C10" s="16">
        <v>0.60723320696313388</v>
      </c>
      <c r="D10" s="16">
        <v>0.63620088530778363</v>
      </c>
      <c r="E10" s="16">
        <v>0.5795237372124542</v>
      </c>
      <c r="G10" s="16">
        <v>0.59277881250450004</v>
      </c>
      <c r="H10" s="16">
        <v>0.67249243764201438</v>
      </c>
      <c r="I10" s="16">
        <v>0.65789236968845954</v>
      </c>
      <c r="J10" s="16">
        <v>0.58738995270159766</v>
      </c>
      <c r="K10" s="16">
        <v>0.58411128714282501</v>
      </c>
      <c r="L10" s="16">
        <v>0.55293000310080265</v>
      </c>
      <c r="N10" s="16">
        <v>0.56913971585031897</v>
      </c>
      <c r="O10" s="16">
        <v>0.53355455403665564</v>
      </c>
      <c r="P10" s="16">
        <v>0.69599263244741394</v>
      </c>
      <c r="Q10" s="16">
        <v>0.5875366034541224</v>
      </c>
      <c r="R10" s="16">
        <v>0.60474397180535167</v>
      </c>
      <c r="S10" s="16">
        <v>0.59682652087041499</v>
      </c>
      <c r="T10" s="16">
        <v>0.56631405560868586</v>
      </c>
      <c r="U10" s="16">
        <v>0.59240780114269442</v>
      </c>
      <c r="V10" s="16">
        <v>0.67750200870659161</v>
      </c>
      <c r="W10" s="16">
        <v>0.60159791400069529</v>
      </c>
      <c r="X10" s="16">
        <v>0.64137395599580616</v>
      </c>
      <c r="Y10" s="16">
        <v>0.54945188897630171</v>
      </c>
      <c r="AA10" s="16">
        <v>0.62674485167230698</v>
      </c>
      <c r="AB10" s="16">
        <v>0.63985277791655415</v>
      </c>
      <c r="AC10" s="16">
        <v>0.62494169504748609</v>
      </c>
      <c r="AD10" s="16">
        <v>0.53482421758574672</v>
      </c>
    </row>
    <row r="11" spans="2:32" ht="19" customHeight="1" x14ac:dyDescent="0.35">
      <c r="B11" s="15" t="s">
        <v>125</v>
      </c>
      <c r="C11" s="16">
        <v>7.8991170680497685E-2</v>
      </c>
      <c r="D11" s="16">
        <v>6.4928360020027623E-2</v>
      </c>
      <c r="E11" s="16">
        <v>9.2443164380842144E-2</v>
      </c>
      <c r="G11" s="16">
        <v>2.749936952282515E-2</v>
      </c>
      <c r="H11" s="16">
        <v>5.1935907385690872E-2</v>
      </c>
      <c r="I11" s="16">
        <v>7.7491776805765716E-2</v>
      </c>
      <c r="J11" s="16">
        <v>7.4884273123406273E-2</v>
      </c>
      <c r="K11" s="16">
        <v>0.1068701476077375</v>
      </c>
      <c r="L11" s="16">
        <v>0.11924955638983591</v>
      </c>
      <c r="N11" s="16">
        <v>0.1017164286454505</v>
      </c>
      <c r="O11" s="16">
        <v>8.8565550952882613E-2</v>
      </c>
      <c r="P11" s="16">
        <v>5.9890466526166287E-2</v>
      </c>
      <c r="Q11" s="16">
        <v>9.5360128893384161E-2</v>
      </c>
      <c r="R11" s="16">
        <v>4.5530409424988663E-2</v>
      </c>
      <c r="S11" s="16">
        <v>9.6907082769838726E-2</v>
      </c>
      <c r="T11" s="16">
        <v>2.7716716121858651E-2</v>
      </c>
      <c r="U11" s="16">
        <v>8.2011102916195955E-2</v>
      </c>
      <c r="V11" s="16">
        <v>8.103293349926638E-2</v>
      </c>
      <c r="W11" s="16">
        <v>8.2989667160952976E-2</v>
      </c>
      <c r="X11" s="16">
        <v>9.4474596414656678E-2</v>
      </c>
      <c r="Y11" s="16">
        <v>9.1323211976034518E-2</v>
      </c>
      <c r="AA11" s="16">
        <v>7.0420893314737276E-2</v>
      </c>
      <c r="AB11" s="16">
        <v>5.7452546543842187E-2</v>
      </c>
      <c r="AC11" s="16">
        <v>6.6958676385392393E-2</v>
      </c>
      <c r="AD11" s="16">
        <v>0.12128972089082141</v>
      </c>
    </row>
    <row r="13" spans="2:32" x14ac:dyDescent="0.35">
      <c r="B13" s="19" t="s">
        <v>62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347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680</v>
      </c>
      <c r="D7" s="13">
        <v>327</v>
      </c>
      <c r="E7" s="13">
        <v>353</v>
      </c>
      <c r="G7" s="13">
        <v>109</v>
      </c>
      <c r="H7" s="13">
        <v>109</v>
      </c>
      <c r="I7" s="13">
        <v>127</v>
      </c>
      <c r="J7" s="13">
        <v>114</v>
      </c>
      <c r="K7" s="13">
        <v>91</v>
      </c>
      <c r="L7" s="13">
        <v>130</v>
      </c>
      <c r="N7" s="13">
        <v>58</v>
      </c>
      <c r="O7" s="13">
        <v>20</v>
      </c>
      <c r="P7" s="13">
        <v>35</v>
      </c>
      <c r="Q7" s="13">
        <v>29</v>
      </c>
      <c r="R7" s="13">
        <v>84</v>
      </c>
      <c r="S7" s="13">
        <v>61</v>
      </c>
      <c r="T7" s="13">
        <v>52</v>
      </c>
      <c r="U7" s="13">
        <v>60</v>
      </c>
      <c r="V7" s="13">
        <v>86</v>
      </c>
      <c r="W7" s="13">
        <v>96</v>
      </c>
      <c r="X7" s="13">
        <v>41</v>
      </c>
      <c r="Y7" s="13">
        <v>58</v>
      </c>
      <c r="AA7" s="13">
        <v>178</v>
      </c>
      <c r="AB7" s="13">
        <v>180</v>
      </c>
      <c r="AC7" s="13">
        <v>153</v>
      </c>
      <c r="AD7" s="13">
        <v>162</v>
      </c>
    </row>
    <row r="8" spans="2:32" x14ac:dyDescent="0.35">
      <c r="B8" s="7" t="s">
        <v>111</v>
      </c>
      <c r="C8" s="14">
        <v>676</v>
      </c>
      <c r="D8" s="14">
        <v>322</v>
      </c>
      <c r="E8" s="14">
        <v>354</v>
      </c>
      <c r="G8" s="14">
        <v>102</v>
      </c>
      <c r="H8" s="14">
        <v>110</v>
      </c>
      <c r="I8" s="14">
        <v>121</v>
      </c>
      <c r="J8" s="14">
        <v>113</v>
      </c>
      <c r="K8" s="14">
        <v>87</v>
      </c>
      <c r="L8" s="14">
        <v>143</v>
      </c>
      <c r="N8" s="14">
        <v>56</v>
      </c>
      <c r="O8" s="14">
        <v>18</v>
      </c>
      <c r="P8" s="14">
        <v>33</v>
      </c>
      <c r="Q8" s="14">
        <v>27</v>
      </c>
      <c r="R8" s="14">
        <v>83</v>
      </c>
      <c r="S8" s="14">
        <v>60</v>
      </c>
      <c r="T8" s="14">
        <v>49</v>
      </c>
      <c r="U8" s="14">
        <v>57</v>
      </c>
      <c r="V8" s="14">
        <v>92</v>
      </c>
      <c r="W8" s="14">
        <v>93</v>
      </c>
      <c r="X8" s="14">
        <v>46</v>
      </c>
      <c r="Y8" s="14">
        <v>62</v>
      </c>
      <c r="AA8" s="14">
        <v>177</v>
      </c>
      <c r="AB8" s="14">
        <v>180</v>
      </c>
      <c r="AC8" s="14">
        <v>154</v>
      </c>
      <c r="AD8" s="14">
        <v>163</v>
      </c>
    </row>
    <row r="9" spans="2:32" ht="46" customHeight="1" x14ac:dyDescent="0.35">
      <c r="B9" s="15" t="s">
        <v>348</v>
      </c>
      <c r="C9" s="16">
        <v>0.42314641346811671</v>
      </c>
      <c r="D9" s="16">
        <v>0.45491713743112322</v>
      </c>
      <c r="E9" s="16">
        <v>0.3942092657489274</v>
      </c>
      <c r="G9" s="16">
        <v>0.53156169134252262</v>
      </c>
      <c r="H9" s="16">
        <v>0.4034577596820369</v>
      </c>
      <c r="I9" s="16">
        <v>0.29429215169347672</v>
      </c>
      <c r="J9" s="16">
        <v>0.42619698972211828</v>
      </c>
      <c r="K9" s="16">
        <v>0.45604431222526232</v>
      </c>
      <c r="L9" s="16">
        <v>0.44696480587820958</v>
      </c>
      <c r="N9" s="16">
        <v>0.47022899105013299</v>
      </c>
      <c r="O9" s="16">
        <v>0.33018911555335878</v>
      </c>
      <c r="P9" s="16">
        <v>0.30638775408377039</v>
      </c>
      <c r="Q9" s="16">
        <v>0.39130529937647518</v>
      </c>
      <c r="R9" s="16">
        <v>0.43891862599233927</v>
      </c>
      <c r="S9" s="16">
        <v>0.40580799563455988</v>
      </c>
      <c r="T9" s="16">
        <v>0.47236939272090223</v>
      </c>
      <c r="U9" s="16">
        <v>0.41618737086016289</v>
      </c>
      <c r="V9" s="16">
        <v>0.35556241394171151</v>
      </c>
      <c r="W9" s="16">
        <v>0.47680526481016078</v>
      </c>
      <c r="X9" s="16">
        <v>0.43992400668438147</v>
      </c>
      <c r="Y9" s="16">
        <v>0.45451279320847032</v>
      </c>
      <c r="AA9" s="16">
        <v>0.39417222103898159</v>
      </c>
      <c r="AB9" s="16">
        <v>0.42173698512287577</v>
      </c>
      <c r="AC9" s="16">
        <v>0.37639378812203961</v>
      </c>
      <c r="AD9" s="16">
        <v>0.50037394118880041</v>
      </c>
    </row>
    <row r="10" spans="2:32" ht="32" customHeight="1" x14ac:dyDescent="0.35">
      <c r="B10" s="15" t="s">
        <v>338</v>
      </c>
      <c r="C10" s="16">
        <v>0.51097000637673551</v>
      </c>
      <c r="D10" s="16">
        <v>0.48073795250548063</v>
      </c>
      <c r="E10" s="16">
        <v>0.53850571534407399</v>
      </c>
      <c r="G10" s="16">
        <v>0.46843830865747732</v>
      </c>
      <c r="H10" s="16">
        <v>0.56805935292999121</v>
      </c>
      <c r="I10" s="16">
        <v>0.60953021365683246</v>
      </c>
      <c r="J10" s="16">
        <v>0.48633575590155009</v>
      </c>
      <c r="K10" s="16">
        <v>0.47975542884010891</v>
      </c>
      <c r="L10" s="16">
        <v>0.45284389339450432</v>
      </c>
      <c r="N10" s="16">
        <v>0.45457905120331821</v>
      </c>
      <c r="O10" s="16">
        <v>0.61551024969658386</v>
      </c>
      <c r="P10" s="16">
        <v>0.63618635660404776</v>
      </c>
      <c r="Q10" s="16">
        <v>0.53866512424145385</v>
      </c>
      <c r="R10" s="16">
        <v>0.48957113739993641</v>
      </c>
      <c r="S10" s="16">
        <v>0.47371041084490328</v>
      </c>
      <c r="T10" s="16">
        <v>0.50724699788759997</v>
      </c>
      <c r="U10" s="16">
        <v>0.46970924577316969</v>
      </c>
      <c r="V10" s="16">
        <v>0.59316502124365977</v>
      </c>
      <c r="W10" s="16">
        <v>0.46148452933299089</v>
      </c>
      <c r="X10" s="16">
        <v>0.50737576080146551</v>
      </c>
      <c r="Y10" s="16">
        <v>0.51277642701187998</v>
      </c>
      <c r="AA10" s="16">
        <v>0.54591688949309825</v>
      </c>
      <c r="AB10" s="16">
        <v>0.52112812425958621</v>
      </c>
      <c r="AC10" s="16">
        <v>0.55467738283948331</v>
      </c>
      <c r="AD10" s="16">
        <v>0.41965932876005257</v>
      </c>
    </row>
    <row r="11" spans="2:32" ht="19" customHeight="1" x14ac:dyDescent="0.35">
      <c r="B11" s="15" t="s">
        <v>125</v>
      </c>
      <c r="C11" s="16">
        <v>6.5883580155147684E-2</v>
      </c>
      <c r="D11" s="16">
        <v>6.4344910063396071E-2</v>
      </c>
      <c r="E11" s="16">
        <v>6.7285018906998548E-2</v>
      </c>
      <c r="G11" s="16">
        <v>0</v>
      </c>
      <c r="H11" s="16">
        <v>2.8482887387971799E-2</v>
      </c>
      <c r="I11" s="16">
        <v>9.6177634649690813E-2</v>
      </c>
      <c r="J11" s="16">
        <v>8.746725437633153E-2</v>
      </c>
      <c r="K11" s="16">
        <v>6.4200258934628732E-2</v>
      </c>
      <c r="L11" s="16">
        <v>0.1001913007272861</v>
      </c>
      <c r="N11" s="16">
        <v>7.5191957746548743E-2</v>
      </c>
      <c r="O11" s="16">
        <v>5.4300634750057308E-2</v>
      </c>
      <c r="P11" s="16">
        <v>5.7425889312181538E-2</v>
      </c>
      <c r="Q11" s="16">
        <v>7.0029576382070816E-2</v>
      </c>
      <c r="R11" s="16">
        <v>7.1510236607724292E-2</v>
      </c>
      <c r="S11" s="16">
        <v>0.1204815935205367</v>
      </c>
      <c r="T11" s="16">
        <v>2.0383609391497911E-2</v>
      </c>
      <c r="U11" s="16">
        <v>0.11410338336666739</v>
      </c>
      <c r="V11" s="16">
        <v>5.1272564814628357E-2</v>
      </c>
      <c r="W11" s="16">
        <v>6.1710205856848208E-2</v>
      </c>
      <c r="X11" s="16">
        <v>5.2700232514153157E-2</v>
      </c>
      <c r="Y11" s="16">
        <v>3.2710779779649583E-2</v>
      </c>
      <c r="AA11" s="16">
        <v>5.9910889467920107E-2</v>
      </c>
      <c r="AB11" s="16">
        <v>5.7134890617537903E-2</v>
      </c>
      <c r="AC11" s="16">
        <v>6.8928829038477094E-2</v>
      </c>
      <c r="AD11" s="16">
        <v>7.9966730051147017E-2</v>
      </c>
    </row>
    <row r="13" spans="2:32" x14ac:dyDescent="0.35">
      <c r="B13" s="19" t="s">
        <v>63</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349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698</v>
      </c>
      <c r="D7" s="13">
        <v>358</v>
      </c>
      <c r="E7" s="13">
        <v>340</v>
      </c>
      <c r="G7" s="13">
        <v>93</v>
      </c>
      <c r="H7" s="13">
        <v>119</v>
      </c>
      <c r="I7" s="13">
        <v>125</v>
      </c>
      <c r="J7" s="13">
        <v>116</v>
      </c>
      <c r="K7" s="13">
        <v>107</v>
      </c>
      <c r="L7" s="13">
        <v>138</v>
      </c>
      <c r="N7" s="13">
        <v>66</v>
      </c>
      <c r="O7" s="13">
        <v>28</v>
      </c>
      <c r="P7" s="13">
        <v>40</v>
      </c>
      <c r="Q7" s="13">
        <v>31</v>
      </c>
      <c r="R7" s="13">
        <v>71</v>
      </c>
      <c r="S7" s="13">
        <v>51</v>
      </c>
      <c r="T7" s="13">
        <v>47</v>
      </c>
      <c r="U7" s="13">
        <v>61</v>
      </c>
      <c r="V7" s="13">
        <v>91</v>
      </c>
      <c r="W7" s="13">
        <v>94</v>
      </c>
      <c r="X7" s="13">
        <v>62</v>
      </c>
      <c r="Y7" s="13">
        <v>56</v>
      </c>
      <c r="AA7" s="13">
        <v>208</v>
      </c>
      <c r="AB7" s="13">
        <v>177</v>
      </c>
      <c r="AC7" s="13">
        <v>133</v>
      </c>
      <c r="AD7" s="13">
        <v>176</v>
      </c>
    </row>
    <row r="8" spans="2:32" x14ac:dyDescent="0.35">
      <c r="B8" s="7" t="s">
        <v>111</v>
      </c>
      <c r="C8" s="14">
        <v>699</v>
      </c>
      <c r="D8" s="14">
        <v>355</v>
      </c>
      <c r="E8" s="14">
        <v>345</v>
      </c>
      <c r="G8" s="14">
        <v>87</v>
      </c>
      <c r="H8" s="14">
        <v>119</v>
      </c>
      <c r="I8" s="14">
        <v>121</v>
      </c>
      <c r="J8" s="14">
        <v>117</v>
      </c>
      <c r="K8" s="14">
        <v>103</v>
      </c>
      <c r="L8" s="14">
        <v>153</v>
      </c>
      <c r="N8" s="14">
        <v>65</v>
      </c>
      <c r="O8" s="14">
        <v>26</v>
      </c>
      <c r="P8" s="14">
        <v>37</v>
      </c>
      <c r="Q8" s="14">
        <v>28</v>
      </c>
      <c r="R8" s="14">
        <v>70</v>
      </c>
      <c r="S8" s="14">
        <v>49</v>
      </c>
      <c r="T8" s="14">
        <v>45</v>
      </c>
      <c r="U8" s="14">
        <v>59</v>
      </c>
      <c r="V8" s="14">
        <v>100</v>
      </c>
      <c r="W8" s="14">
        <v>91</v>
      </c>
      <c r="X8" s="14">
        <v>69</v>
      </c>
      <c r="Y8" s="14">
        <v>61</v>
      </c>
      <c r="AA8" s="14">
        <v>207</v>
      </c>
      <c r="AB8" s="14">
        <v>176</v>
      </c>
      <c r="AC8" s="14">
        <v>135</v>
      </c>
      <c r="AD8" s="14">
        <v>180</v>
      </c>
    </row>
    <row r="9" spans="2:32" ht="46" customHeight="1" x14ac:dyDescent="0.35">
      <c r="B9" s="15" t="s">
        <v>350</v>
      </c>
      <c r="C9" s="16">
        <v>0.48086545115786922</v>
      </c>
      <c r="D9" s="16">
        <v>0.50739523243417106</v>
      </c>
      <c r="E9" s="16">
        <v>0.45356334094573159</v>
      </c>
      <c r="G9" s="16">
        <v>0.51886643727347159</v>
      </c>
      <c r="H9" s="16">
        <v>0.4089573918624691</v>
      </c>
      <c r="I9" s="16">
        <v>0.42593255024938131</v>
      </c>
      <c r="J9" s="16">
        <v>0.55470612902133987</v>
      </c>
      <c r="K9" s="16">
        <v>0.46337993575460301</v>
      </c>
      <c r="L9" s="16">
        <v>0.51392354713819643</v>
      </c>
      <c r="N9" s="16">
        <v>0.52784185907012049</v>
      </c>
      <c r="O9" s="16">
        <v>0.35975104758114518</v>
      </c>
      <c r="P9" s="16">
        <v>0.58744415927757421</v>
      </c>
      <c r="Q9" s="16">
        <v>0.40938025092957309</v>
      </c>
      <c r="R9" s="16">
        <v>0.46401641553553519</v>
      </c>
      <c r="S9" s="16">
        <v>0.51124636838370396</v>
      </c>
      <c r="T9" s="16">
        <v>0.59056416418224922</v>
      </c>
      <c r="U9" s="16">
        <v>0.43012918940443617</v>
      </c>
      <c r="V9" s="16">
        <v>0.41678203071911929</v>
      </c>
      <c r="W9" s="16">
        <v>0.47570597680349641</v>
      </c>
      <c r="X9" s="16">
        <v>0.50515527374671865</v>
      </c>
      <c r="Y9" s="16">
        <v>0.49900716064975348</v>
      </c>
      <c r="AA9" s="16">
        <v>0.45496102970880298</v>
      </c>
      <c r="AB9" s="16">
        <v>0.50507400390509749</v>
      </c>
      <c r="AC9" s="16">
        <v>0.45220872659563299</v>
      </c>
      <c r="AD9" s="16">
        <v>0.51031442684672679</v>
      </c>
    </row>
    <row r="10" spans="2:32" ht="32" customHeight="1" x14ac:dyDescent="0.35">
      <c r="B10" s="15" t="s">
        <v>338</v>
      </c>
      <c r="C10" s="16">
        <v>0.43077952832204042</v>
      </c>
      <c r="D10" s="16">
        <v>0.43130158209703989</v>
      </c>
      <c r="E10" s="16">
        <v>0.43024227663672648</v>
      </c>
      <c r="G10" s="16">
        <v>0.42766037767178428</v>
      </c>
      <c r="H10" s="16">
        <v>0.55107980518070532</v>
      </c>
      <c r="I10" s="16">
        <v>0.49253963385566613</v>
      </c>
      <c r="J10" s="16">
        <v>0.35341351039186741</v>
      </c>
      <c r="K10" s="16">
        <v>0.4234673250005852</v>
      </c>
      <c r="L10" s="16">
        <v>0.35412224154655531</v>
      </c>
      <c r="N10" s="16">
        <v>0.33831192184657533</v>
      </c>
      <c r="O10" s="16">
        <v>0.56661694620267478</v>
      </c>
      <c r="P10" s="16">
        <v>0.34025983836950702</v>
      </c>
      <c r="Q10" s="16">
        <v>0.45438380409477358</v>
      </c>
      <c r="R10" s="16">
        <v>0.41823918154557588</v>
      </c>
      <c r="S10" s="16">
        <v>0.4283117120814891</v>
      </c>
      <c r="T10" s="16">
        <v>0.3879618880292332</v>
      </c>
      <c r="U10" s="16">
        <v>0.45255007887387488</v>
      </c>
      <c r="V10" s="16">
        <v>0.54948405756679863</v>
      </c>
      <c r="W10" s="16">
        <v>0.44104905887660129</v>
      </c>
      <c r="X10" s="16">
        <v>0.397082015321299</v>
      </c>
      <c r="Y10" s="16">
        <v>0.37005520613605591</v>
      </c>
      <c r="AA10" s="16">
        <v>0.47564393005783878</v>
      </c>
      <c r="AB10" s="16">
        <v>0.41716618867254918</v>
      </c>
      <c r="AC10" s="16">
        <v>0.45845024091995717</v>
      </c>
      <c r="AD10" s="16">
        <v>0.36921270516258792</v>
      </c>
    </row>
    <row r="11" spans="2:32" ht="19" customHeight="1" x14ac:dyDescent="0.35">
      <c r="B11" s="15" t="s">
        <v>125</v>
      </c>
      <c r="C11" s="16">
        <v>8.8355020520090422E-2</v>
      </c>
      <c r="D11" s="16">
        <v>6.1303185468789108E-2</v>
      </c>
      <c r="E11" s="16">
        <v>0.1161943824175419</v>
      </c>
      <c r="G11" s="16">
        <v>5.347318505474407E-2</v>
      </c>
      <c r="H11" s="16">
        <v>3.9962802956825888E-2</v>
      </c>
      <c r="I11" s="16">
        <v>8.1527815894952463E-2</v>
      </c>
      <c r="J11" s="16">
        <v>9.1880360586792553E-2</v>
      </c>
      <c r="K11" s="16">
        <v>0.1131527392448117</v>
      </c>
      <c r="L11" s="16">
        <v>0.13195421131524829</v>
      </c>
      <c r="N11" s="16">
        <v>0.1338462190833043</v>
      </c>
      <c r="O11" s="16">
        <v>7.3632006216180074E-2</v>
      </c>
      <c r="P11" s="16">
        <v>7.2296002352918859E-2</v>
      </c>
      <c r="Q11" s="16">
        <v>0.13623594497565331</v>
      </c>
      <c r="R11" s="16">
        <v>0.1177444029188892</v>
      </c>
      <c r="S11" s="16">
        <v>6.0441919534806897E-2</v>
      </c>
      <c r="T11" s="16">
        <v>2.1473947788517848E-2</v>
      </c>
      <c r="U11" s="16">
        <v>0.1173207317216889</v>
      </c>
      <c r="V11" s="16">
        <v>3.3733911714081931E-2</v>
      </c>
      <c r="W11" s="16">
        <v>8.3244964319902512E-2</v>
      </c>
      <c r="X11" s="16">
        <v>9.7762710931982369E-2</v>
      </c>
      <c r="Y11" s="16">
        <v>0.13093763321419061</v>
      </c>
      <c r="AA11" s="16">
        <v>6.9395040233358102E-2</v>
      </c>
      <c r="AB11" s="16">
        <v>7.7759807422353222E-2</v>
      </c>
      <c r="AC11" s="16">
        <v>8.9341032484409735E-2</v>
      </c>
      <c r="AD11" s="16">
        <v>0.12047286799068541</v>
      </c>
    </row>
    <row r="13" spans="2:32" x14ac:dyDescent="0.35">
      <c r="B13" s="19" t="s">
        <v>64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351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665</v>
      </c>
      <c r="D7" s="13">
        <v>335</v>
      </c>
      <c r="E7" s="13">
        <v>330</v>
      </c>
      <c r="G7" s="13">
        <v>94</v>
      </c>
      <c r="H7" s="13">
        <v>116</v>
      </c>
      <c r="I7" s="13">
        <v>108</v>
      </c>
      <c r="J7" s="13">
        <v>121</v>
      </c>
      <c r="K7" s="13">
        <v>101</v>
      </c>
      <c r="L7" s="13">
        <v>125</v>
      </c>
      <c r="N7" s="13">
        <v>65</v>
      </c>
      <c r="O7" s="13">
        <v>20</v>
      </c>
      <c r="P7" s="13">
        <v>33</v>
      </c>
      <c r="Q7" s="13">
        <v>32</v>
      </c>
      <c r="R7" s="13">
        <v>70</v>
      </c>
      <c r="S7" s="13">
        <v>56</v>
      </c>
      <c r="T7" s="13">
        <v>53</v>
      </c>
      <c r="U7" s="13">
        <v>70</v>
      </c>
      <c r="V7" s="13">
        <v>82</v>
      </c>
      <c r="W7" s="13">
        <v>82</v>
      </c>
      <c r="X7" s="13">
        <v>45</v>
      </c>
      <c r="Y7" s="13">
        <v>57</v>
      </c>
      <c r="AA7" s="13">
        <v>174</v>
      </c>
      <c r="AB7" s="13">
        <v>172</v>
      </c>
      <c r="AC7" s="13">
        <v>152</v>
      </c>
      <c r="AD7" s="13">
        <v>166</v>
      </c>
    </row>
    <row r="8" spans="2:32" x14ac:dyDescent="0.35">
      <c r="B8" s="7" t="s">
        <v>111</v>
      </c>
      <c r="C8" s="14">
        <v>666</v>
      </c>
      <c r="D8" s="14">
        <v>333</v>
      </c>
      <c r="E8" s="14">
        <v>334</v>
      </c>
      <c r="G8" s="14">
        <v>88</v>
      </c>
      <c r="H8" s="14">
        <v>117</v>
      </c>
      <c r="I8" s="14">
        <v>104</v>
      </c>
      <c r="J8" s="14">
        <v>122</v>
      </c>
      <c r="K8" s="14">
        <v>97</v>
      </c>
      <c r="L8" s="14">
        <v>138</v>
      </c>
      <c r="N8" s="14">
        <v>64</v>
      </c>
      <c r="O8" s="14">
        <v>17</v>
      </c>
      <c r="P8" s="14">
        <v>31</v>
      </c>
      <c r="Q8" s="14">
        <v>29</v>
      </c>
      <c r="R8" s="14">
        <v>69</v>
      </c>
      <c r="S8" s="14">
        <v>55</v>
      </c>
      <c r="T8" s="14">
        <v>51</v>
      </c>
      <c r="U8" s="14">
        <v>67</v>
      </c>
      <c r="V8" s="14">
        <v>90</v>
      </c>
      <c r="W8" s="14">
        <v>82</v>
      </c>
      <c r="X8" s="14">
        <v>49</v>
      </c>
      <c r="Y8" s="14">
        <v>62</v>
      </c>
      <c r="AA8" s="14">
        <v>175</v>
      </c>
      <c r="AB8" s="14">
        <v>171</v>
      </c>
      <c r="AC8" s="14">
        <v>154</v>
      </c>
      <c r="AD8" s="14">
        <v>166</v>
      </c>
    </row>
    <row r="9" spans="2:32" ht="46" customHeight="1" x14ac:dyDescent="0.35">
      <c r="B9" s="15" t="s">
        <v>352</v>
      </c>
      <c r="C9" s="16">
        <v>0.53903970435159965</v>
      </c>
      <c r="D9" s="16">
        <v>0.56524927083815946</v>
      </c>
      <c r="E9" s="16">
        <v>0.51289960555005987</v>
      </c>
      <c r="G9" s="16">
        <v>0.64392581102341628</v>
      </c>
      <c r="H9" s="16">
        <v>0.43656254596032928</v>
      </c>
      <c r="I9" s="16">
        <v>0.53373192557974503</v>
      </c>
      <c r="J9" s="16">
        <v>0.46613761930381542</v>
      </c>
      <c r="K9" s="16">
        <v>0.5250091464342822</v>
      </c>
      <c r="L9" s="16">
        <v>0.63727449695185578</v>
      </c>
      <c r="N9" s="16">
        <v>0.5063471812362097</v>
      </c>
      <c r="O9" s="16">
        <v>0.5830684114890885</v>
      </c>
      <c r="P9" s="16">
        <v>0.47834066727444668</v>
      </c>
      <c r="Q9" s="16">
        <v>0.56319214887674152</v>
      </c>
      <c r="R9" s="16">
        <v>0.58096868320181028</v>
      </c>
      <c r="S9" s="16">
        <v>0.47826531317871929</v>
      </c>
      <c r="T9" s="16">
        <v>0.51232323073335795</v>
      </c>
      <c r="U9" s="16">
        <v>0.57369656504081123</v>
      </c>
      <c r="V9" s="16">
        <v>0.50090249657742825</v>
      </c>
      <c r="W9" s="16">
        <v>0.4968238963525074</v>
      </c>
      <c r="X9" s="16">
        <v>0.60382434513397554</v>
      </c>
      <c r="Y9" s="16">
        <v>0.63076169387736059</v>
      </c>
      <c r="AA9" s="16">
        <v>0.52678163795006316</v>
      </c>
      <c r="AB9" s="16">
        <v>0.54897379600022445</v>
      </c>
      <c r="AC9" s="16">
        <v>0.51748773934269543</v>
      </c>
      <c r="AD9" s="16">
        <v>0.56093927269164445</v>
      </c>
    </row>
    <row r="10" spans="2:32" ht="32" customHeight="1" x14ac:dyDescent="0.35">
      <c r="B10" s="15" t="s">
        <v>338</v>
      </c>
      <c r="C10" s="16">
        <v>0.38635312660625942</v>
      </c>
      <c r="D10" s="16">
        <v>0.37390398331068131</v>
      </c>
      <c r="E10" s="16">
        <v>0.39876927381372329</v>
      </c>
      <c r="G10" s="16">
        <v>0.32526934058039492</v>
      </c>
      <c r="H10" s="16">
        <v>0.48492353471892058</v>
      </c>
      <c r="I10" s="16">
        <v>0.40938793860033562</v>
      </c>
      <c r="J10" s="16">
        <v>0.44831209715750248</v>
      </c>
      <c r="K10" s="16">
        <v>0.41320594413268019</v>
      </c>
      <c r="L10" s="16">
        <v>0.25090103705288741</v>
      </c>
      <c r="N10" s="16">
        <v>0.38139528560565789</v>
      </c>
      <c r="O10" s="16">
        <v>0.31345627228705292</v>
      </c>
      <c r="P10" s="16">
        <v>0.49021254895963778</v>
      </c>
      <c r="Q10" s="16">
        <v>0.33626651241650052</v>
      </c>
      <c r="R10" s="16">
        <v>0.37608749526636442</v>
      </c>
      <c r="S10" s="16">
        <v>0.39041874728606057</v>
      </c>
      <c r="T10" s="16">
        <v>0.42811758731621252</v>
      </c>
      <c r="U10" s="16">
        <v>0.39520518256110021</v>
      </c>
      <c r="V10" s="16">
        <v>0.38758371985969481</v>
      </c>
      <c r="W10" s="16">
        <v>0.45453958577998183</v>
      </c>
      <c r="X10" s="16">
        <v>0.35196990090268498</v>
      </c>
      <c r="Y10" s="16">
        <v>0.28265664325997691</v>
      </c>
      <c r="AA10" s="16">
        <v>0.39949908905836529</v>
      </c>
      <c r="AB10" s="16">
        <v>0.39173678664389849</v>
      </c>
      <c r="AC10" s="16">
        <v>0.39538965079642152</v>
      </c>
      <c r="AD10" s="16">
        <v>0.35924162123123071</v>
      </c>
    </row>
    <row r="11" spans="2:32" ht="19" customHeight="1" x14ac:dyDescent="0.35">
      <c r="B11" s="15" t="s">
        <v>125</v>
      </c>
      <c r="C11" s="16">
        <v>7.4607169042140903E-2</v>
      </c>
      <c r="D11" s="16">
        <v>6.084674585115931E-2</v>
      </c>
      <c r="E11" s="16">
        <v>8.8331120636216842E-2</v>
      </c>
      <c r="G11" s="16">
        <v>3.080484839618871E-2</v>
      </c>
      <c r="H11" s="16">
        <v>7.851391932075022E-2</v>
      </c>
      <c r="I11" s="16">
        <v>5.6880135819919499E-2</v>
      </c>
      <c r="J11" s="16">
        <v>8.5550283538682034E-2</v>
      </c>
      <c r="K11" s="16">
        <v>6.1784909433037639E-2</v>
      </c>
      <c r="L11" s="16">
        <v>0.1118244659952571</v>
      </c>
      <c r="N11" s="16">
        <v>0.1122575331581324</v>
      </c>
      <c r="O11" s="16">
        <v>0.1034753162238591</v>
      </c>
      <c r="P11" s="16">
        <v>3.1446783765915469E-2</v>
      </c>
      <c r="Q11" s="16">
        <v>0.10054133870675799</v>
      </c>
      <c r="R11" s="16">
        <v>4.2943821531825632E-2</v>
      </c>
      <c r="S11" s="16">
        <v>0.13131593953522011</v>
      </c>
      <c r="T11" s="16">
        <v>5.9559181950429488E-2</v>
      </c>
      <c r="U11" s="16">
        <v>3.1098252398088531E-2</v>
      </c>
      <c r="V11" s="16">
        <v>0.111513783562877</v>
      </c>
      <c r="W11" s="16">
        <v>4.8636517867510873E-2</v>
      </c>
      <c r="X11" s="16">
        <v>4.4205753963339658E-2</v>
      </c>
      <c r="Y11" s="16">
        <v>8.6581662862662612E-2</v>
      </c>
      <c r="AA11" s="16">
        <v>7.3719272991571633E-2</v>
      </c>
      <c r="AB11" s="16">
        <v>5.928941735587695E-2</v>
      </c>
      <c r="AC11" s="16">
        <v>8.7122609860883105E-2</v>
      </c>
      <c r="AD11" s="16">
        <v>7.9819106077125029E-2</v>
      </c>
    </row>
    <row r="13" spans="2:32" x14ac:dyDescent="0.35">
      <c r="B13" s="19" t="s">
        <v>65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353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656</v>
      </c>
      <c r="D7" s="13">
        <v>325</v>
      </c>
      <c r="E7" s="13">
        <v>331</v>
      </c>
      <c r="G7" s="13">
        <v>89</v>
      </c>
      <c r="H7" s="13">
        <v>116</v>
      </c>
      <c r="I7" s="13">
        <v>118</v>
      </c>
      <c r="J7" s="13">
        <v>115</v>
      </c>
      <c r="K7" s="13">
        <v>101</v>
      </c>
      <c r="L7" s="13">
        <v>117</v>
      </c>
      <c r="N7" s="13">
        <v>49</v>
      </c>
      <c r="O7" s="13">
        <v>22</v>
      </c>
      <c r="P7" s="13">
        <v>33</v>
      </c>
      <c r="Q7" s="13">
        <v>24</v>
      </c>
      <c r="R7" s="13">
        <v>73</v>
      </c>
      <c r="S7" s="13">
        <v>66</v>
      </c>
      <c r="T7" s="13">
        <v>52</v>
      </c>
      <c r="U7" s="13">
        <v>53</v>
      </c>
      <c r="V7" s="13">
        <v>83</v>
      </c>
      <c r="W7" s="13">
        <v>96</v>
      </c>
      <c r="X7" s="13">
        <v>46</v>
      </c>
      <c r="Y7" s="13">
        <v>59</v>
      </c>
      <c r="AA7" s="13">
        <v>176</v>
      </c>
      <c r="AB7" s="13">
        <v>162</v>
      </c>
      <c r="AC7" s="13">
        <v>136</v>
      </c>
      <c r="AD7" s="13">
        <v>180</v>
      </c>
    </row>
    <row r="8" spans="2:32" x14ac:dyDescent="0.35">
      <c r="B8" s="7" t="s">
        <v>111</v>
      </c>
      <c r="C8" s="14">
        <v>657</v>
      </c>
      <c r="D8" s="14">
        <v>324</v>
      </c>
      <c r="E8" s="14">
        <v>333</v>
      </c>
      <c r="G8" s="14">
        <v>83</v>
      </c>
      <c r="H8" s="14">
        <v>116</v>
      </c>
      <c r="I8" s="14">
        <v>113</v>
      </c>
      <c r="J8" s="14">
        <v>115</v>
      </c>
      <c r="K8" s="14">
        <v>99</v>
      </c>
      <c r="L8" s="14">
        <v>130</v>
      </c>
      <c r="N8" s="14">
        <v>48</v>
      </c>
      <c r="O8" s="14">
        <v>20</v>
      </c>
      <c r="P8" s="14">
        <v>31</v>
      </c>
      <c r="Q8" s="14">
        <v>22</v>
      </c>
      <c r="R8" s="14">
        <v>72</v>
      </c>
      <c r="S8" s="14">
        <v>64</v>
      </c>
      <c r="T8" s="14">
        <v>49</v>
      </c>
      <c r="U8" s="14">
        <v>51</v>
      </c>
      <c r="V8" s="14">
        <v>90</v>
      </c>
      <c r="W8" s="14">
        <v>94</v>
      </c>
      <c r="X8" s="14">
        <v>52</v>
      </c>
      <c r="Y8" s="14">
        <v>63</v>
      </c>
      <c r="AA8" s="14">
        <v>176</v>
      </c>
      <c r="AB8" s="14">
        <v>160</v>
      </c>
      <c r="AC8" s="14">
        <v>138</v>
      </c>
      <c r="AD8" s="14">
        <v>182</v>
      </c>
    </row>
    <row r="9" spans="2:32" ht="46" customHeight="1" x14ac:dyDescent="0.35">
      <c r="B9" s="15" t="s">
        <v>354</v>
      </c>
      <c r="C9" s="16">
        <v>0.21919727862994401</v>
      </c>
      <c r="D9" s="16">
        <v>0.17301524633239929</v>
      </c>
      <c r="E9" s="16">
        <v>0.26405283873862112</v>
      </c>
      <c r="G9" s="16">
        <v>0.15847519764685319</v>
      </c>
      <c r="H9" s="16">
        <v>0.1438409458871196</v>
      </c>
      <c r="I9" s="16">
        <v>0.2056245784805466</v>
      </c>
      <c r="J9" s="16">
        <v>0.22417832692677819</v>
      </c>
      <c r="K9" s="16">
        <v>0.30363086425263219</v>
      </c>
      <c r="L9" s="16">
        <v>0.26866634578606219</v>
      </c>
      <c r="N9" s="16">
        <v>0.24293439126912569</v>
      </c>
      <c r="O9" s="16">
        <v>9.346153431063571E-2</v>
      </c>
      <c r="P9" s="16">
        <v>0.1851512314164056</v>
      </c>
      <c r="Q9" s="16">
        <v>0.12874041422464591</v>
      </c>
      <c r="R9" s="16">
        <v>0.27864036888658322</v>
      </c>
      <c r="S9" s="16">
        <v>0.25549475821384582</v>
      </c>
      <c r="T9" s="16">
        <v>0.30524938358437542</v>
      </c>
      <c r="U9" s="16">
        <v>0.191498818291856</v>
      </c>
      <c r="V9" s="16">
        <v>0.1562054853397522</v>
      </c>
      <c r="W9" s="16">
        <v>0.17698686006584949</v>
      </c>
      <c r="X9" s="16">
        <v>0.2188062483796237</v>
      </c>
      <c r="Y9" s="16">
        <v>0.29297162550784728</v>
      </c>
      <c r="AA9" s="16">
        <v>0.16641856372017191</v>
      </c>
      <c r="AB9" s="16">
        <v>0.25382867232344192</v>
      </c>
      <c r="AC9" s="16">
        <v>0.19743674079524759</v>
      </c>
      <c r="AD9" s="16">
        <v>0.25531431597185777</v>
      </c>
    </row>
    <row r="10" spans="2:32" ht="32" customHeight="1" x14ac:dyDescent="0.35">
      <c r="B10" s="15" t="s">
        <v>355</v>
      </c>
      <c r="C10" s="16">
        <v>0.69348372553421134</v>
      </c>
      <c r="D10" s="16">
        <v>0.74272491372970939</v>
      </c>
      <c r="E10" s="16">
        <v>0.64565687671354399</v>
      </c>
      <c r="G10" s="16">
        <v>0.83094605062765836</v>
      </c>
      <c r="H10" s="16">
        <v>0.82290615375459419</v>
      </c>
      <c r="I10" s="16">
        <v>0.70556981625699788</v>
      </c>
      <c r="J10" s="16">
        <v>0.66167255257039148</v>
      </c>
      <c r="K10" s="16">
        <v>0.60301136727697591</v>
      </c>
      <c r="L10" s="16">
        <v>0.57631255257616631</v>
      </c>
      <c r="N10" s="16">
        <v>0.69505866450291598</v>
      </c>
      <c r="O10" s="16">
        <v>0.90653846568936447</v>
      </c>
      <c r="P10" s="16">
        <v>0.76088470728191815</v>
      </c>
      <c r="Q10" s="16">
        <v>0.69046163132636218</v>
      </c>
      <c r="R10" s="16">
        <v>0.67674046933854781</v>
      </c>
      <c r="S10" s="16">
        <v>0.63034814042009402</v>
      </c>
      <c r="T10" s="16">
        <v>0.65250579509661244</v>
      </c>
      <c r="U10" s="16">
        <v>0.66057190718433989</v>
      </c>
      <c r="V10" s="16">
        <v>0.78143005100146823</v>
      </c>
      <c r="W10" s="16">
        <v>0.69791986174063958</v>
      </c>
      <c r="X10" s="16">
        <v>0.65182368208231656</v>
      </c>
      <c r="Y10" s="16">
        <v>0.63534937964343874</v>
      </c>
      <c r="AA10" s="16">
        <v>0.74423869013288357</v>
      </c>
      <c r="AB10" s="16">
        <v>0.6878047321438967</v>
      </c>
      <c r="AC10" s="16">
        <v>0.74847655683135317</v>
      </c>
      <c r="AD10" s="16">
        <v>0.60841109527136239</v>
      </c>
    </row>
    <row r="11" spans="2:32" ht="19" customHeight="1" x14ac:dyDescent="0.35">
      <c r="B11" s="15" t="s">
        <v>125</v>
      </c>
      <c r="C11" s="16">
        <v>8.7318995835844557E-2</v>
      </c>
      <c r="D11" s="16">
        <v>8.4259839937891101E-2</v>
      </c>
      <c r="E11" s="16">
        <v>9.0290284547834804E-2</v>
      </c>
      <c r="G11" s="16">
        <v>1.0578751725488479E-2</v>
      </c>
      <c r="H11" s="16">
        <v>3.3252900358286187E-2</v>
      </c>
      <c r="I11" s="16">
        <v>8.880560526245547E-2</v>
      </c>
      <c r="J11" s="16">
        <v>0.11414912050283051</v>
      </c>
      <c r="K11" s="16">
        <v>9.3357768470391914E-2</v>
      </c>
      <c r="L11" s="16">
        <v>0.1550211016377715</v>
      </c>
      <c r="N11" s="16">
        <v>6.2006944227958341E-2</v>
      </c>
      <c r="O11" s="16">
        <v>0</v>
      </c>
      <c r="P11" s="16">
        <v>5.3964061301676441E-2</v>
      </c>
      <c r="Q11" s="16">
        <v>0.18079795444899169</v>
      </c>
      <c r="R11" s="16">
        <v>4.4619161774869069E-2</v>
      </c>
      <c r="S11" s="16">
        <v>0.1141571013660599</v>
      </c>
      <c r="T11" s="16">
        <v>4.2244821319012048E-2</v>
      </c>
      <c r="U11" s="16">
        <v>0.147929274523804</v>
      </c>
      <c r="V11" s="16">
        <v>6.2364463658779588E-2</v>
      </c>
      <c r="W11" s="16">
        <v>0.12509327819351071</v>
      </c>
      <c r="X11" s="16">
        <v>0.1293700695380596</v>
      </c>
      <c r="Y11" s="16">
        <v>7.1678994848713928E-2</v>
      </c>
      <c r="AA11" s="16">
        <v>8.9342746146944443E-2</v>
      </c>
      <c r="AB11" s="16">
        <v>5.8366595532661388E-2</v>
      </c>
      <c r="AC11" s="16">
        <v>5.4086702373399131E-2</v>
      </c>
      <c r="AD11" s="16">
        <v>0.1362745887567797</v>
      </c>
    </row>
    <row r="13" spans="2:32" x14ac:dyDescent="0.35">
      <c r="B13" s="19" t="s">
        <v>66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356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664</v>
      </c>
      <c r="D7" s="13">
        <v>324</v>
      </c>
      <c r="E7" s="13">
        <v>340</v>
      </c>
      <c r="G7" s="13">
        <v>99</v>
      </c>
      <c r="H7" s="13">
        <v>104</v>
      </c>
      <c r="I7" s="13">
        <v>112</v>
      </c>
      <c r="J7" s="13">
        <v>112</v>
      </c>
      <c r="K7" s="13">
        <v>101</v>
      </c>
      <c r="L7" s="13">
        <v>136</v>
      </c>
      <c r="N7" s="13">
        <v>65</v>
      </c>
      <c r="O7" s="13">
        <v>30</v>
      </c>
      <c r="P7" s="13">
        <v>34</v>
      </c>
      <c r="Q7" s="13">
        <v>30</v>
      </c>
      <c r="R7" s="13">
        <v>67</v>
      </c>
      <c r="S7" s="13">
        <v>51</v>
      </c>
      <c r="T7" s="13">
        <v>45</v>
      </c>
      <c r="U7" s="13">
        <v>57</v>
      </c>
      <c r="V7" s="13">
        <v>88</v>
      </c>
      <c r="W7" s="13">
        <v>84</v>
      </c>
      <c r="X7" s="13">
        <v>54</v>
      </c>
      <c r="Y7" s="13">
        <v>59</v>
      </c>
      <c r="AA7" s="13">
        <v>193</v>
      </c>
      <c r="AB7" s="13">
        <v>164</v>
      </c>
      <c r="AC7" s="13">
        <v>140</v>
      </c>
      <c r="AD7" s="13">
        <v>161</v>
      </c>
    </row>
    <row r="8" spans="2:32" x14ac:dyDescent="0.35">
      <c r="B8" s="7" t="s">
        <v>111</v>
      </c>
      <c r="C8" s="14">
        <v>663</v>
      </c>
      <c r="D8" s="14">
        <v>321</v>
      </c>
      <c r="E8" s="14">
        <v>342</v>
      </c>
      <c r="G8" s="14">
        <v>93</v>
      </c>
      <c r="H8" s="14">
        <v>105</v>
      </c>
      <c r="I8" s="14">
        <v>109</v>
      </c>
      <c r="J8" s="14">
        <v>112</v>
      </c>
      <c r="K8" s="14">
        <v>97</v>
      </c>
      <c r="L8" s="14">
        <v>148</v>
      </c>
      <c r="N8" s="14">
        <v>64</v>
      </c>
      <c r="O8" s="14">
        <v>27</v>
      </c>
      <c r="P8" s="14">
        <v>32</v>
      </c>
      <c r="Q8" s="14">
        <v>27</v>
      </c>
      <c r="R8" s="14">
        <v>66</v>
      </c>
      <c r="S8" s="14">
        <v>50</v>
      </c>
      <c r="T8" s="14">
        <v>43</v>
      </c>
      <c r="U8" s="14">
        <v>55</v>
      </c>
      <c r="V8" s="14">
        <v>97</v>
      </c>
      <c r="W8" s="14">
        <v>81</v>
      </c>
      <c r="X8" s="14">
        <v>60</v>
      </c>
      <c r="Y8" s="14">
        <v>63</v>
      </c>
      <c r="AA8" s="14">
        <v>194</v>
      </c>
      <c r="AB8" s="14">
        <v>165</v>
      </c>
      <c r="AC8" s="14">
        <v>140</v>
      </c>
      <c r="AD8" s="14">
        <v>163</v>
      </c>
    </row>
    <row r="9" spans="2:32" ht="32" customHeight="1" x14ac:dyDescent="0.35">
      <c r="B9" s="15" t="s">
        <v>357</v>
      </c>
      <c r="C9" s="16">
        <v>0.23677156612451131</v>
      </c>
      <c r="D9" s="16">
        <v>0.2074769929367544</v>
      </c>
      <c r="E9" s="16">
        <v>0.26421149466800242</v>
      </c>
      <c r="G9" s="16">
        <v>0.18030006295590789</v>
      </c>
      <c r="H9" s="16">
        <v>0.20915413090888771</v>
      </c>
      <c r="I9" s="16">
        <v>0.16594338177467979</v>
      </c>
      <c r="J9" s="16">
        <v>0.27494035272163558</v>
      </c>
      <c r="K9" s="16">
        <v>0.2406967518973176</v>
      </c>
      <c r="L9" s="16">
        <v>0.31258871025534879</v>
      </c>
      <c r="N9" s="16">
        <v>0.25632275530583881</v>
      </c>
      <c r="O9" s="16">
        <v>0.20277245278804409</v>
      </c>
      <c r="P9" s="16">
        <v>0.40345346498076717</v>
      </c>
      <c r="Q9" s="16">
        <v>0.23272394796415721</v>
      </c>
      <c r="R9" s="16">
        <v>0.1537367324568121</v>
      </c>
      <c r="S9" s="16">
        <v>0.24490626915797081</v>
      </c>
      <c r="T9" s="16">
        <v>0.42675436076545309</v>
      </c>
      <c r="U9" s="16">
        <v>0.22936487890473639</v>
      </c>
      <c r="V9" s="16">
        <v>0.15510052822721249</v>
      </c>
      <c r="W9" s="16">
        <v>0.18255593517310781</v>
      </c>
      <c r="X9" s="16">
        <v>0.31175710296704812</v>
      </c>
      <c r="Y9" s="16">
        <v>0.22895629500013501</v>
      </c>
      <c r="AA9" s="16">
        <v>0.21206356494634049</v>
      </c>
      <c r="AB9" s="16">
        <v>0.19590606963585741</v>
      </c>
      <c r="AC9" s="16">
        <v>0.22542329462747221</v>
      </c>
      <c r="AD9" s="16">
        <v>0.31791103592703879</v>
      </c>
    </row>
    <row r="10" spans="2:32" ht="32" customHeight="1" x14ac:dyDescent="0.35">
      <c r="B10" s="15" t="s">
        <v>355</v>
      </c>
      <c r="C10" s="16">
        <v>0.6772090339935869</v>
      </c>
      <c r="D10" s="16">
        <v>0.73960985489348507</v>
      </c>
      <c r="E10" s="16">
        <v>0.61875882017500838</v>
      </c>
      <c r="G10" s="16">
        <v>0.76703235002246328</v>
      </c>
      <c r="H10" s="16">
        <v>0.74414749525040913</v>
      </c>
      <c r="I10" s="16">
        <v>0.74162925763752863</v>
      </c>
      <c r="J10" s="16">
        <v>0.6536288097918358</v>
      </c>
      <c r="K10" s="16">
        <v>0.64965255529216592</v>
      </c>
      <c r="L10" s="16">
        <v>0.56158427351433338</v>
      </c>
      <c r="N10" s="16">
        <v>0.58641176992495347</v>
      </c>
      <c r="O10" s="16">
        <v>0.69210149291108358</v>
      </c>
      <c r="P10" s="16">
        <v>0.56758163268099315</v>
      </c>
      <c r="Q10" s="16">
        <v>0.66618686862923293</v>
      </c>
      <c r="R10" s="16">
        <v>0.77106883895888201</v>
      </c>
      <c r="S10" s="16">
        <v>0.65042108469549631</v>
      </c>
      <c r="T10" s="16">
        <v>0.52780887906429474</v>
      </c>
      <c r="U10" s="16">
        <v>0.69711558262841611</v>
      </c>
      <c r="V10" s="16">
        <v>0.76545574728770271</v>
      </c>
      <c r="W10" s="16">
        <v>0.73215844522079343</v>
      </c>
      <c r="X10" s="16">
        <v>0.61186483367719302</v>
      </c>
      <c r="Y10" s="16">
        <v>0.68761016084141302</v>
      </c>
      <c r="AA10" s="16">
        <v>0.71245321036119635</v>
      </c>
      <c r="AB10" s="16">
        <v>0.74144643503232155</v>
      </c>
      <c r="AC10" s="16">
        <v>0.68040325839156102</v>
      </c>
      <c r="AD10" s="16">
        <v>0.56591519106491117</v>
      </c>
    </row>
    <row r="11" spans="2:32" ht="19" customHeight="1" x14ac:dyDescent="0.35">
      <c r="B11" s="15" t="s">
        <v>125</v>
      </c>
      <c r="C11" s="16">
        <v>8.6019399881901742E-2</v>
      </c>
      <c r="D11" s="16">
        <v>5.2913152169760433E-2</v>
      </c>
      <c r="E11" s="16">
        <v>0.11702968515698919</v>
      </c>
      <c r="G11" s="16">
        <v>5.2667587021628902E-2</v>
      </c>
      <c r="H11" s="16">
        <v>4.6698373840703043E-2</v>
      </c>
      <c r="I11" s="16">
        <v>9.2427360587791413E-2</v>
      </c>
      <c r="J11" s="16">
        <v>7.1430837486528606E-2</v>
      </c>
      <c r="K11" s="16">
        <v>0.1096506928105164</v>
      </c>
      <c r="L11" s="16">
        <v>0.12582701623031781</v>
      </c>
      <c r="N11" s="16">
        <v>0.1572654747692076</v>
      </c>
      <c r="O11" s="16">
        <v>0.10512605430087241</v>
      </c>
      <c r="P11" s="16">
        <v>2.896490233823969E-2</v>
      </c>
      <c r="Q11" s="16">
        <v>0.10108918340661011</v>
      </c>
      <c r="R11" s="16">
        <v>7.5194428584305806E-2</v>
      </c>
      <c r="S11" s="16">
        <v>0.1046726461465327</v>
      </c>
      <c r="T11" s="16">
        <v>4.5436760170252138E-2</v>
      </c>
      <c r="U11" s="16">
        <v>7.3519538466847528E-2</v>
      </c>
      <c r="V11" s="16">
        <v>7.9443724485084771E-2</v>
      </c>
      <c r="W11" s="16">
        <v>8.5285619606098859E-2</v>
      </c>
      <c r="X11" s="16">
        <v>7.6378063355759043E-2</v>
      </c>
      <c r="Y11" s="16">
        <v>8.3433544158451931E-2</v>
      </c>
      <c r="AA11" s="16">
        <v>7.5483224692463061E-2</v>
      </c>
      <c r="AB11" s="16">
        <v>6.2647495331821082E-2</v>
      </c>
      <c r="AC11" s="16">
        <v>9.4173446980966885E-2</v>
      </c>
      <c r="AD11" s="16">
        <v>0.11617377300805019</v>
      </c>
    </row>
    <row r="13" spans="2:32" x14ac:dyDescent="0.35">
      <c r="B13" s="19" t="s">
        <v>67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358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723</v>
      </c>
      <c r="D7" s="13">
        <v>371</v>
      </c>
      <c r="E7" s="13">
        <v>352</v>
      </c>
      <c r="G7" s="13">
        <v>108</v>
      </c>
      <c r="H7" s="13">
        <v>124</v>
      </c>
      <c r="I7" s="13">
        <v>130</v>
      </c>
      <c r="J7" s="13">
        <v>124</v>
      </c>
      <c r="K7" s="13">
        <v>97</v>
      </c>
      <c r="L7" s="13">
        <v>140</v>
      </c>
      <c r="N7" s="13">
        <v>75</v>
      </c>
      <c r="O7" s="13">
        <v>16</v>
      </c>
      <c r="P7" s="13">
        <v>41</v>
      </c>
      <c r="Q7" s="13">
        <v>38</v>
      </c>
      <c r="R7" s="13">
        <v>85</v>
      </c>
      <c r="S7" s="13">
        <v>51</v>
      </c>
      <c r="T7" s="13">
        <v>55</v>
      </c>
      <c r="U7" s="13">
        <v>81</v>
      </c>
      <c r="V7" s="13">
        <v>88</v>
      </c>
      <c r="W7" s="13">
        <v>92</v>
      </c>
      <c r="X7" s="13">
        <v>48</v>
      </c>
      <c r="Y7" s="13">
        <v>53</v>
      </c>
      <c r="AA7" s="13">
        <v>191</v>
      </c>
      <c r="AB7" s="13">
        <v>203</v>
      </c>
      <c r="AC7" s="13">
        <v>162</v>
      </c>
      <c r="AD7" s="13">
        <v>163</v>
      </c>
    </row>
    <row r="8" spans="2:32" x14ac:dyDescent="0.35">
      <c r="B8" s="7" t="s">
        <v>111</v>
      </c>
      <c r="C8" s="14">
        <v>722</v>
      </c>
      <c r="D8" s="14">
        <v>365</v>
      </c>
      <c r="E8" s="14">
        <v>356</v>
      </c>
      <c r="G8" s="14">
        <v>101</v>
      </c>
      <c r="H8" s="14">
        <v>124</v>
      </c>
      <c r="I8" s="14">
        <v>124</v>
      </c>
      <c r="J8" s="14">
        <v>125</v>
      </c>
      <c r="K8" s="14">
        <v>91</v>
      </c>
      <c r="L8" s="14">
        <v>156</v>
      </c>
      <c r="N8" s="14">
        <v>73</v>
      </c>
      <c r="O8" s="14">
        <v>14</v>
      </c>
      <c r="P8" s="14">
        <v>38</v>
      </c>
      <c r="Q8" s="14">
        <v>35</v>
      </c>
      <c r="R8" s="14">
        <v>85</v>
      </c>
      <c r="S8" s="14">
        <v>50</v>
      </c>
      <c r="T8" s="14">
        <v>53</v>
      </c>
      <c r="U8" s="14">
        <v>78</v>
      </c>
      <c r="V8" s="14">
        <v>95</v>
      </c>
      <c r="W8" s="14">
        <v>91</v>
      </c>
      <c r="X8" s="14">
        <v>52</v>
      </c>
      <c r="Y8" s="14">
        <v>59</v>
      </c>
      <c r="AA8" s="14">
        <v>190</v>
      </c>
      <c r="AB8" s="14">
        <v>202</v>
      </c>
      <c r="AC8" s="14">
        <v>165</v>
      </c>
      <c r="AD8" s="14">
        <v>164</v>
      </c>
    </row>
    <row r="9" spans="2:32" ht="32" customHeight="1" x14ac:dyDescent="0.35">
      <c r="B9" s="15" t="s">
        <v>359</v>
      </c>
      <c r="C9" s="16">
        <v>0.22323518585110291</v>
      </c>
      <c r="D9" s="16">
        <v>0.18529454117362759</v>
      </c>
      <c r="E9" s="16">
        <v>0.2621169390576249</v>
      </c>
      <c r="G9" s="16">
        <v>0.1949474382590419</v>
      </c>
      <c r="H9" s="16">
        <v>0.16128021781279819</v>
      </c>
      <c r="I9" s="16">
        <v>0.19131122337632531</v>
      </c>
      <c r="J9" s="16">
        <v>0.26717099772669961</v>
      </c>
      <c r="K9" s="16">
        <v>0.1582948569462605</v>
      </c>
      <c r="L9" s="16">
        <v>0.31913855350394188</v>
      </c>
      <c r="N9" s="16">
        <v>0.26259753308352202</v>
      </c>
      <c r="O9" s="16">
        <v>0.34406962866294089</v>
      </c>
      <c r="P9" s="16">
        <v>0.1484174438621553</v>
      </c>
      <c r="Q9" s="16">
        <v>0.2092774092178194</v>
      </c>
      <c r="R9" s="16">
        <v>0.1412862477443948</v>
      </c>
      <c r="S9" s="16">
        <v>0.1542779711617788</v>
      </c>
      <c r="T9" s="16">
        <v>0.25210658197791053</v>
      </c>
      <c r="U9" s="16">
        <v>0.26130268610075968</v>
      </c>
      <c r="V9" s="16">
        <v>0.16497434654778281</v>
      </c>
      <c r="W9" s="16">
        <v>0.19900048648618671</v>
      </c>
      <c r="X9" s="16">
        <v>0.37061364665126079</v>
      </c>
      <c r="Y9" s="16">
        <v>0.30278231457534699</v>
      </c>
      <c r="AA9" s="16">
        <v>0.19906801661533469</v>
      </c>
      <c r="AB9" s="16">
        <v>0.24837139923806251</v>
      </c>
      <c r="AC9" s="16">
        <v>0.17822851233465231</v>
      </c>
      <c r="AD9" s="16">
        <v>0.26540061471940618</v>
      </c>
    </row>
    <row r="10" spans="2:32" ht="32" customHeight="1" x14ac:dyDescent="0.35">
      <c r="B10" s="15" t="s">
        <v>355</v>
      </c>
      <c r="C10" s="16">
        <v>0.70129301185824688</v>
      </c>
      <c r="D10" s="16">
        <v>0.74398639029057545</v>
      </c>
      <c r="E10" s="16">
        <v>0.65754063448380651</v>
      </c>
      <c r="G10" s="16">
        <v>0.76018778061015602</v>
      </c>
      <c r="H10" s="16">
        <v>0.79163939244894599</v>
      </c>
      <c r="I10" s="16">
        <v>0.75483322671139108</v>
      </c>
      <c r="J10" s="16">
        <v>0.64328950008099461</v>
      </c>
      <c r="K10" s="16">
        <v>0.75785036715201237</v>
      </c>
      <c r="L10" s="16">
        <v>0.56187546709950598</v>
      </c>
      <c r="N10" s="16">
        <v>0.64344462992067553</v>
      </c>
      <c r="O10" s="16">
        <v>0.655930371337059</v>
      </c>
      <c r="P10" s="16">
        <v>0.8041411216186819</v>
      </c>
      <c r="Q10" s="16">
        <v>0.68325283457823593</v>
      </c>
      <c r="R10" s="16">
        <v>0.79253277686885537</v>
      </c>
      <c r="S10" s="16">
        <v>0.70742062097107472</v>
      </c>
      <c r="T10" s="16">
        <v>0.71170091487580844</v>
      </c>
      <c r="U10" s="16">
        <v>0.70311184352615053</v>
      </c>
      <c r="V10" s="16">
        <v>0.80193048943241596</v>
      </c>
      <c r="W10" s="16">
        <v>0.67145548325855309</v>
      </c>
      <c r="X10" s="16">
        <v>0.55975729477029523</v>
      </c>
      <c r="Y10" s="16">
        <v>0.58908035274340154</v>
      </c>
      <c r="AA10" s="16">
        <v>0.733214023190632</v>
      </c>
      <c r="AB10" s="16">
        <v>0.68608522327670374</v>
      </c>
      <c r="AC10" s="16">
        <v>0.74694291950515401</v>
      </c>
      <c r="AD10" s="16">
        <v>0.63678375193397052</v>
      </c>
    </row>
    <row r="11" spans="2:32" ht="19" customHeight="1" x14ac:dyDescent="0.35">
      <c r="B11" s="15" t="s">
        <v>125</v>
      </c>
      <c r="C11" s="16">
        <v>7.5471802290650189E-2</v>
      </c>
      <c r="D11" s="16">
        <v>7.0719068535796764E-2</v>
      </c>
      <c r="E11" s="16">
        <v>8.034242645856865E-2</v>
      </c>
      <c r="G11" s="16">
        <v>4.4864781130801938E-2</v>
      </c>
      <c r="H11" s="16">
        <v>4.7080389738255762E-2</v>
      </c>
      <c r="I11" s="16">
        <v>5.385554991228382E-2</v>
      </c>
      <c r="J11" s="16">
        <v>8.9539502192305775E-2</v>
      </c>
      <c r="K11" s="16">
        <v>8.3854775901727074E-2</v>
      </c>
      <c r="L11" s="16">
        <v>0.1189859793965521</v>
      </c>
      <c r="N11" s="16">
        <v>9.3957836995802194E-2</v>
      </c>
      <c r="O11" s="16">
        <v>0</v>
      </c>
      <c r="P11" s="16">
        <v>4.7441434519162752E-2</v>
      </c>
      <c r="Q11" s="16">
        <v>0.1074697562039446</v>
      </c>
      <c r="R11" s="16">
        <v>6.6180975386749941E-2</v>
      </c>
      <c r="S11" s="16">
        <v>0.13830140786714651</v>
      </c>
      <c r="T11" s="16">
        <v>3.6192503146281182E-2</v>
      </c>
      <c r="U11" s="16">
        <v>3.5585470373089872E-2</v>
      </c>
      <c r="V11" s="16">
        <v>3.3095164019801421E-2</v>
      </c>
      <c r="W11" s="16">
        <v>0.12954403025526029</v>
      </c>
      <c r="X11" s="16">
        <v>6.9629058578443925E-2</v>
      </c>
      <c r="Y11" s="16">
        <v>0.10813733268125141</v>
      </c>
      <c r="AA11" s="16">
        <v>6.7717960194033172E-2</v>
      </c>
      <c r="AB11" s="16">
        <v>6.55433774852337E-2</v>
      </c>
      <c r="AC11" s="16">
        <v>7.4828568160193662E-2</v>
      </c>
      <c r="AD11" s="16">
        <v>9.7815633346623326E-2</v>
      </c>
    </row>
    <row r="13" spans="2:32" x14ac:dyDescent="0.35">
      <c r="B13" s="19" t="s">
        <v>68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360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1035</v>
      </c>
      <c r="D7" s="13">
        <v>499</v>
      </c>
      <c r="E7" s="13">
        <v>536</v>
      </c>
      <c r="G7" s="13">
        <v>151</v>
      </c>
      <c r="H7" s="13">
        <v>178</v>
      </c>
      <c r="I7" s="13">
        <v>192</v>
      </c>
      <c r="J7" s="13">
        <v>171</v>
      </c>
      <c r="K7" s="13">
        <v>148</v>
      </c>
      <c r="L7" s="13">
        <v>195</v>
      </c>
      <c r="N7" s="13">
        <v>99</v>
      </c>
      <c r="O7" s="13">
        <v>37</v>
      </c>
      <c r="P7" s="13">
        <v>49</v>
      </c>
      <c r="Q7" s="13">
        <v>49</v>
      </c>
      <c r="R7" s="13">
        <v>103</v>
      </c>
      <c r="S7" s="13">
        <v>95</v>
      </c>
      <c r="T7" s="13">
        <v>70</v>
      </c>
      <c r="U7" s="13">
        <v>105</v>
      </c>
      <c r="V7" s="13">
        <v>132</v>
      </c>
      <c r="W7" s="13">
        <v>144</v>
      </c>
      <c r="X7" s="13">
        <v>70</v>
      </c>
      <c r="Y7" s="13">
        <v>82</v>
      </c>
      <c r="AA7" s="13">
        <v>285</v>
      </c>
      <c r="AB7" s="13">
        <v>267</v>
      </c>
      <c r="AC7" s="13">
        <v>244</v>
      </c>
      <c r="AD7" s="13">
        <v>232</v>
      </c>
    </row>
    <row r="8" spans="2:32" x14ac:dyDescent="0.35">
      <c r="B8" s="7" t="s">
        <v>111</v>
      </c>
      <c r="C8" s="14">
        <v>1032</v>
      </c>
      <c r="D8" s="14">
        <v>493</v>
      </c>
      <c r="E8" s="14">
        <v>538</v>
      </c>
      <c r="G8" s="14">
        <v>140</v>
      </c>
      <c r="H8" s="14">
        <v>178</v>
      </c>
      <c r="I8" s="14">
        <v>185</v>
      </c>
      <c r="J8" s="14">
        <v>170</v>
      </c>
      <c r="K8" s="14">
        <v>142</v>
      </c>
      <c r="L8" s="14">
        <v>217</v>
      </c>
      <c r="N8" s="14">
        <v>96</v>
      </c>
      <c r="O8" s="14">
        <v>33</v>
      </c>
      <c r="P8" s="14">
        <v>46</v>
      </c>
      <c r="Q8" s="14">
        <v>44</v>
      </c>
      <c r="R8" s="14">
        <v>101</v>
      </c>
      <c r="S8" s="14">
        <v>93</v>
      </c>
      <c r="T8" s="14">
        <v>66</v>
      </c>
      <c r="U8" s="14">
        <v>101</v>
      </c>
      <c r="V8" s="14">
        <v>144</v>
      </c>
      <c r="W8" s="14">
        <v>141</v>
      </c>
      <c r="X8" s="14">
        <v>78</v>
      </c>
      <c r="Y8" s="14">
        <v>89</v>
      </c>
      <c r="AA8" s="14">
        <v>285</v>
      </c>
      <c r="AB8" s="14">
        <v>264</v>
      </c>
      <c r="AC8" s="14">
        <v>247</v>
      </c>
      <c r="AD8" s="14">
        <v>233</v>
      </c>
    </row>
    <row r="9" spans="2:32" ht="32" customHeight="1" x14ac:dyDescent="0.35">
      <c r="B9" s="15" t="s">
        <v>361</v>
      </c>
      <c r="C9" s="16">
        <v>0.25811137247365967</v>
      </c>
      <c r="D9" s="16">
        <v>0.21193567525036011</v>
      </c>
      <c r="E9" s="16">
        <v>0.30044202620790611</v>
      </c>
      <c r="G9" s="16">
        <v>0.2103063248040766</v>
      </c>
      <c r="H9" s="16">
        <v>0.1909703655361403</v>
      </c>
      <c r="I9" s="16">
        <v>0.19759341242418371</v>
      </c>
      <c r="J9" s="16">
        <v>0.28866527244609269</v>
      </c>
      <c r="K9" s="16">
        <v>0.26535659739156858</v>
      </c>
      <c r="L9" s="16">
        <v>0.36679418311456619</v>
      </c>
      <c r="N9" s="16">
        <v>0.25628055804663707</v>
      </c>
      <c r="O9" s="16">
        <v>0.17881163432148259</v>
      </c>
      <c r="P9" s="16">
        <v>0.23878707570300511</v>
      </c>
      <c r="Q9" s="16">
        <v>0.15974175807682869</v>
      </c>
      <c r="R9" s="16">
        <v>0.23571531273603791</v>
      </c>
      <c r="S9" s="16">
        <v>0.30624036682618311</v>
      </c>
      <c r="T9" s="16">
        <v>0.3519491425641057</v>
      </c>
      <c r="U9" s="16">
        <v>0.24147974965072361</v>
      </c>
      <c r="V9" s="16">
        <v>0.1805899493266272</v>
      </c>
      <c r="W9" s="16">
        <v>0.23333542063461871</v>
      </c>
      <c r="X9" s="16">
        <v>0.36224774471563942</v>
      </c>
      <c r="Y9" s="16">
        <v>0.34505917982214501</v>
      </c>
      <c r="AA9" s="16">
        <v>0.25346615167025599</v>
      </c>
      <c r="AB9" s="16">
        <v>0.24969267061538561</v>
      </c>
      <c r="AC9" s="16">
        <v>0.26343753788258262</v>
      </c>
      <c r="AD9" s="16">
        <v>0.26737195332667257</v>
      </c>
    </row>
    <row r="10" spans="2:32" ht="32" customHeight="1" x14ac:dyDescent="0.35">
      <c r="B10" s="15" t="s">
        <v>355</v>
      </c>
      <c r="C10" s="16">
        <v>0.65711208939684473</v>
      </c>
      <c r="D10" s="16">
        <v>0.72033007739844823</v>
      </c>
      <c r="E10" s="16">
        <v>0.59915825392078192</v>
      </c>
      <c r="G10" s="16">
        <v>0.75001834984575477</v>
      </c>
      <c r="H10" s="16">
        <v>0.7546485642037879</v>
      </c>
      <c r="I10" s="16">
        <v>0.72382529785348271</v>
      </c>
      <c r="J10" s="16">
        <v>0.59506265765235444</v>
      </c>
      <c r="K10" s="16">
        <v>0.6420898497597809</v>
      </c>
      <c r="L10" s="16">
        <v>0.51887831063224521</v>
      </c>
      <c r="N10" s="16">
        <v>0.66783865432851142</v>
      </c>
      <c r="O10" s="16">
        <v>0.73940058552598964</v>
      </c>
      <c r="P10" s="16">
        <v>0.64525327046654746</v>
      </c>
      <c r="Q10" s="16">
        <v>0.69160651183781974</v>
      </c>
      <c r="R10" s="16">
        <v>0.72232797449188546</v>
      </c>
      <c r="S10" s="16">
        <v>0.6177769709146439</v>
      </c>
      <c r="T10" s="16">
        <v>0.6021531259095021</v>
      </c>
      <c r="U10" s="16">
        <v>0.65358242313001746</v>
      </c>
      <c r="V10" s="16">
        <v>0.77145019274544235</v>
      </c>
      <c r="W10" s="16">
        <v>0.6435116832976524</v>
      </c>
      <c r="X10" s="16">
        <v>0.56180018555373101</v>
      </c>
      <c r="Y10" s="16">
        <v>0.53666847863376921</v>
      </c>
      <c r="AA10" s="16">
        <v>0.66384594800421515</v>
      </c>
      <c r="AB10" s="16">
        <v>0.69187290131480439</v>
      </c>
      <c r="AC10" s="16">
        <v>0.67070900418920332</v>
      </c>
      <c r="AD10" s="16">
        <v>0.59463615251470459</v>
      </c>
    </row>
    <row r="11" spans="2:32" ht="19" customHeight="1" x14ac:dyDescent="0.35">
      <c r="B11" s="15" t="s">
        <v>125</v>
      </c>
      <c r="C11" s="16">
        <v>8.4776538129495344E-2</v>
      </c>
      <c r="D11" s="16">
        <v>6.7734247351191698E-2</v>
      </c>
      <c r="E11" s="16">
        <v>0.10039971987131199</v>
      </c>
      <c r="G11" s="16">
        <v>3.9675325350168753E-2</v>
      </c>
      <c r="H11" s="16">
        <v>5.4381070260071912E-2</v>
      </c>
      <c r="I11" s="16">
        <v>7.8581289722333636E-2</v>
      </c>
      <c r="J11" s="16">
        <v>0.1162720699015527</v>
      </c>
      <c r="K11" s="16">
        <v>9.255355284865055E-2</v>
      </c>
      <c r="L11" s="16">
        <v>0.1143275062531886</v>
      </c>
      <c r="N11" s="16">
        <v>7.5880787624851273E-2</v>
      </c>
      <c r="O11" s="16">
        <v>8.1787780152527523E-2</v>
      </c>
      <c r="P11" s="16">
        <v>0.1159596538304474</v>
      </c>
      <c r="Q11" s="16">
        <v>0.14865173008535151</v>
      </c>
      <c r="R11" s="16">
        <v>4.1956712772076729E-2</v>
      </c>
      <c r="S11" s="16">
        <v>7.5982662259173273E-2</v>
      </c>
      <c r="T11" s="16">
        <v>4.5897731526392337E-2</v>
      </c>
      <c r="U11" s="16">
        <v>0.10493782721925909</v>
      </c>
      <c r="V11" s="16">
        <v>4.7959857927930373E-2</v>
      </c>
      <c r="W11" s="16">
        <v>0.1231528960677286</v>
      </c>
      <c r="X11" s="16">
        <v>7.5952069730629568E-2</v>
      </c>
      <c r="Y11" s="16">
        <v>0.11827234154408579</v>
      </c>
      <c r="AA11" s="16">
        <v>8.2687900325528849E-2</v>
      </c>
      <c r="AB11" s="16">
        <v>5.8434428069810009E-2</v>
      </c>
      <c r="AC11" s="16">
        <v>6.5853457928214051E-2</v>
      </c>
      <c r="AD11" s="16">
        <v>0.13799189415862281</v>
      </c>
    </row>
    <row r="13" spans="2:32" x14ac:dyDescent="0.35">
      <c r="B13" s="19" t="s">
        <v>69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362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996</v>
      </c>
      <c r="D7" s="13">
        <v>515</v>
      </c>
      <c r="E7" s="13">
        <v>481</v>
      </c>
      <c r="G7" s="13">
        <v>145</v>
      </c>
      <c r="H7" s="13">
        <v>165</v>
      </c>
      <c r="I7" s="13">
        <v>167</v>
      </c>
      <c r="J7" s="13">
        <v>176</v>
      </c>
      <c r="K7" s="13">
        <v>150</v>
      </c>
      <c r="L7" s="13">
        <v>193</v>
      </c>
      <c r="N7" s="13">
        <v>89</v>
      </c>
      <c r="O7" s="13">
        <v>31</v>
      </c>
      <c r="P7" s="13">
        <v>59</v>
      </c>
      <c r="Q7" s="13">
        <v>42</v>
      </c>
      <c r="R7" s="13">
        <v>122</v>
      </c>
      <c r="S7" s="13">
        <v>71</v>
      </c>
      <c r="T7" s="13">
        <v>80</v>
      </c>
      <c r="U7" s="13">
        <v>85</v>
      </c>
      <c r="V7" s="13">
        <v>127</v>
      </c>
      <c r="W7" s="13">
        <v>126</v>
      </c>
      <c r="X7" s="13">
        <v>77</v>
      </c>
      <c r="Y7" s="13">
        <v>87</v>
      </c>
      <c r="AA7" s="13">
        <v>268</v>
      </c>
      <c r="AB7" s="13">
        <v>260</v>
      </c>
      <c r="AC7" s="13">
        <v>194</v>
      </c>
      <c r="AD7" s="13">
        <v>269</v>
      </c>
    </row>
    <row r="8" spans="2:32" x14ac:dyDescent="0.35">
      <c r="B8" s="7" t="s">
        <v>111</v>
      </c>
      <c r="C8" s="14">
        <v>998</v>
      </c>
      <c r="D8" s="14">
        <v>510</v>
      </c>
      <c r="E8" s="14">
        <v>488</v>
      </c>
      <c r="G8" s="14">
        <v>138</v>
      </c>
      <c r="H8" s="14">
        <v>166</v>
      </c>
      <c r="I8" s="14">
        <v>160</v>
      </c>
      <c r="J8" s="14">
        <v>178</v>
      </c>
      <c r="K8" s="14">
        <v>144</v>
      </c>
      <c r="L8" s="14">
        <v>212</v>
      </c>
      <c r="N8" s="14">
        <v>87</v>
      </c>
      <c r="O8" s="14">
        <v>28</v>
      </c>
      <c r="P8" s="14">
        <v>55</v>
      </c>
      <c r="Q8" s="14">
        <v>38</v>
      </c>
      <c r="R8" s="14">
        <v>121</v>
      </c>
      <c r="S8" s="14">
        <v>70</v>
      </c>
      <c r="T8" s="14">
        <v>77</v>
      </c>
      <c r="U8" s="14">
        <v>82</v>
      </c>
      <c r="V8" s="14">
        <v>139</v>
      </c>
      <c r="W8" s="14">
        <v>123</v>
      </c>
      <c r="X8" s="14">
        <v>85</v>
      </c>
      <c r="Y8" s="14">
        <v>94</v>
      </c>
      <c r="AA8" s="14">
        <v>267</v>
      </c>
      <c r="AB8" s="14">
        <v>261</v>
      </c>
      <c r="AC8" s="14">
        <v>196</v>
      </c>
      <c r="AD8" s="14">
        <v>273</v>
      </c>
    </row>
    <row r="9" spans="2:32" ht="32" customHeight="1" x14ac:dyDescent="0.35">
      <c r="B9" s="15" t="s">
        <v>363</v>
      </c>
      <c r="C9" s="16">
        <v>0.3055051819334938</v>
      </c>
      <c r="D9" s="16">
        <v>0.26128879113188991</v>
      </c>
      <c r="E9" s="16">
        <v>0.35172802713593437</v>
      </c>
      <c r="G9" s="16">
        <v>0.24855015698839569</v>
      </c>
      <c r="H9" s="16">
        <v>0.2025678092447436</v>
      </c>
      <c r="I9" s="16">
        <v>0.24701077859184981</v>
      </c>
      <c r="J9" s="16">
        <v>0.32734179624219267</v>
      </c>
      <c r="K9" s="16">
        <v>0.32037981250164749</v>
      </c>
      <c r="L9" s="16">
        <v>0.43927163072915842</v>
      </c>
      <c r="N9" s="16">
        <v>0.3519635640743824</v>
      </c>
      <c r="O9" s="16">
        <v>0.25203007686178791</v>
      </c>
      <c r="P9" s="16">
        <v>0.34828781320763103</v>
      </c>
      <c r="Q9" s="16">
        <v>0.36924764996402992</v>
      </c>
      <c r="R9" s="16">
        <v>0.23320828553805609</v>
      </c>
      <c r="S9" s="16">
        <v>0.26358510924111411</v>
      </c>
      <c r="T9" s="16">
        <v>0.44405755830547722</v>
      </c>
      <c r="U9" s="16">
        <v>0.33338910922333947</v>
      </c>
      <c r="V9" s="16">
        <v>0.21831485651001609</v>
      </c>
      <c r="W9" s="16">
        <v>0.28058002754628592</v>
      </c>
      <c r="X9" s="16">
        <v>0.30679993897513019</v>
      </c>
      <c r="Y9" s="16">
        <v>0.37379450320381619</v>
      </c>
      <c r="AA9" s="16">
        <v>0.27582738707989668</v>
      </c>
      <c r="AB9" s="16">
        <v>0.29810554598334532</v>
      </c>
      <c r="AC9" s="16">
        <v>0.23430978493815249</v>
      </c>
      <c r="AD9" s="16">
        <v>0.39224649140511209</v>
      </c>
    </row>
    <row r="10" spans="2:32" ht="32" customHeight="1" x14ac:dyDescent="0.35">
      <c r="B10" s="15" t="s">
        <v>355</v>
      </c>
      <c r="C10" s="16">
        <v>0.62131310470049472</v>
      </c>
      <c r="D10" s="16">
        <v>0.67404465360861898</v>
      </c>
      <c r="E10" s="16">
        <v>0.56618869996557142</v>
      </c>
      <c r="G10" s="16">
        <v>0.72413173613931126</v>
      </c>
      <c r="H10" s="16">
        <v>0.75604390222854501</v>
      </c>
      <c r="I10" s="16">
        <v>0.67249075266683156</v>
      </c>
      <c r="J10" s="16">
        <v>0.60363271090525661</v>
      </c>
      <c r="K10" s="16">
        <v>0.60643655984578682</v>
      </c>
      <c r="L10" s="16">
        <v>0.43471867313862628</v>
      </c>
      <c r="N10" s="16">
        <v>0.51503964129473412</v>
      </c>
      <c r="O10" s="16">
        <v>0.68115000747748766</v>
      </c>
      <c r="P10" s="16">
        <v>0.65171218679236897</v>
      </c>
      <c r="Q10" s="16">
        <v>0.55494193432052774</v>
      </c>
      <c r="R10" s="16">
        <v>0.72314974829741785</v>
      </c>
      <c r="S10" s="16">
        <v>0.60617639440528126</v>
      </c>
      <c r="T10" s="16">
        <v>0.53038020691838261</v>
      </c>
      <c r="U10" s="16">
        <v>0.57611772802886418</v>
      </c>
      <c r="V10" s="16">
        <v>0.68337111247093252</v>
      </c>
      <c r="W10" s="16">
        <v>0.65384307562641863</v>
      </c>
      <c r="X10" s="16">
        <v>0.6279129321932081</v>
      </c>
      <c r="Y10" s="16">
        <v>0.56510786427903048</v>
      </c>
      <c r="AA10" s="16">
        <v>0.65689081311335351</v>
      </c>
      <c r="AB10" s="16">
        <v>0.62612993803882433</v>
      </c>
      <c r="AC10" s="16">
        <v>0.69652782382984368</v>
      </c>
      <c r="AD10" s="16">
        <v>0.52796713089807978</v>
      </c>
    </row>
    <row r="11" spans="2:32" ht="19" customHeight="1" x14ac:dyDescent="0.35">
      <c r="B11" s="15" t="s">
        <v>125</v>
      </c>
      <c r="C11" s="16">
        <v>7.3181713366011508E-2</v>
      </c>
      <c r="D11" s="16">
        <v>6.4666555259491193E-2</v>
      </c>
      <c r="E11" s="16">
        <v>8.2083272898494181E-2</v>
      </c>
      <c r="G11" s="16">
        <v>2.7318106872293111E-2</v>
      </c>
      <c r="H11" s="16">
        <v>4.1388288526711482E-2</v>
      </c>
      <c r="I11" s="16">
        <v>8.0498468741318885E-2</v>
      </c>
      <c r="J11" s="16">
        <v>6.9025492852550663E-2</v>
      </c>
      <c r="K11" s="16">
        <v>7.3183627652565697E-2</v>
      </c>
      <c r="L11" s="16">
        <v>0.12600969613221541</v>
      </c>
      <c r="N11" s="16">
        <v>0.13299679463088351</v>
      </c>
      <c r="O11" s="16">
        <v>6.681991566072458E-2</v>
      </c>
      <c r="P11" s="16">
        <v>0</v>
      </c>
      <c r="Q11" s="16">
        <v>7.5810415715442378E-2</v>
      </c>
      <c r="R11" s="16">
        <v>4.3641966164526147E-2</v>
      </c>
      <c r="S11" s="16">
        <v>0.1302384963536046</v>
      </c>
      <c r="T11" s="16">
        <v>2.5562234776140318E-2</v>
      </c>
      <c r="U11" s="16">
        <v>9.0493162747796244E-2</v>
      </c>
      <c r="V11" s="16">
        <v>9.8314031019051215E-2</v>
      </c>
      <c r="W11" s="16">
        <v>6.5576896827295353E-2</v>
      </c>
      <c r="X11" s="16">
        <v>6.5287128831661503E-2</v>
      </c>
      <c r="Y11" s="16">
        <v>6.1097632517153562E-2</v>
      </c>
      <c r="AA11" s="16">
        <v>6.7281799806749878E-2</v>
      </c>
      <c r="AB11" s="16">
        <v>7.576451597783021E-2</v>
      </c>
      <c r="AC11" s="16">
        <v>6.9162391232003795E-2</v>
      </c>
      <c r="AD11" s="16">
        <v>7.9786377696807992E-2</v>
      </c>
    </row>
    <row r="13" spans="2:32" x14ac:dyDescent="0.35">
      <c r="B13" s="19" t="s">
        <v>70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364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657</v>
      </c>
      <c r="D7" s="13">
        <v>330</v>
      </c>
      <c r="E7" s="13">
        <v>327</v>
      </c>
      <c r="G7" s="13">
        <v>100</v>
      </c>
      <c r="H7" s="13">
        <v>103</v>
      </c>
      <c r="I7" s="13">
        <v>117</v>
      </c>
      <c r="J7" s="13">
        <v>116</v>
      </c>
      <c r="K7" s="13">
        <v>84</v>
      </c>
      <c r="L7" s="13">
        <v>137</v>
      </c>
      <c r="N7" s="13">
        <v>60</v>
      </c>
      <c r="O7" s="13">
        <v>16</v>
      </c>
      <c r="P7" s="13">
        <v>44</v>
      </c>
      <c r="Q7" s="13">
        <v>27</v>
      </c>
      <c r="R7" s="13">
        <v>92</v>
      </c>
      <c r="S7" s="13">
        <v>46</v>
      </c>
      <c r="T7" s="13">
        <v>45</v>
      </c>
      <c r="U7" s="13">
        <v>63</v>
      </c>
      <c r="V7" s="13">
        <v>78</v>
      </c>
      <c r="W7" s="13">
        <v>79</v>
      </c>
      <c r="X7" s="13">
        <v>51</v>
      </c>
      <c r="Y7" s="13">
        <v>56</v>
      </c>
      <c r="AA7" s="13">
        <v>184</v>
      </c>
      <c r="AB7" s="13">
        <v>148</v>
      </c>
      <c r="AC7" s="13">
        <v>149</v>
      </c>
      <c r="AD7" s="13">
        <v>172</v>
      </c>
    </row>
    <row r="8" spans="2:32" x14ac:dyDescent="0.35">
      <c r="B8" s="7" t="s">
        <v>111</v>
      </c>
      <c r="C8" s="14">
        <v>658</v>
      </c>
      <c r="D8" s="14">
        <v>326</v>
      </c>
      <c r="E8" s="14">
        <v>331</v>
      </c>
      <c r="G8" s="14">
        <v>92</v>
      </c>
      <c r="H8" s="14">
        <v>104</v>
      </c>
      <c r="I8" s="14">
        <v>112</v>
      </c>
      <c r="J8" s="14">
        <v>116</v>
      </c>
      <c r="K8" s="14">
        <v>81</v>
      </c>
      <c r="L8" s="14">
        <v>152</v>
      </c>
      <c r="N8" s="14">
        <v>59</v>
      </c>
      <c r="O8" s="14">
        <v>14</v>
      </c>
      <c r="P8" s="14">
        <v>41</v>
      </c>
      <c r="Q8" s="14">
        <v>24</v>
      </c>
      <c r="R8" s="14">
        <v>91</v>
      </c>
      <c r="S8" s="14">
        <v>45</v>
      </c>
      <c r="T8" s="14">
        <v>42</v>
      </c>
      <c r="U8" s="14">
        <v>60</v>
      </c>
      <c r="V8" s="14">
        <v>85</v>
      </c>
      <c r="W8" s="14">
        <v>77</v>
      </c>
      <c r="X8" s="14">
        <v>57</v>
      </c>
      <c r="Y8" s="14">
        <v>62</v>
      </c>
      <c r="AA8" s="14">
        <v>184</v>
      </c>
      <c r="AB8" s="14">
        <v>148</v>
      </c>
      <c r="AC8" s="14">
        <v>152</v>
      </c>
      <c r="AD8" s="14">
        <v>173</v>
      </c>
    </row>
    <row r="9" spans="2:32" ht="32" customHeight="1" x14ac:dyDescent="0.35">
      <c r="B9" s="15" t="s">
        <v>365</v>
      </c>
      <c r="C9" s="16">
        <v>0.41631380846672988</v>
      </c>
      <c r="D9" s="16">
        <v>0.37522412436273128</v>
      </c>
      <c r="E9" s="16">
        <v>0.45677894339144209</v>
      </c>
      <c r="G9" s="16">
        <v>0.32139715397439478</v>
      </c>
      <c r="H9" s="16">
        <v>0.32624903729570798</v>
      </c>
      <c r="I9" s="16">
        <v>0.43200872712480332</v>
      </c>
      <c r="J9" s="16">
        <v>0.42361012389573183</v>
      </c>
      <c r="K9" s="16">
        <v>0.43869599254952091</v>
      </c>
      <c r="L9" s="16">
        <v>0.50641151994825884</v>
      </c>
      <c r="N9" s="16">
        <v>0.35058664924956989</v>
      </c>
      <c r="O9" s="16">
        <v>0.62526640214879503</v>
      </c>
      <c r="P9" s="16">
        <v>0.47652607830834948</v>
      </c>
      <c r="Q9" s="16">
        <v>0.45281807707662958</v>
      </c>
      <c r="R9" s="16">
        <v>0.32148917446916292</v>
      </c>
      <c r="S9" s="16">
        <v>0.49896117670649148</v>
      </c>
      <c r="T9" s="16">
        <v>0.44945496931517148</v>
      </c>
      <c r="U9" s="16">
        <v>0.42799844545682653</v>
      </c>
      <c r="V9" s="16">
        <v>0.34240380530857872</v>
      </c>
      <c r="W9" s="16">
        <v>0.4768268886967808</v>
      </c>
      <c r="X9" s="16">
        <v>0.44839262524532653</v>
      </c>
      <c r="Y9" s="16">
        <v>0.41813890654814639</v>
      </c>
      <c r="AA9" s="16">
        <v>0.40245106514829559</v>
      </c>
      <c r="AB9" s="16">
        <v>0.43588490748267</v>
      </c>
      <c r="AC9" s="16">
        <v>0.34526583711570519</v>
      </c>
      <c r="AD9" s="16">
        <v>0.47657241451618221</v>
      </c>
    </row>
    <row r="10" spans="2:32" ht="32" customHeight="1" x14ac:dyDescent="0.35">
      <c r="B10" s="15" t="s">
        <v>355</v>
      </c>
      <c r="C10" s="16">
        <v>0.51023001695993508</v>
      </c>
      <c r="D10" s="16">
        <v>0.55319928847656774</v>
      </c>
      <c r="E10" s="16">
        <v>0.46791386370997812</v>
      </c>
      <c r="G10" s="16">
        <v>0.63720797084073577</v>
      </c>
      <c r="H10" s="16">
        <v>0.633842601663965</v>
      </c>
      <c r="I10" s="16">
        <v>0.53216182604004558</v>
      </c>
      <c r="J10" s="16">
        <v>0.44739329642281078</v>
      </c>
      <c r="K10" s="16">
        <v>0.50331729955115634</v>
      </c>
      <c r="L10" s="16">
        <v>0.38436352889591419</v>
      </c>
      <c r="N10" s="16">
        <v>0.49436426537005312</v>
      </c>
      <c r="O10" s="16">
        <v>0.31354787468413559</v>
      </c>
      <c r="P10" s="16">
        <v>0.48138647670186208</v>
      </c>
      <c r="Q10" s="16">
        <v>0.46943469007015842</v>
      </c>
      <c r="R10" s="16">
        <v>0.62435850909095614</v>
      </c>
      <c r="S10" s="16">
        <v>0.47959572587481408</v>
      </c>
      <c r="T10" s="16">
        <v>0.52783197070717003</v>
      </c>
      <c r="U10" s="16">
        <v>0.48986340781968107</v>
      </c>
      <c r="V10" s="16">
        <v>0.5744299411763879</v>
      </c>
      <c r="W10" s="16">
        <v>0.41979139917049552</v>
      </c>
      <c r="X10" s="16">
        <v>0.49032112217492718</v>
      </c>
      <c r="Y10" s="16">
        <v>0.51199335987682726</v>
      </c>
      <c r="AA10" s="16">
        <v>0.51745405039209424</v>
      </c>
      <c r="AB10" s="16">
        <v>0.53732611711319533</v>
      </c>
      <c r="AC10" s="16">
        <v>0.5677855873986325</v>
      </c>
      <c r="AD10" s="16">
        <v>0.42853086820587388</v>
      </c>
    </row>
    <row r="11" spans="2:32" ht="19" customHeight="1" x14ac:dyDescent="0.35">
      <c r="B11" s="15" t="s">
        <v>125</v>
      </c>
      <c r="C11" s="16">
        <v>7.345617457333499E-2</v>
      </c>
      <c r="D11" s="16">
        <v>7.1576587160701061E-2</v>
      </c>
      <c r="E11" s="16">
        <v>7.5307192898579803E-2</v>
      </c>
      <c r="G11" s="16">
        <v>4.1394875184869548E-2</v>
      </c>
      <c r="H11" s="16">
        <v>3.9908361040326849E-2</v>
      </c>
      <c r="I11" s="16">
        <v>3.5829446835150908E-2</v>
      </c>
      <c r="J11" s="16">
        <v>0.12899657968145739</v>
      </c>
      <c r="K11" s="16">
        <v>5.7986707899322879E-2</v>
      </c>
      <c r="L11" s="16">
        <v>0.1092249511558271</v>
      </c>
      <c r="N11" s="16">
        <v>0.15504908538037701</v>
      </c>
      <c r="O11" s="16">
        <v>6.1185723167069272E-2</v>
      </c>
      <c r="P11" s="16">
        <v>4.2087444989787892E-2</v>
      </c>
      <c r="Q11" s="16">
        <v>7.7747232853212056E-2</v>
      </c>
      <c r="R11" s="16">
        <v>5.4152316439881151E-2</v>
      </c>
      <c r="S11" s="16">
        <v>2.1443097418694511E-2</v>
      </c>
      <c r="T11" s="16">
        <v>2.2713059977658441E-2</v>
      </c>
      <c r="U11" s="16">
        <v>8.2138146723492511E-2</v>
      </c>
      <c r="V11" s="16">
        <v>8.3166253515033317E-2</v>
      </c>
      <c r="W11" s="16">
        <v>0.1033817121327238</v>
      </c>
      <c r="X11" s="16">
        <v>6.1286252579746313E-2</v>
      </c>
      <c r="Y11" s="16">
        <v>6.9867733575026195E-2</v>
      </c>
      <c r="AA11" s="16">
        <v>8.0094884459610188E-2</v>
      </c>
      <c r="AB11" s="16">
        <v>2.6788975404134739E-2</v>
      </c>
      <c r="AC11" s="16">
        <v>8.6948575485662358E-2</v>
      </c>
      <c r="AD11" s="16">
        <v>9.4896717277943729E-2</v>
      </c>
    </row>
    <row r="13" spans="2:32" x14ac:dyDescent="0.35">
      <c r="B13" s="19" t="s">
        <v>71</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366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691</v>
      </c>
      <c r="D7" s="13">
        <v>350</v>
      </c>
      <c r="E7" s="13">
        <v>341</v>
      </c>
      <c r="G7" s="13">
        <v>100</v>
      </c>
      <c r="H7" s="13">
        <v>115</v>
      </c>
      <c r="I7" s="13">
        <v>116</v>
      </c>
      <c r="J7" s="13">
        <v>123</v>
      </c>
      <c r="K7" s="13">
        <v>111</v>
      </c>
      <c r="L7" s="13">
        <v>126</v>
      </c>
      <c r="N7" s="13">
        <v>72</v>
      </c>
      <c r="O7" s="13">
        <v>25</v>
      </c>
      <c r="P7" s="13">
        <v>35</v>
      </c>
      <c r="Q7" s="13">
        <v>37</v>
      </c>
      <c r="R7" s="13">
        <v>58</v>
      </c>
      <c r="S7" s="13">
        <v>64</v>
      </c>
      <c r="T7" s="13">
        <v>54</v>
      </c>
      <c r="U7" s="13">
        <v>61</v>
      </c>
      <c r="V7" s="13">
        <v>87</v>
      </c>
      <c r="W7" s="13">
        <v>94</v>
      </c>
      <c r="X7" s="13">
        <v>52</v>
      </c>
      <c r="Y7" s="13">
        <v>52</v>
      </c>
      <c r="AA7" s="13">
        <v>188</v>
      </c>
      <c r="AB7" s="13">
        <v>187</v>
      </c>
      <c r="AC7" s="13">
        <v>153</v>
      </c>
      <c r="AD7" s="13">
        <v>159</v>
      </c>
    </row>
    <row r="8" spans="2:32" x14ac:dyDescent="0.35">
      <c r="B8" s="7" t="s">
        <v>111</v>
      </c>
      <c r="C8" s="14">
        <v>688</v>
      </c>
      <c r="D8" s="14">
        <v>345</v>
      </c>
      <c r="E8" s="14">
        <v>343</v>
      </c>
      <c r="G8" s="14">
        <v>95</v>
      </c>
      <c r="H8" s="14">
        <v>115</v>
      </c>
      <c r="I8" s="14">
        <v>112</v>
      </c>
      <c r="J8" s="14">
        <v>123</v>
      </c>
      <c r="K8" s="14">
        <v>105</v>
      </c>
      <c r="L8" s="14">
        <v>138</v>
      </c>
      <c r="N8" s="14">
        <v>70</v>
      </c>
      <c r="O8" s="14">
        <v>22</v>
      </c>
      <c r="P8" s="14">
        <v>33</v>
      </c>
      <c r="Q8" s="14">
        <v>33</v>
      </c>
      <c r="R8" s="14">
        <v>57</v>
      </c>
      <c r="S8" s="14">
        <v>61</v>
      </c>
      <c r="T8" s="14">
        <v>52</v>
      </c>
      <c r="U8" s="14">
        <v>59</v>
      </c>
      <c r="V8" s="14">
        <v>96</v>
      </c>
      <c r="W8" s="14">
        <v>92</v>
      </c>
      <c r="X8" s="14">
        <v>57</v>
      </c>
      <c r="Y8" s="14">
        <v>56</v>
      </c>
      <c r="AA8" s="14">
        <v>188</v>
      </c>
      <c r="AB8" s="14">
        <v>186</v>
      </c>
      <c r="AC8" s="14">
        <v>153</v>
      </c>
      <c r="AD8" s="14">
        <v>160</v>
      </c>
    </row>
    <row r="9" spans="2:32" ht="32" customHeight="1" x14ac:dyDescent="0.35">
      <c r="B9" s="15" t="s">
        <v>367</v>
      </c>
      <c r="C9" s="16">
        <v>0.44384656476304202</v>
      </c>
      <c r="D9" s="16">
        <v>0.39328501682594491</v>
      </c>
      <c r="E9" s="16">
        <v>0.49471199680320199</v>
      </c>
      <c r="G9" s="16">
        <v>0.36777508052740848</v>
      </c>
      <c r="H9" s="16">
        <v>0.36165943318127042</v>
      </c>
      <c r="I9" s="16">
        <v>0.37067250907473398</v>
      </c>
      <c r="J9" s="16">
        <v>0.45469338881842408</v>
      </c>
      <c r="K9" s="16">
        <v>0.51245060497785511</v>
      </c>
      <c r="L9" s="16">
        <v>0.56234064219124746</v>
      </c>
      <c r="N9" s="16">
        <v>0.4890415541529286</v>
      </c>
      <c r="O9" s="16">
        <v>0.32465926247251342</v>
      </c>
      <c r="P9" s="16">
        <v>0.40149955117234642</v>
      </c>
      <c r="Q9" s="16">
        <v>0.46562727906128248</v>
      </c>
      <c r="R9" s="16">
        <v>0.40496578959688118</v>
      </c>
      <c r="S9" s="16">
        <v>0.42794167872572819</v>
      </c>
      <c r="T9" s="16">
        <v>0.51720006384145234</v>
      </c>
      <c r="U9" s="16">
        <v>0.37906122151775878</v>
      </c>
      <c r="V9" s="16">
        <v>0.35981764508228742</v>
      </c>
      <c r="W9" s="16">
        <v>0.4168337097808445</v>
      </c>
      <c r="X9" s="16">
        <v>0.56064226875678802</v>
      </c>
      <c r="Y9" s="16">
        <v>0.57516178892977499</v>
      </c>
      <c r="AA9" s="16">
        <v>0.44853980330446602</v>
      </c>
      <c r="AB9" s="16">
        <v>0.44288580442130709</v>
      </c>
      <c r="AC9" s="16">
        <v>0.43099870979948102</v>
      </c>
      <c r="AD9" s="16">
        <v>0.45309763021667199</v>
      </c>
    </row>
    <row r="10" spans="2:32" ht="32" customHeight="1" x14ac:dyDescent="0.35">
      <c r="B10" s="15" t="s">
        <v>355</v>
      </c>
      <c r="C10" s="16">
        <v>0.48210810221930839</v>
      </c>
      <c r="D10" s="16">
        <v>0.55853383409926249</v>
      </c>
      <c r="E10" s="16">
        <v>0.40522303778466001</v>
      </c>
      <c r="G10" s="16">
        <v>0.61273547001448458</v>
      </c>
      <c r="H10" s="16">
        <v>0.62976952666123698</v>
      </c>
      <c r="I10" s="16">
        <v>0.49965621674847488</v>
      </c>
      <c r="J10" s="16">
        <v>0.46347178648235859</v>
      </c>
      <c r="K10" s="16">
        <v>0.4264728097352789</v>
      </c>
      <c r="L10" s="16">
        <v>0.3137403187035932</v>
      </c>
      <c r="N10" s="16">
        <v>0.42797674766174548</v>
      </c>
      <c r="O10" s="16">
        <v>0.55056912672956781</v>
      </c>
      <c r="P10" s="16">
        <v>0.56846144735496329</v>
      </c>
      <c r="Q10" s="16">
        <v>0.42055634101883121</v>
      </c>
      <c r="R10" s="16">
        <v>0.54481280427875434</v>
      </c>
      <c r="S10" s="16">
        <v>0.45432902577406292</v>
      </c>
      <c r="T10" s="16">
        <v>0.48279993615854772</v>
      </c>
      <c r="U10" s="16">
        <v>0.5116714483072542</v>
      </c>
      <c r="V10" s="16">
        <v>0.59340903097004882</v>
      </c>
      <c r="W10" s="16">
        <v>0.5163643696991842</v>
      </c>
      <c r="X10" s="16">
        <v>0.39328057461074811</v>
      </c>
      <c r="Y10" s="16">
        <v>0.28516682894960288</v>
      </c>
      <c r="AA10" s="16">
        <v>0.4824454459219536</v>
      </c>
      <c r="AB10" s="16">
        <v>0.45660757833839111</v>
      </c>
      <c r="AC10" s="16">
        <v>0.5152969982315867</v>
      </c>
      <c r="AD10" s="16">
        <v>0.47772231114556019</v>
      </c>
    </row>
    <row r="11" spans="2:32" ht="19" customHeight="1" x14ac:dyDescent="0.35">
      <c r="B11" s="15" t="s">
        <v>125</v>
      </c>
      <c r="C11" s="16">
        <v>7.4045333017649456E-2</v>
      </c>
      <c r="D11" s="16">
        <v>4.8181149074792588E-2</v>
      </c>
      <c r="E11" s="16">
        <v>0.10006496541213809</v>
      </c>
      <c r="G11" s="16">
        <v>1.9489449458106749E-2</v>
      </c>
      <c r="H11" s="16">
        <v>8.5710401574925557E-3</v>
      </c>
      <c r="I11" s="16">
        <v>0.1296712741767907</v>
      </c>
      <c r="J11" s="16">
        <v>8.1834824699217254E-2</v>
      </c>
      <c r="K11" s="16">
        <v>6.1076585286865812E-2</v>
      </c>
      <c r="L11" s="16">
        <v>0.1239190391051596</v>
      </c>
      <c r="N11" s="16">
        <v>8.2981698185325678E-2</v>
      </c>
      <c r="O11" s="16">
        <v>0.1247716107979186</v>
      </c>
      <c r="P11" s="16">
        <v>3.0039001472690171E-2</v>
      </c>
      <c r="Q11" s="16">
        <v>0.1138163799198864</v>
      </c>
      <c r="R11" s="16">
        <v>5.0221406124364161E-2</v>
      </c>
      <c r="S11" s="16">
        <v>0.11772929550020909</v>
      </c>
      <c r="T11" s="16">
        <v>0</v>
      </c>
      <c r="U11" s="16">
        <v>0.10926733017498701</v>
      </c>
      <c r="V11" s="16">
        <v>4.6773323947663613E-2</v>
      </c>
      <c r="W11" s="16">
        <v>6.6801920519971386E-2</v>
      </c>
      <c r="X11" s="16">
        <v>4.6077156632463777E-2</v>
      </c>
      <c r="Y11" s="16">
        <v>0.139671382120622</v>
      </c>
      <c r="AA11" s="16">
        <v>6.9014750773580658E-2</v>
      </c>
      <c r="AB11" s="16">
        <v>0.1005066172403017</v>
      </c>
      <c r="AC11" s="16">
        <v>5.3704291968932227E-2</v>
      </c>
      <c r="AD11" s="16">
        <v>6.9180058637767966E-2</v>
      </c>
    </row>
    <row r="13" spans="2:32" x14ac:dyDescent="0.35">
      <c r="B13" s="19" t="s">
        <v>52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368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695</v>
      </c>
      <c r="D7" s="13">
        <v>340</v>
      </c>
      <c r="E7" s="13">
        <v>355</v>
      </c>
      <c r="G7" s="13">
        <v>96</v>
      </c>
      <c r="H7" s="13">
        <v>126</v>
      </c>
      <c r="I7" s="13">
        <v>127</v>
      </c>
      <c r="J7" s="13">
        <v>112</v>
      </c>
      <c r="K7" s="13">
        <v>104</v>
      </c>
      <c r="L7" s="13">
        <v>130</v>
      </c>
      <c r="N7" s="13">
        <v>57</v>
      </c>
      <c r="O7" s="13">
        <v>27</v>
      </c>
      <c r="P7" s="13">
        <v>29</v>
      </c>
      <c r="Q7" s="13">
        <v>28</v>
      </c>
      <c r="R7" s="13">
        <v>75</v>
      </c>
      <c r="S7" s="13">
        <v>58</v>
      </c>
      <c r="T7" s="13">
        <v>53</v>
      </c>
      <c r="U7" s="13">
        <v>67</v>
      </c>
      <c r="V7" s="13">
        <v>94</v>
      </c>
      <c r="W7" s="13">
        <v>99</v>
      </c>
      <c r="X7" s="13">
        <v>45</v>
      </c>
      <c r="Y7" s="13">
        <v>63</v>
      </c>
      <c r="AA7" s="13">
        <v>188</v>
      </c>
      <c r="AB7" s="13">
        <v>194</v>
      </c>
      <c r="AC7" s="13">
        <v>136</v>
      </c>
      <c r="AD7" s="13">
        <v>173</v>
      </c>
    </row>
    <row r="8" spans="2:32" x14ac:dyDescent="0.35">
      <c r="B8" s="7" t="s">
        <v>111</v>
      </c>
      <c r="C8" s="14">
        <v>696</v>
      </c>
      <c r="D8" s="14">
        <v>338</v>
      </c>
      <c r="E8" s="14">
        <v>358</v>
      </c>
      <c r="G8" s="14">
        <v>91</v>
      </c>
      <c r="H8" s="14">
        <v>127</v>
      </c>
      <c r="I8" s="14">
        <v>122</v>
      </c>
      <c r="J8" s="14">
        <v>112</v>
      </c>
      <c r="K8" s="14">
        <v>101</v>
      </c>
      <c r="L8" s="14">
        <v>144</v>
      </c>
      <c r="N8" s="14">
        <v>55</v>
      </c>
      <c r="O8" s="14">
        <v>24</v>
      </c>
      <c r="P8" s="14">
        <v>28</v>
      </c>
      <c r="Q8" s="14">
        <v>25</v>
      </c>
      <c r="R8" s="14">
        <v>75</v>
      </c>
      <c r="S8" s="14">
        <v>58</v>
      </c>
      <c r="T8" s="14">
        <v>51</v>
      </c>
      <c r="U8" s="14">
        <v>64</v>
      </c>
      <c r="V8" s="14">
        <v>102</v>
      </c>
      <c r="W8" s="14">
        <v>96</v>
      </c>
      <c r="X8" s="14">
        <v>50</v>
      </c>
      <c r="Y8" s="14">
        <v>68</v>
      </c>
      <c r="AA8" s="14">
        <v>187</v>
      </c>
      <c r="AB8" s="14">
        <v>193</v>
      </c>
      <c r="AC8" s="14">
        <v>138</v>
      </c>
      <c r="AD8" s="14">
        <v>177</v>
      </c>
    </row>
    <row r="9" spans="2:32" ht="32" customHeight="1" x14ac:dyDescent="0.35">
      <c r="B9" s="15" t="s">
        <v>369</v>
      </c>
      <c r="C9" s="16">
        <v>0.4616379051176186</v>
      </c>
      <c r="D9" s="16">
        <v>0.45078615651984849</v>
      </c>
      <c r="E9" s="16">
        <v>0.47190057876231511</v>
      </c>
      <c r="G9" s="16">
        <v>0.48129611796909988</v>
      </c>
      <c r="H9" s="16">
        <v>0.29901492439718869</v>
      </c>
      <c r="I9" s="16">
        <v>0.41754329842985383</v>
      </c>
      <c r="J9" s="16">
        <v>0.50800974089551065</v>
      </c>
      <c r="K9" s="16">
        <v>0.3721819564301056</v>
      </c>
      <c r="L9" s="16">
        <v>0.65550663530837228</v>
      </c>
      <c r="N9" s="16">
        <v>0.49540468547115352</v>
      </c>
      <c r="O9" s="16">
        <v>0.50856194830600032</v>
      </c>
      <c r="P9" s="16">
        <v>0.52571746846064349</v>
      </c>
      <c r="Q9" s="16">
        <v>0.53881735263151043</v>
      </c>
      <c r="R9" s="16">
        <v>0.49842780568440032</v>
      </c>
      <c r="S9" s="16">
        <v>0.41679525185296812</v>
      </c>
      <c r="T9" s="16">
        <v>0.54422345890624646</v>
      </c>
      <c r="U9" s="16">
        <v>0.49052509273309203</v>
      </c>
      <c r="V9" s="16">
        <v>0.30092213879309798</v>
      </c>
      <c r="W9" s="16">
        <v>0.44926485745745909</v>
      </c>
      <c r="X9" s="16">
        <v>0.52296683694501533</v>
      </c>
      <c r="Y9" s="16">
        <v>0.48305363687250308</v>
      </c>
      <c r="AA9" s="16">
        <v>0.43870023571637989</v>
      </c>
      <c r="AB9" s="16">
        <v>0.48506165919604521</v>
      </c>
      <c r="AC9" s="16">
        <v>0.43678761652692272</v>
      </c>
      <c r="AD9" s="16">
        <v>0.47966878109713379</v>
      </c>
    </row>
    <row r="10" spans="2:32" ht="32" customHeight="1" x14ac:dyDescent="0.35">
      <c r="B10" s="15" t="s">
        <v>355</v>
      </c>
      <c r="C10" s="16">
        <v>0.47022781383226631</v>
      </c>
      <c r="D10" s="16">
        <v>0.5070129520556369</v>
      </c>
      <c r="E10" s="16">
        <v>0.43543951541563292</v>
      </c>
      <c r="G10" s="16">
        <v>0.49742485316893831</v>
      </c>
      <c r="H10" s="16">
        <v>0.64518930248637252</v>
      </c>
      <c r="I10" s="16">
        <v>0.53996633977617303</v>
      </c>
      <c r="J10" s="16">
        <v>0.42123582248234342</v>
      </c>
      <c r="K10" s="16">
        <v>0.52838346364635702</v>
      </c>
      <c r="L10" s="16">
        <v>0.23837210485340099</v>
      </c>
      <c r="N10" s="16">
        <v>0.4863683016664675</v>
      </c>
      <c r="O10" s="16">
        <v>0.37678328040773479</v>
      </c>
      <c r="P10" s="16">
        <v>0.43887330537457309</v>
      </c>
      <c r="Q10" s="16">
        <v>0.38255002656978643</v>
      </c>
      <c r="R10" s="16">
        <v>0.46897942295894568</v>
      </c>
      <c r="S10" s="16">
        <v>0.4743125496889869</v>
      </c>
      <c r="T10" s="16">
        <v>0.41753482284994881</v>
      </c>
      <c r="U10" s="16">
        <v>0.40499016389474279</v>
      </c>
      <c r="V10" s="16">
        <v>0.65029472932081933</v>
      </c>
      <c r="W10" s="16">
        <v>0.47036454571914971</v>
      </c>
      <c r="X10" s="16">
        <v>0.37035399932926549</v>
      </c>
      <c r="Y10" s="16">
        <v>0.43958509436690668</v>
      </c>
      <c r="AA10" s="16">
        <v>0.4979247148414998</v>
      </c>
      <c r="AB10" s="16">
        <v>0.44428030398571289</v>
      </c>
      <c r="AC10" s="16">
        <v>0.5103075551048486</v>
      </c>
      <c r="AD10" s="16">
        <v>0.4393750681089294</v>
      </c>
    </row>
    <row r="11" spans="2:32" ht="19" customHeight="1" x14ac:dyDescent="0.35">
      <c r="B11" s="15" t="s">
        <v>125</v>
      </c>
      <c r="C11" s="16">
        <v>6.8134281050115209E-2</v>
      </c>
      <c r="D11" s="16">
        <v>4.2200891424514463E-2</v>
      </c>
      <c r="E11" s="16">
        <v>9.2659905822052108E-2</v>
      </c>
      <c r="G11" s="16">
        <v>2.127902886196175E-2</v>
      </c>
      <c r="H11" s="16">
        <v>5.5795773116438553E-2</v>
      </c>
      <c r="I11" s="16">
        <v>4.2490361793973259E-2</v>
      </c>
      <c r="J11" s="16">
        <v>7.0754436622145991E-2</v>
      </c>
      <c r="K11" s="16">
        <v>9.9434579923537297E-2</v>
      </c>
      <c r="L11" s="16">
        <v>0.10612125983822671</v>
      </c>
      <c r="N11" s="16">
        <v>1.8227012862378791E-2</v>
      </c>
      <c r="O11" s="16">
        <v>0.1146547712862651</v>
      </c>
      <c r="P11" s="16">
        <v>3.540922616478339E-2</v>
      </c>
      <c r="Q11" s="16">
        <v>7.8632620798702896E-2</v>
      </c>
      <c r="R11" s="16">
        <v>3.2592771356654247E-2</v>
      </c>
      <c r="S11" s="16">
        <v>0.108892198458045</v>
      </c>
      <c r="T11" s="16">
        <v>3.824171824380497E-2</v>
      </c>
      <c r="U11" s="16">
        <v>0.1044847433721651</v>
      </c>
      <c r="V11" s="16">
        <v>4.8783131886082423E-2</v>
      </c>
      <c r="W11" s="16">
        <v>8.0370596823391358E-2</v>
      </c>
      <c r="X11" s="16">
        <v>0.10667916372571901</v>
      </c>
      <c r="Y11" s="16">
        <v>7.7361268760590129E-2</v>
      </c>
      <c r="AA11" s="16">
        <v>6.3375049442120343E-2</v>
      </c>
      <c r="AB11" s="16">
        <v>7.0658036818241982E-2</v>
      </c>
      <c r="AC11" s="16">
        <v>5.2904828368228747E-2</v>
      </c>
      <c r="AD11" s="16">
        <v>8.095615079393681E-2</v>
      </c>
    </row>
    <row r="13" spans="2:32" x14ac:dyDescent="0.35">
      <c r="B13" s="19" t="s">
        <v>72</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370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675</v>
      </c>
      <c r="D7" s="13">
        <v>339</v>
      </c>
      <c r="E7" s="13">
        <v>336</v>
      </c>
      <c r="G7" s="13">
        <v>105</v>
      </c>
      <c r="H7" s="13">
        <v>105</v>
      </c>
      <c r="I7" s="13">
        <v>136</v>
      </c>
      <c r="J7" s="13">
        <v>109</v>
      </c>
      <c r="K7" s="13">
        <v>101</v>
      </c>
      <c r="L7" s="13">
        <v>119</v>
      </c>
      <c r="N7" s="13">
        <v>59</v>
      </c>
      <c r="O7" s="13">
        <v>27</v>
      </c>
      <c r="P7" s="13">
        <v>34</v>
      </c>
      <c r="Q7" s="13">
        <v>27</v>
      </c>
      <c r="R7" s="13">
        <v>77</v>
      </c>
      <c r="S7" s="13">
        <v>54</v>
      </c>
      <c r="T7" s="13">
        <v>51</v>
      </c>
      <c r="U7" s="13">
        <v>64</v>
      </c>
      <c r="V7" s="13">
        <v>82</v>
      </c>
      <c r="W7" s="13">
        <v>97</v>
      </c>
      <c r="X7" s="13">
        <v>50</v>
      </c>
      <c r="Y7" s="13">
        <v>53</v>
      </c>
      <c r="AA7" s="13">
        <v>173</v>
      </c>
      <c r="AB7" s="13">
        <v>185</v>
      </c>
      <c r="AC7" s="13">
        <v>152</v>
      </c>
      <c r="AD7" s="13">
        <v>161</v>
      </c>
    </row>
    <row r="8" spans="2:32" x14ac:dyDescent="0.35">
      <c r="B8" s="7" t="s">
        <v>111</v>
      </c>
      <c r="C8" s="14">
        <v>671</v>
      </c>
      <c r="D8" s="14">
        <v>335</v>
      </c>
      <c r="E8" s="14">
        <v>336</v>
      </c>
      <c r="G8" s="14">
        <v>98</v>
      </c>
      <c r="H8" s="14">
        <v>105</v>
      </c>
      <c r="I8" s="14">
        <v>130</v>
      </c>
      <c r="J8" s="14">
        <v>108</v>
      </c>
      <c r="K8" s="14">
        <v>96</v>
      </c>
      <c r="L8" s="14">
        <v>133</v>
      </c>
      <c r="N8" s="14">
        <v>57</v>
      </c>
      <c r="O8" s="14">
        <v>24</v>
      </c>
      <c r="P8" s="14">
        <v>32</v>
      </c>
      <c r="Q8" s="14">
        <v>24</v>
      </c>
      <c r="R8" s="14">
        <v>77</v>
      </c>
      <c r="S8" s="14">
        <v>53</v>
      </c>
      <c r="T8" s="14">
        <v>48</v>
      </c>
      <c r="U8" s="14">
        <v>61</v>
      </c>
      <c r="V8" s="14">
        <v>89</v>
      </c>
      <c r="W8" s="14">
        <v>95</v>
      </c>
      <c r="X8" s="14">
        <v>55</v>
      </c>
      <c r="Y8" s="14">
        <v>56</v>
      </c>
      <c r="AA8" s="14">
        <v>172</v>
      </c>
      <c r="AB8" s="14">
        <v>184</v>
      </c>
      <c r="AC8" s="14">
        <v>152</v>
      </c>
      <c r="AD8" s="14">
        <v>161</v>
      </c>
    </row>
    <row r="9" spans="2:32" ht="46" customHeight="1" x14ac:dyDescent="0.35">
      <c r="B9" s="15" t="s">
        <v>371</v>
      </c>
      <c r="C9" s="16">
        <v>0.31801933887806971</v>
      </c>
      <c r="D9" s="16">
        <v>0.2731000916703572</v>
      </c>
      <c r="E9" s="16">
        <v>0.3627253465711805</v>
      </c>
      <c r="G9" s="16">
        <v>0.34358521724558932</v>
      </c>
      <c r="H9" s="16">
        <v>0.2340849107539669</v>
      </c>
      <c r="I9" s="16">
        <v>0.31651983234640962</v>
      </c>
      <c r="J9" s="16">
        <v>0.31941942720496019</v>
      </c>
      <c r="K9" s="16">
        <v>0.26978782092462422</v>
      </c>
      <c r="L9" s="16">
        <v>0.40087469746583659</v>
      </c>
      <c r="N9" s="16">
        <v>0.28624109422377242</v>
      </c>
      <c r="O9" s="16">
        <v>0.27078724273106303</v>
      </c>
      <c r="P9" s="16">
        <v>0.33006050198373282</v>
      </c>
      <c r="Q9" s="16">
        <v>0.28747206437697809</v>
      </c>
      <c r="R9" s="16">
        <v>0.2599975927476319</v>
      </c>
      <c r="S9" s="16">
        <v>0.327375751802499</v>
      </c>
      <c r="T9" s="16">
        <v>0.4870582898415674</v>
      </c>
      <c r="U9" s="16">
        <v>0.28359053412406382</v>
      </c>
      <c r="V9" s="16">
        <v>0.21527662636669009</v>
      </c>
      <c r="W9" s="16">
        <v>0.37626357224685181</v>
      </c>
      <c r="X9" s="16">
        <v>0.40114943999522928</v>
      </c>
      <c r="Y9" s="16">
        <v>0.32211990186171119</v>
      </c>
      <c r="AA9" s="16">
        <v>0.27039926637995237</v>
      </c>
      <c r="AB9" s="16">
        <v>0.33726580372943249</v>
      </c>
      <c r="AC9" s="16">
        <v>0.25154719344644738</v>
      </c>
      <c r="AD9" s="16">
        <v>0.41021964048734971</v>
      </c>
    </row>
    <row r="10" spans="2:32" ht="32" customHeight="1" x14ac:dyDescent="0.35">
      <c r="B10" s="15" t="s">
        <v>372</v>
      </c>
      <c r="C10" s="16">
        <v>0.56922257309796087</v>
      </c>
      <c r="D10" s="16">
        <v>0.62382610279244277</v>
      </c>
      <c r="E10" s="16">
        <v>0.51487825589904324</v>
      </c>
      <c r="G10" s="16">
        <v>0.59010814119995181</v>
      </c>
      <c r="H10" s="16">
        <v>0.71928348346275073</v>
      </c>
      <c r="I10" s="16">
        <v>0.58742488393299885</v>
      </c>
      <c r="J10" s="16">
        <v>0.57513972556524717</v>
      </c>
      <c r="K10" s="16">
        <v>0.56341020505989781</v>
      </c>
      <c r="L10" s="16">
        <v>0.41650772335089242</v>
      </c>
      <c r="N10" s="16">
        <v>0.55923866758896723</v>
      </c>
      <c r="O10" s="16">
        <v>0.56971507080853612</v>
      </c>
      <c r="P10" s="16">
        <v>0.58923520144054475</v>
      </c>
      <c r="Q10" s="16">
        <v>0.59286501582155404</v>
      </c>
      <c r="R10" s="16">
        <v>0.62933491420402865</v>
      </c>
      <c r="S10" s="16">
        <v>0.41928028962091779</v>
      </c>
      <c r="T10" s="16">
        <v>0.47466024934564421</v>
      </c>
      <c r="U10" s="16">
        <v>0.63988824131470678</v>
      </c>
      <c r="V10" s="16">
        <v>0.7230644188870845</v>
      </c>
      <c r="W10" s="16">
        <v>0.50766758769895559</v>
      </c>
      <c r="X10" s="16">
        <v>0.49143756969718078</v>
      </c>
      <c r="Y10" s="16">
        <v>0.55793415592834517</v>
      </c>
      <c r="AA10" s="16">
        <v>0.66467453680279431</v>
      </c>
      <c r="AB10" s="16">
        <v>0.57557603039755434</v>
      </c>
      <c r="AC10" s="16">
        <v>0.59098701398614584</v>
      </c>
      <c r="AD10" s="16">
        <v>0.44195745494869643</v>
      </c>
    </row>
    <row r="11" spans="2:32" ht="19" customHeight="1" x14ac:dyDescent="0.35">
      <c r="B11" s="15" t="s">
        <v>125</v>
      </c>
      <c r="C11" s="16">
        <v>0.1127580880239695</v>
      </c>
      <c r="D11" s="16">
        <v>0.1030738055371999</v>
      </c>
      <c r="E11" s="16">
        <v>0.1223963975297762</v>
      </c>
      <c r="G11" s="16">
        <v>6.6306641554458687E-2</v>
      </c>
      <c r="H11" s="16">
        <v>4.6631605783282369E-2</v>
      </c>
      <c r="I11" s="16">
        <v>9.6055283720591383E-2</v>
      </c>
      <c r="J11" s="16">
        <v>0.1054408472297927</v>
      </c>
      <c r="K11" s="16">
        <v>0.16680197401547769</v>
      </c>
      <c r="L11" s="16">
        <v>0.18261757918327121</v>
      </c>
      <c r="N11" s="16">
        <v>0.15452023818726021</v>
      </c>
      <c r="O11" s="16">
        <v>0.15949768646040099</v>
      </c>
      <c r="P11" s="16">
        <v>8.0704296575722492E-2</v>
      </c>
      <c r="Q11" s="16">
        <v>0.1196629198014678</v>
      </c>
      <c r="R11" s="16">
        <v>0.1106674930483395</v>
      </c>
      <c r="S11" s="16">
        <v>0.25334395857658332</v>
      </c>
      <c r="T11" s="16">
        <v>3.8281460812788548E-2</v>
      </c>
      <c r="U11" s="16">
        <v>7.6521224561229284E-2</v>
      </c>
      <c r="V11" s="16">
        <v>6.1658954746225313E-2</v>
      </c>
      <c r="W11" s="16">
        <v>0.1160688400541928</v>
      </c>
      <c r="X11" s="16">
        <v>0.1074129903075898</v>
      </c>
      <c r="Y11" s="16">
        <v>0.1199459422099436</v>
      </c>
      <c r="AA11" s="16">
        <v>6.4926196817253146E-2</v>
      </c>
      <c r="AB11" s="16">
        <v>8.7158165873013019E-2</v>
      </c>
      <c r="AC11" s="16">
        <v>0.15746579256740659</v>
      </c>
      <c r="AD11" s="16">
        <v>0.14782290456395381</v>
      </c>
    </row>
    <row r="13" spans="2:32" x14ac:dyDescent="0.35">
      <c r="B13" s="19" t="s">
        <v>73</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373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681</v>
      </c>
      <c r="D7" s="13">
        <v>353</v>
      </c>
      <c r="E7" s="13">
        <v>328</v>
      </c>
      <c r="G7" s="13">
        <v>96</v>
      </c>
      <c r="H7" s="13">
        <v>119</v>
      </c>
      <c r="I7" s="13">
        <v>110</v>
      </c>
      <c r="J7" s="13">
        <v>128</v>
      </c>
      <c r="K7" s="13">
        <v>95</v>
      </c>
      <c r="L7" s="13">
        <v>133</v>
      </c>
      <c r="N7" s="13">
        <v>63</v>
      </c>
      <c r="O7" s="13">
        <v>23</v>
      </c>
      <c r="P7" s="13">
        <v>32</v>
      </c>
      <c r="Q7" s="13">
        <v>41</v>
      </c>
      <c r="R7" s="13">
        <v>69</v>
      </c>
      <c r="S7" s="13">
        <v>55</v>
      </c>
      <c r="T7" s="13">
        <v>43</v>
      </c>
      <c r="U7" s="13">
        <v>71</v>
      </c>
      <c r="V7" s="13">
        <v>86</v>
      </c>
      <c r="W7" s="13">
        <v>87</v>
      </c>
      <c r="X7" s="13">
        <v>55</v>
      </c>
      <c r="Y7" s="13">
        <v>56</v>
      </c>
      <c r="AA7" s="13">
        <v>191</v>
      </c>
      <c r="AB7" s="13">
        <v>169</v>
      </c>
      <c r="AC7" s="13">
        <v>146</v>
      </c>
      <c r="AD7" s="13">
        <v>172</v>
      </c>
    </row>
    <row r="8" spans="2:32" x14ac:dyDescent="0.35">
      <c r="B8" s="7" t="s">
        <v>111</v>
      </c>
      <c r="C8" s="14">
        <v>682</v>
      </c>
      <c r="D8" s="14">
        <v>351</v>
      </c>
      <c r="E8" s="14">
        <v>332</v>
      </c>
      <c r="G8" s="14">
        <v>91</v>
      </c>
      <c r="H8" s="14">
        <v>119</v>
      </c>
      <c r="I8" s="14">
        <v>106</v>
      </c>
      <c r="J8" s="14">
        <v>129</v>
      </c>
      <c r="K8" s="14">
        <v>91</v>
      </c>
      <c r="L8" s="14">
        <v>146</v>
      </c>
      <c r="N8" s="14">
        <v>62</v>
      </c>
      <c r="O8" s="14">
        <v>21</v>
      </c>
      <c r="P8" s="14">
        <v>30</v>
      </c>
      <c r="Q8" s="14">
        <v>37</v>
      </c>
      <c r="R8" s="14">
        <v>68</v>
      </c>
      <c r="S8" s="14">
        <v>52</v>
      </c>
      <c r="T8" s="14">
        <v>41</v>
      </c>
      <c r="U8" s="14">
        <v>68</v>
      </c>
      <c r="V8" s="14">
        <v>95</v>
      </c>
      <c r="W8" s="14">
        <v>85</v>
      </c>
      <c r="X8" s="14">
        <v>61</v>
      </c>
      <c r="Y8" s="14">
        <v>61</v>
      </c>
      <c r="AA8" s="14">
        <v>190</v>
      </c>
      <c r="AB8" s="14">
        <v>168</v>
      </c>
      <c r="AC8" s="14">
        <v>149</v>
      </c>
      <c r="AD8" s="14">
        <v>175</v>
      </c>
    </row>
    <row r="9" spans="2:32" ht="46" customHeight="1" x14ac:dyDescent="0.35">
      <c r="B9" s="15" t="s">
        <v>374</v>
      </c>
      <c r="C9" s="16">
        <v>0.29854293753510042</v>
      </c>
      <c r="D9" s="16">
        <v>0.26927755639212342</v>
      </c>
      <c r="E9" s="16">
        <v>0.32949542033778151</v>
      </c>
      <c r="G9" s="16">
        <v>0.2876884401427604</v>
      </c>
      <c r="H9" s="16">
        <v>0.28392325384287992</v>
      </c>
      <c r="I9" s="16">
        <v>0.25271468787437951</v>
      </c>
      <c r="J9" s="16">
        <v>0.32261942282360478</v>
      </c>
      <c r="K9" s="16">
        <v>0.27679730194084767</v>
      </c>
      <c r="L9" s="16">
        <v>0.34262747231184032</v>
      </c>
      <c r="N9" s="16">
        <v>0.2561457475086249</v>
      </c>
      <c r="O9" s="16">
        <v>0.18273552064995599</v>
      </c>
      <c r="P9" s="16">
        <v>0.50509482368085024</v>
      </c>
      <c r="Q9" s="16">
        <v>0.37599105843675112</v>
      </c>
      <c r="R9" s="16">
        <v>0.2322036709382069</v>
      </c>
      <c r="S9" s="16">
        <v>0.23708004394511081</v>
      </c>
      <c r="T9" s="16">
        <v>0.4242939089678176</v>
      </c>
      <c r="U9" s="16">
        <v>0.39393695533962197</v>
      </c>
      <c r="V9" s="16">
        <v>0.19762430420448041</v>
      </c>
      <c r="W9" s="16">
        <v>0.19871753334704981</v>
      </c>
      <c r="X9" s="16">
        <v>0.37975152541376</v>
      </c>
      <c r="Y9" s="16">
        <v>0.382080461057833</v>
      </c>
      <c r="AA9" s="16">
        <v>0.2305216159930833</v>
      </c>
      <c r="AB9" s="16">
        <v>0.29484305996159049</v>
      </c>
      <c r="AC9" s="16">
        <v>0.28870986051315473</v>
      </c>
      <c r="AD9" s="16">
        <v>0.38231422175105823</v>
      </c>
    </row>
    <row r="10" spans="2:32" ht="32" customHeight="1" x14ac:dyDescent="0.35">
      <c r="B10" s="15" t="s">
        <v>372</v>
      </c>
      <c r="C10" s="16">
        <v>0.5651786467596237</v>
      </c>
      <c r="D10" s="16">
        <v>0.60531541808823919</v>
      </c>
      <c r="E10" s="16">
        <v>0.5227280557956907</v>
      </c>
      <c r="G10" s="16">
        <v>0.66016833470836245</v>
      </c>
      <c r="H10" s="16">
        <v>0.65549792338114998</v>
      </c>
      <c r="I10" s="16">
        <v>0.65609819936101776</v>
      </c>
      <c r="J10" s="16">
        <v>0.47448748219330539</v>
      </c>
      <c r="K10" s="16">
        <v>0.56032426570379412</v>
      </c>
      <c r="L10" s="16">
        <v>0.4497567732520768</v>
      </c>
      <c r="N10" s="16">
        <v>0.54936484542314301</v>
      </c>
      <c r="O10" s="16">
        <v>0.66898087420911689</v>
      </c>
      <c r="P10" s="16">
        <v>0.43404044288643018</v>
      </c>
      <c r="Q10" s="16">
        <v>0.50171940397968084</v>
      </c>
      <c r="R10" s="16">
        <v>0.59982630095747225</v>
      </c>
      <c r="S10" s="16">
        <v>0.64852321950519942</v>
      </c>
      <c r="T10" s="16">
        <v>0.43464011362548971</v>
      </c>
      <c r="U10" s="16">
        <v>0.44836998240338999</v>
      </c>
      <c r="V10" s="16">
        <v>0.6610347051383062</v>
      </c>
      <c r="W10" s="16">
        <v>0.67615573295766207</v>
      </c>
      <c r="X10" s="16">
        <v>0.50874380514252815</v>
      </c>
      <c r="Y10" s="16">
        <v>0.51012863174793177</v>
      </c>
      <c r="AA10" s="16">
        <v>0.63373969865498292</v>
      </c>
      <c r="AB10" s="16">
        <v>0.56268777286317551</v>
      </c>
      <c r="AC10" s="16">
        <v>0.56591003565511477</v>
      </c>
      <c r="AD10" s="16">
        <v>0.49537273817345939</v>
      </c>
    </row>
    <row r="11" spans="2:32" ht="19" customHeight="1" x14ac:dyDescent="0.35">
      <c r="B11" s="15" t="s">
        <v>125</v>
      </c>
      <c r="C11" s="16">
        <v>0.13627841570527591</v>
      </c>
      <c r="D11" s="16">
        <v>0.1254070255196375</v>
      </c>
      <c r="E11" s="16">
        <v>0.14777652386652779</v>
      </c>
      <c r="G11" s="16">
        <v>5.2143225148877072E-2</v>
      </c>
      <c r="H11" s="16">
        <v>6.0578822775970119E-2</v>
      </c>
      <c r="I11" s="16">
        <v>9.1187112764602715E-2</v>
      </c>
      <c r="J11" s="16">
        <v>0.20289309498308969</v>
      </c>
      <c r="K11" s="16">
        <v>0.16287843235535801</v>
      </c>
      <c r="L11" s="16">
        <v>0.20761575443608299</v>
      </c>
      <c r="N11" s="16">
        <v>0.1944894070682322</v>
      </c>
      <c r="O11" s="16">
        <v>0.14828360514092731</v>
      </c>
      <c r="P11" s="16">
        <v>6.0864733432719337E-2</v>
      </c>
      <c r="Q11" s="16">
        <v>0.1222895375835682</v>
      </c>
      <c r="R11" s="16">
        <v>0.1679700281043211</v>
      </c>
      <c r="S11" s="16">
        <v>0.1143967365496897</v>
      </c>
      <c r="T11" s="16">
        <v>0.1410659774066928</v>
      </c>
      <c r="U11" s="16">
        <v>0.1576930622569879</v>
      </c>
      <c r="V11" s="16">
        <v>0.14134099065721331</v>
      </c>
      <c r="W11" s="16">
        <v>0.12512673369528821</v>
      </c>
      <c r="X11" s="16">
        <v>0.111504669443712</v>
      </c>
      <c r="Y11" s="16">
        <v>0.1077909071942352</v>
      </c>
      <c r="AA11" s="16">
        <v>0.13573868535193359</v>
      </c>
      <c r="AB11" s="16">
        <v>0.14246916717523389</v>
      </c>
      <c r="AC11" s="16">
        <v>0.14538010383173061</v>
      </c>
      <c r="AD11" s="16">
        <v>0.12231304007548249</v>
      </c>
    </row>
    <row r="13" spans="2:32" x14ac:dyDescent="0.35">
      <c r="B13" s="19" t="s">
        <v>74</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375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687</v>
      </c>
      <c r="D7" s="13">
        <v>328</v>
      </c>
      <c r="E7" s="13">
        <v>359</v>
      </c>
      <c r="G7" s="13">
        <v>95</v>
      </c>
      <c r="H7" s="13">
        <v>120</v>
      </c>
      <c r="I7" s="13">
        <v>114</v>
      </c>
      <c r="J7" s="13">
        <v>114</v>
      </c>
      <c r="K7" s="13">
        <v>103</v>
      </c>
      <c r="L7" s="13">
        <v>141</v>
      </c>
      <c r="N7" s="13">
        <v>67</v>
      </c>
      <c r="O7" s="13">
        <v>18</v>
      </c>
      <c r="P7" s="13">
        <v>42</v>
      </c>
      <c r="Q7" s="13">
        <v>24</v>
      </c>
      <c r="R7" s="13">
        <v>79</v>
      </c>
      <c r="S7" s="13">
        <v>59</v>
      </c>
      <c r="T7" s="13">
        <v>58</v>
      </c>
      <c r="U7" s="13">
        <v>56</v>
      </c>
      <c r="V7" s="13">
        <v>91</v>
      </c>
      <c r="W7" s="13">
        <v>88</v>
      </c>
      <c r="X7" s="13">
        <v>43</v>
      </c>
      <c r="Y7" s="13">
        <v>62</v>
      </c>
      <c r="AA7" s="13">
        <v>196</v>
      </c>
      <c r="AB7" s="13">
        <v>175</v>
      </c>
      <c r="AC7" s="13">
        <v>140</v>
      </c>
      <c r="AD7" s="13">
        <v>171</v>
      </c>
    </row>
    <row r="8" spans="2:32" x14ac:dyDescent="0.35">
      <c r="B8" s="7" t="s">
        <v>111</v>
      </c>
      <c r="C8" s="14">
        <v>688</v>
      </c>
      <c r="D8" s="14">
        <v>324</v>
      </c>
      <c r="E8" s="14">
        <v>364</v>
      </c>
      <c r="G8" s="14">
        <v>88</v>
      </c>
      <c r="H8" s="14">
        <v>121</v>
      </c>
      <c r="I8" s="14">
        <v>110</v>
      </c>
      <c r="J8" s="14">
        <v>114</v>
      </c>
      <c r="K8" s="14">
        <v>99</v>
      </c>
      <c r="L8" s="14">
        <v>155</v>
      </c>
      <c r="N8" s="14">
        <v>65</v>
      </c>
      <c r="O8" s="14">
        <v>16</v>
      </c>
      <c r="P8" s="14">
        <v>39</v>
      </c>
      <c r="Q8" s="14">
        <v>22</v>
      </c>
      <c r="R8" s="14">
        <v>77</v>
      </c>
      <c r="S8" s="14">
        <v>59</v>
      </c>
      <c r="T8" s="14">
        <v>56</v>
      </c>
      <c r="U8" s="14">
        <v>54</v>
      </c>
      <c r="V8" s="14">
        <v>99</v>
      </c>
      <c r="W8" s="14">
        <v>85</v>
      </c>
      <c r="X8" s="14">
        <v>48</v>
      </c>
      <c r="Y8" s="14">
        <v>68</v>
      </c>
      <c r="AA8" s="14">
        <v>197</v>
      </c>
      <c r="AB8" s="14">
        <v>174</v>
      </c>
      <c r="AC8" s="14">
        <v>142</v>
      </c>
      <c r="AD8" s="14">
        <v>173</v>
      </c>
    </row>
    <row r="9" spans="2:32" ht="46" customHeight="1" x14ac:dyDescent="0.35">
      <c r="B9" s="15" t="s">
        <v>376</v>
      </c>
      <c r="C9" s="16">
        <v>0.30791093476566322</v>
      </c>
      <c r="D9" s="16">
        <v>0.26799014525341192</v>
      </c>
      <c r="E9" s="16">
        <v>0.34345439503332509</v>
      </c>
      <c r="G9" s="16">
        <v>0.39481194574072531</v>
      </c>
      <c r="H9" s="16">
        <v>0.20757590487239441</v>
      </c>
      <c r="I9" s="16">
        <v>0.22623072024484039</v>
      </c>
      <c r="J9" s="16">
        <v>0.26646846957814602</v>
      </c>
      <c r="K9" s="16">
        <v>0.40640855814583082</v>
      </c>
      <c r="L9" s="16">
        <v>0.36187102545351169</v>
      </c>
      <c r="N9" s="16">
        <v>0.3191530806190418</v>
      </c>
      <c r="O9" s="16">
        <v>0.27541135559696539</v>
      </c>
      <c r="P9" s="16">
        <v>0.37069879776395082</v>
      </c>
      <c r="Q9" s="16">
        <v>0.38308295584616958</v>
      </c>
      <c r="R9" s="16">
        <v>0.31561032464516148</v>
      </c>
      <c r="S9" s="16">
        <v>0.34117496023584087</v>
      </c>
      <c r="T9" s="16">
        <v>0.37768766321567432</v>
      </c>
      <c r="U9" s="16">
        <v>0.25202932520195381</v>
      </c>
      <c r="V9" s="16">
        <v>0.22079390044727029</v>
      </c>
      <c r="W9" s="16">
        <v>0.25258164981945658</v>
      </c>
      <c r="X9" s="16">
        <v>0.37041196068755872</v>
      </c>
      <c r="Y9" s="16">
        <v>0.34496909621674388</v>
      </c>
      <c r="AA9" s="16">
        <v>0.25146126852430711</v>
      </c>
      <c r="AB9" s="16">
        <v>0.3243349656614663</v>
      </c>
      <c r="AC9" s="16">
        <v>0.30196008855736739</v>
      </c>
      <c r="AD9" s="16">
        <v>0.36324641952245018</v>
      </c>
    </row>
    <row r="10" spans="2:32" ht="32" customHeight="1" x14ac:dyDescent="0.35">
      <c r="B10" s="15" t="s">
        <v>372</v>
      </c>
      <c r="C10" s="16">
        <v>0.55562020367721043</v>
      </c>
      <c r="D10" s="16">
        <v>0.61461290870322816</v>
      </c>
      <c r="E10" s="16">
        <v>0.50309607044255433</v>
      </c>
      <c r="G10" s="16">
        <v>0.55286102442309382</v>
      </c>
      <c r="H10" s="16">
        <v>0.75889532961211814</v>
      </c>
      <c r="I10" s="16">
        <v>0.67458771746105051</v>
      </c>
      <c r="J10" s="16">
        <v>0.55142885673304465</v>
      </c>
      <c r="K10" s="16">
        <v>0.42987059383360587</v>
      </c>
      <c r="L10" s="16">
        <v>0.39806830866068232</v>
      </c>
      <c r="N10" s="16">
        <v>0.5247977592936568</v>
      </c>
      <c r="O10" s="16">
        <v>0.67047505241375438</v>
      </c>
      <c r="P10" s="16">
        <v>0.53217367566049045</v>
      </c>
      <c r="Q10" s="16">
        <v>0.33827262228211591</v>
      </c>
      <c r="R10" s="16">
        <v>0.61543909148264198</v>
      </c>
      <c r="S10" s="16">
        <v>0.4365589618412854</v>
      </c>
      <c r="T10" s="16">
        <v>0.53407816051905344</v>
      </c>
      <c r="U10" s="16">
        <v>0.58483350834222192</v>
      </c>
      <c r="V10" s="16">
        <v>0.70905659139054056</v>
      </c>
      <c r="W10" s="16">
        <v>0.53442112874774361</v>
      </c>
      <c r="X10" s="16">
        <v>0.45984984481441732</v>
      </c>
      <c r="Y10" s="16">
        <v>0.54404555225494144</v>
      </c>
      <c r="AA10" s="16">
        <v>0.64764025572453432</v>
      </c>
      <c r="AB10" s="16">
        <v>0.57612788522090852</v>
      </c>
      <c r="AC10" s="16">
        <v>0.52694135883154425</v>
      </c>
      <c r="AD10" s="16">
        <v>0.4497547233985022</v>
      </c>
    </row>
    <row r="11" spans="2:32" ht="19" customHeight="1" x14ac:dyDescent="0.35">
      <c r="B11" s="15" t="s">
        <v>125</v>
      </c>
      <c r="C11" s="16">
        <v>0.1364688615571262</v>
      </c>
      <c r="D11" s="16">
        <v>0.1173969460433599</v>
      </c>
      <c r="E11" s="16">
        <v>0.1534495345241205</v>
      </c>
      <c r="G11" s="16">
        <v>5.2327029836180768E-2</v>
      </c>
      <c r="H11" s="16">
        <v>3.3528765515487599E-2</v>
      </c>
      <c r="I11" s="16">
        <v>9.9181562294108919E-2</v>
      </c>
      <c r="J11" s="16">
        <v>0.1821026736888095</v>
      </c>
      <c r="K11" s="16">
        <v>0.1637208480205635</v>
      </c>
      <c r="L11" s="16">
        <v>0.24006066588580591</v>
      </c>
      <c r="N11" s="16">
        <v>0.15604916008730141</v>
      </c>
      <c r="O11" s="16">
        <v>5.4113591989280133E-2</v>
      </c>
      <c r="P11" s="16">
        <v>9.712752657555862E-2</v>
      </c>
      <c r="Q11" s="16">
        <v>0.2786444218717144</v>
      </c>
      <c r="R11" s="16">
        <v>6.8950583872196811E-2</v>
      </c>
      <c r="S11" s="16">
        <v>0.22226607792287359</v>
      </c>
      <c r="T11" s="16">
        <v>8.8234176265272107E-2</v>
      </c>
      <c r="U11" s="16">
        <v>0.1631371664558243</v>
      </c>
      <c r="V11" s="16">
        <v>7.0149508162189247E-2</v>
      </c>
      <c r="W11" s="16">
        <v>0.2129972214327997</v>
      </c>
      <c r="X11" s="16">
        <v>0.16973819449802419</v>
      </c>
      <c r="Y11" s="16">
        <v>0.1109853515283146</v>
      </c>
      <c r="AA11" s="16">
        <v>0.1008984757511586</v>
      </c>
      <c r="AB11" s="16">
        <v>9.9537149117625276E-2</v>
      </c>
      <c r="AC11" s="16">
        <v>0.1710985526110885</v>
      </c>
      <c r="AD11" s="16">
        <v>0.18699885707904759</v>
      </c>
    </row>
    <row r="13" spans="2:32" x14ac:dyDescent="0.35">
      <c r="B13" s="19" t="s">
        <v>75</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377</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1004</v>
      </c>
      <c r="D7" s="13">
        <v>494</v>
      </c>
      <c r="E7" s="13">
        <v>510</v>
      </c>
      <c r="G7" s="13">
        <v>151</v>
      </c>
      <c r="H7" s="13">
        <v>159</v>
      </c>
      <c r="I7" s="13">
        <v>175</v>
      </c>
      <c r="J7" s="13">
        <v>175</v>
      </c>
      <c r="K7" s="13">
        <v>152</v>
      </c>
      <c r="L7" s="13">
        <v>192</v>
      </c>
      <c r="N7" s="13">
        <v>83</v>
      </c>
      <c r="O7" s="13">
        <v>42</v>
      </c>
      <c r="P7" s="13">
        <v>56</v>
      </c>
      <c r="Q7" s="13">
        <v>42</v>
      </c>
      <c r="R7" s="13">
        <v>114</v>
      </c>
      <c r="S7" s="13">
        <v>82</v>
      </c>
      <c r="T7" s="13">
        <v>75</v>
      </c>
      <c r="U7" s="13">
        <v>99</v>
      </c>
      <c r="V7" s="13">
        <v>115</v>
      </c>
      <c r="W7" s="13">
        <v>141</v>
      </c>
      <c r="X7" s="13">
        <v>77</v>
      </c>
      <c r="Y7" s="13">
        <v>78</v>
      </c>
      <c r="AA7" s="13">
        <v>290</v>
      </c>
      <c r="AB7" s="13">
        <v>250</v>
      </c>
      <c r="AC7" s="13">
        <v>205</v>
      </c>
      <c r="AD7" s="13">
        <v>254</v>
      </c>
    </row>
    <row r="8" spans="2:32" x14ac:dyDescent="0.35">
      <c r="B8" s="7" t="s">
        <v>111</v>
      </c>
      <c r="C8" s="14">
        <v>1001</v>
      </c>
      <c r="D8" s="14">
        <v>489</v>
      </c>
      <c r="E8" s="14">
        <v>512</v>
      </c>
      <c r="G8" s="14">
        <v>141</v>
      </c>
      <c r="H8" s="14">
        <v>159</v>
      </c>
      <c r="I8" s="14">
        <v>168</v>
      </c>
      <c r="J8" s="14">
        <v>175</v>
      </c>
      <c r="K8" s="14">
        <v>146</v>
      </c>
      <c r="L8" s="14">
        <v>211</v>
      </c>
      <c r="N8" s="14">
        <v>81</v>
      </c>
      <c r="O8" s="14">
        <v>37</v>
      </c>
      <c r="P8" s="14">
        <v>53</v>
      </c>
      <c r="Q8" s="14">
        <v>38</v>
      </c>
      <c r="R8" s="14">
        <v>113</v>
      </c>
      <c r="S8" s="14">
        <v>80</v>
      </c>
      <c r="T8" s="14">
        <v>72</v>
      </c>
      <c r="U8" s="14">
        <v>95</v>
      </c>
      <c r="V8" s="14">
        <v>126</v>
      </c>
      <c r="W8" s="14">
        <v>138</v>
      </c>
      <c r="X8" s="14">
        <v>84</v>
      </c>
      <c r="Y8" s="14">
        <v>84</v>
      </c>
      <c r="AA8" s="14">
        <v>288</v>
      </c>
      <c r="AB8" s="14">
        <v>249</v>
      </c>
      <c r="AC8" s="14">
        <v>207</v>
      </c>
      <c r="AD8" s="14">
        <v>255</v>
      </c>
    </row>
    <row r="9" spans="2:32" ht="46" customHeight="1" x14ac:dyDescent="0.35">
      <c r="B9" s="15" t="s">
        <v>378</v>
      </c>
      <c r="C9" s="16">
        <v>0.34071707361806569</v>
      </c>
      <c r="D9" s="16">
        <v>0.27897790998979238</v>
      </c>
      <c r="E9" s="16">
        <v>0.39972696082649811</v>
      </c>
      <c r="G9" s="16">
        <v>0.33559719490127982</v>
      </c>
      <c r="H9" s="16">
        <v>0.26900002136981249</v>
      </c>
      <c r="I9" s="16">
        <v>0.30039539839634599</v>
      </c>
      <c r="J9" s="16">
        <v>0.3556840745740702</v>
      </c>
      <c r="K9" s="16">
        <v>0.35156246413133863</v>
      </c>
      <c r="L9" s="16">
        <v>0.41038072021875549</v>
      </c>
      <c r="N9" s="16">
        <v>0.33942200613986212</v>
      </c>
      <c r="O9" s="16">
        <v>0.1750891859246905</v>
      </c>
      <c r="P9" s="16">
        <v>0.43102131525339221</v>
      </c>
      <c r="Q9" s="16">
        <v>0.38472310775632618</v>
      </c>
      <c r="R9" s="16">
        <v>0.35177811302461331</v>
      </c>
      <c r="S9" s="16">
        <v>0.40313952751533799</v>
      </c>
      <c r="T9" s="16">
        <v>0.40912501331962192</v>
      </c>
      <c r="U9" s="16">
        <v>0.29543878615190522</v>
      </c>
      <c r="V9" s="16">
        <v>0.21121324209858919</v>
      </c>
      <c r="W9" s="16">
        <v>0.32356065042113807</v>
      </c>
      <c r="X9" s="16">
        <v>0.42968766294498389</v>
      </c>
      <c r="Y9" s="16">
        <v>0.38946707882485931</v>
      </c>
      <c r="AA9" s="16">
        <v>0.25184359148891788</v>
      </c>
      <c r="AB9" s="16">
        <v>0.36724360411209228</v>
      </c>
      <c r="AC9" s="16">
        <v>0.31901646624390217</v>
      </c>
      <c r="AD9" s="16">
        <v>0.43366641181713578</v>
      </c>
    </row>
    <row r="10" spans="2:32" ht="32" customHeight="1" x14ac:dyDescent="0.35">
      <c r="B10" s="15" t="s">
        <v>372</v>
      </c>
      <c r="C10" s="16">
        <v>0.55187739546196413</v>
      </c>
      <c r="D10" s="16">
        <v>0.62760634491469014</v>
      </c>
      <c r="E10" s="16">
        <v>0.47949616282129448</v>
      </c>
      <c r="G10" s="16">
        <v>0.62311411358353308</v>
      </c>
      <c r="H10" s="16">
        <v>0.67362598824471576</v>
      </c>
      <c r="I10" s="16">
        <v>0.62565998519074384</v>
      </c>
      <c r="J10" s="16">
        <v>0.50743437562901106</v>
      </c>
      <c r="K10" s="16">
        <v>0.51040524252532327</v>
      </c>
      <c r="L10" s="16">
        <v>0.41922107226411259</v>
      </c>
      <c r="N10" s="16">
        <v>0.48825009755567839</v>
      </c>
      <c r="O10" s="16">
        <v>0.68602149771177712</v>
      </c>
      <c r="P10" s="16">
        <v>0.53389555457184634</v>
      </c>
      <c r="Q10" s="16">
        <v>0.44396665709869237</v>
      </c>
      <c r="R10" s="16">
        <v>0.56677028764547066</v>
      </c>
      <c r="S10" s="16">
        <v>0.43426692108220361</v>
      </c>
      <c r="T10" s="16">
        <v>0.53413134980482602</v>
      </c>
      <c r="U10" s="16">
        <v>0.55346404154621964</v>
      </c>
      <c r="V10" s="16">
        <v>0.73612763557224348</v>
      </c>
      <c r="W10" s="16">
        <v>0.55393400644890523</v>
      </c>
      <c r="X10" s="16">
        <v>0.46386009125200428</v>
      </c>
      <c r="Y10" s="16">
        <v>0.52907251905332076</v>
      </c>
      <c r="AA10" s="16">
        <v>0.66162406498281079</v>
      </c>
      <c r="AB10" s="16">
        <v>0.54987333013776984</v>
      </c>
      <c r="AC10" s="16">
        <v>0.5621052396744467</v>
      </c>
      <c r="AD10" s="16">
        <v>0.42359355490850259</v>
      </c>
    </row>
    <row r="11" spans="2:32" ht="19" customHeight="1" x14ac:dyDescent="0.35">
      <c r="B11" s="15" t="s">
        <v>125</v>
      </c>
      <c r="C11" s="16">
        <v>0.1074055309199701</v>
      </c>
      <c r="D11" s="16">
        <v>9.3415745095517561E-2</v>
      </c>
      <c r="E11" s="16">
        <v>0.1207768763522075</v>
      </c>
      <c r="G11" s="16">
        <v>4.1288691515186958E-2</v>
      </c>
      <c r="H11" s="16">
        <v>5.7373990385471883E-2</v>
      </c>
      <c r="I11" s="16">
        <v>7.3944616412910183E-2</v>
      </c>
      <c r="J11" s="16">
        <v>0.13688154979691869</v>
      </c>
      <c r="K11" s="16">
        <v>0.13803229334333819</v>
      </c>
      <c r="L11" s="16">
        <v>0.17039820751713189</v>
      </c>
      <c r="N11" s="16">
        <v>0.1723278963044596</v>
      </c>
      <c r="O11" s="16">
        <v>0.13888931636353211</v>
      </c>
      <c r="P11" s="16">
        <v>3.5083130174761369E-2</v>
      </c>
      <c r="Q11" s="16">
        <v>0.17131023514498159</v>
      </c>
      <c r="R11" s="16">
        <v>8.1451599329916038E-2</v>
      </c>
      <c r="S11" s="16">
        <v>0.16259355140245829</v>
      </c>
      <c r="T11" s="16">
        <v>5.6743636875552381E-2</v>
      </c>
      <c r="U11" s="16">
        <v>0.15109717230187519</v>
      </c>
      <c r="V11" s="16">
        <v>5.2659122329167113E-2</v>
      </c>
      <c r="W11" s="16">
        <v>0.12250534312995651</v>
      </c>
      <c r="X11" s="16">
        <v>0.10645224580301151</v>
      </c>
      <c r="Y11" s="16">
        <v>8.1460402121819944E-2</v>
      </c>
      <c r="AA11" s="16">
        <v>8.6532343528271286E-2</v>
      </c>
      <c r="AB11" s="16">
        <v>8.2883065750137763E-2</v>
      </c>
      <c r="AC11" s="16">
        <v>0.118878294081651</v>
      </c>
      <c r="AD11" s="16">
        <v>0.14274003327436161</v>
      </c>
    </row>
    <row r="13" spans="2:32" x14ac:dyDescent="0.35">
      <c r="B13" s="19" t="s">
        <v>76</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379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1027</v>
      </c>
      <c r="D7" s="13">
        <v>520</v>
      </c>
      <c r="E7" s="13">
        <v>507</v>
      </c>
      <c r="G7" s="13">
        <v>145</v>
      </c>
      <c r="H7" s="13">
        <v>184</v>
      </c>
      <c r="I7" s="13">
        <v>184</v>
      </c>
      <c r="J7" s="13">
        <v>172</v>
      </c>
      <c r="K7" s="13">
        <v>146</v>
      </c>
      <c r="L7" s="13">
        <v>196</v>
      </c>
      <c r="N7" s="13">
        <v>105</v>
      </c>
      <c r="O7" s="13">
        <v>26</v>
      </c>
      <c r="P7" s="13">
        <v>52</v>
      </c>
      <c r="Q7" s="13">
        <v>49</v>
      </c>
      <c r="R7" s="13">
        <v>111</v>
      </c>
      <c r="S7" s="13">
        <v>84</v>
      </c>
      <c r="T7" s="13">
        <v>75</v>
      </c>
      <c r="U7" s="13">
        <v>91</v>
      </c>
      <c r="V7" s="13">
        <v>144</v>
      </c>
      <c r="W7" s="13">
        <v>129</v>
      </c>
      <c r="X7" s="13">
        <v>70</v>
      </c>
      <c r="Y7" s="13">
        <v>91</v>
      </c>
      <c r="AA7" s="13">
        <v>263</v>
      </c>
      <c r="AB7" s="13">
        <v>277</v>
      </c>
      <c r="AC7" s="13">
        <v>233</v>
      </c>
      <c r="AD7" s="13">
        <v>247</v>
      </c>
    </row>
    <row r="8" spans="2:32" x14ac:dyDescent="0.35">
      <c r="B8" s="7" t="s">
        <v>111</v>
      </c>
      <c r="C8" s="14">
        <v>1028</v>
      </c>
      <c r="D8" s="14">
        <v>514</v>
      </c>
      <c r="E8" s="14">
        <v>514</v>
      </c>
      <c r="G8" s="14">
        <v>136</v>
      </c>
      <c r="H8" s="14">
        <v>185</v>
      </c>
      <c r="I8" s="14">
        <v>177</v>
      </c>
      <c r="J8" s="14">
        <v>173</v>
      </c>
      <c r="K8" s="14">
        <v>139</v>
      </c>
      <c r="L8" s="14">
        <v>218</v>
      </c>
      <c r="N8" s="14">
        <v>102</v>
      </c>
      <c r="O8" s="14">
        <v>24</v>
      </c>
      <c r="P8" s="14">
        <v>48</v>
      </c>
      <c r="Q8" s="14">
        <v>44</v>
      </c>
      <c r="R8" s="14">
        <v>109</v>
      </c>
      <c r="S8" s="14">
        <v>82</v>
      </c>
      <c r="T8" s="14">
        <v>71</v>
      </c>
      <c r="U8" s="14">
        <v>88</v>
      </c>
      <c r="V8" s="14">
        <v>157</v>
      </c>
      <c r="W8" s="14">
        <v>126</v>
      </c>
      <c r="X8" s="14">
        <v>78</v>
      </c>
      <c r="Y8" s="14">
        <v>100</v>
      </c>
      <c r="AA8" s="14">
        <v>264</v>
      </c>
      <c r="AB8" s="14">
        <v>276</v>
      </c>
      <c r="AC8" s="14">
        <v>236</v>
      </c>
      <c r="AD8" s="14">
        <v>251</v>
      </c>
    </row>
    <row r="9" spans="2:32" ht="46" customHeight="1" x14ac:dyDescent="0.35">
      <c r="B9" s="15" t="s">
        <v>380</v>
      </c>
      <c r="C9" s="16">
        <v>0.35656208008998108</v>
      </c>
      <c r="D9" s="16">
        <v>0.34884041730119619</v>
      </c>
      <c r="E9" s="16">
        <v>0.36428284444212189</v>
      </c>
      <c r="G9" s="16">
        <v>0.37323755945026749</v>
      </c>
      <c r="H9" s="16">
        <v>0.25868313261100739</v>
      </c>
      <c r="I9" s="16">
        <v>0.29067702837058179</v>
      </c>
      <c r="J9" s="16">
        <v>0.37013310304304248</v>
      </c>
      <c r="K9" s="16">
        <v>0.36048450964202888</v>
      </c>
      <c r="L9" s="16">
        <v>0.46963345044737592</v>
      </c>
      <c r="N9" s="16">
        <v>0.31582107109793112</v>
      </c>
      <c r="O9" s="16">
        <v>0.4269820302002213</v>
      </c>
      <c r="P9" s="16">
        <v>0.3778857904590408</v>
      </c>
      <c r="Q9" s="16">
        <v>0.36765363764747577</v>
      </c>
      <c r="R9" s="16">
        <v>0.31263846692340053</v>
      </c>
      <c r="S9" s="16">
        <v>0.25612788807470332</v>
      </c>
      <c r="T9" s="16">
        <v>0.56490231337267705</v>
      </c>
      <c r="U9" s="16">
        <v>0.38900091713210422</v>
      </c>
      <c r="V9" s="16">
        <v>0.26324020376877311</v>
      </c>
      <c r="W9" s="16">
        <v>0.37504232266146098</v>
      </c>
      <c r="X9" s="16">
        <v>0.41980973746904438</v>
      </c>
      <c r="Y9" s="16">
        <v>0.39361293967810851</v>
      </c>
      <c r="AA9" s="16">
        <v>0.32275062099714891</v>
      </c>
      <c r="AB9" s="16">
        <v>0.34918596839301919</v>
      </c>
      <c r="AC9" s="16">
        <v>0.31201884058358492</v>
      </c>
      <c r="AD9" s="16">
        <v>0.44274988252966457</v>
      </c>
    </row>
    <row r="10" spans="2:32" ht="32" customHeight="1" x14ac:dyDescent="0.35">
      <c r="B10" s="15" t="s">
        <v>372</v>
      </c>
      <c r="C10" s="16">
        <v>0.51031948468278854</v>
      </c>
      <c r="D10" s="16">
        <v>0.52873666088173332</v>
      </c>
      <c r="E10" s="16">
        <v>0.49190445137280819</v>
      </c>
      <c r="G10" s="16">
        <v>0.58029349748970571</v>
      </c>
      <c r="H10" s="16">
        <v>0.70173758410489495</v>
      </c>
      <c r="I10" s="16">
        <v>0.59325483634180121</v>
      </c>
      <c r="J10" s="16">
        <v>0.44056561103833569</v>
      </c>
      <c r="K10" s="16">
        <v>0.45641505483810058</v>
      </c>
      <c r="L10" s="16">
        <v>0.32612211957952453</v>
      </c>
      <c r="N10" s="16">
        <v>0.55344892820053826</v>
      </c>
      <c r="O10" s="16">
        <v>0.42365087162295872</v>
      </c>
      <c r="P10" s="16">
        <v>0.46648390198602818</v>
      </c>
      <c r="Q10" s="16">
        <v>0.48682791222031618</v>
      </c>
      <c r="R10" s="16">
        <v>0.61056832880693179</v>
      </c>
      <c r="S10" s="16">
        <v>0.48487831948583637</v>
      </c>
      <c r="T10" s="16">
        <v>0.36834546315457062</v>
      </c>
      <c r="U10" s="16">
        <v>0.48622240751428791</v>
      </c>
      <c r="V10" s="16">
        <v>0.60717116184539133</v>
      </c>
      <c r="W10" s="16">
        <v>0.47457417700783011</v>
      </c>
      <c r="X10" s="16">
        <v>0.43008957748685822</v>
      </c>
      <c r="Y10" s="16">
        <v>0.50805508644287289</v>
      </c>
      <c r="AA10" s="16">
        <v>0.57650430445800283</v>
      </c>
      <c r="AB10" s="16">
        <v>0.53561789309864982</v>
      </c>
      <c r="AC10" s="16">
        <v>0.52250139222305769</v>
      </c>
      <c r="AD10" s="16">
        <v>0.40079173211284758</v>
      </c>
    </row>
    <row r="11" spans="2:32" ht="19" customHeight="1" x14ac:dyDescent="0.35">
      <c r="B11" s="15" t="s">
        <v>125</v>
      </c>
      <c r="C11" s="16">
        <v>0.13311843522723041</v>
      </c>
      <c r="D11" s="16">
        <v>0.1224229218170705</v>
      </c>
      <c r="E11" s="16">
        <v>0.14381270418507</v>
      </c>
      <c r="G11" s="16">
        <v>4.6468943060026503E-2</v>
      </c>
      <c r="H11" s="16">
        <v>3.9579283284097523E-2</v>
      </c>
      <c r="I11" s="16">
        <v>0.116068135287617</v>
      </c>
      <c r="J11" s="16">
        <v>0.18930128591862169</v>
      </c>
      <c r="K11" s="16">
        <v>0.18310043551987051</v>
      </c>
      <c r="L11" s="16">
        <v>0.20424442997309961</v>
      </c>
      <c r="N11" s="16">
        <v>0.1307300007015306</v>
      </c>
      <c r="O11" s="16">
        <v>0.14936709817682009</v>
      </c>
      <c r="P11" s="16">
        <v>0.1556303075549309</v>
      </c>
      <c r="Q11" s="16">
        <v>0.14551845013220779</v>
      </c>
      <c r="R11" s="16">
        <v>7.6793204269667667E-2</v>
      </c>
      <c r="S11" s="16">
        <v>0.2589937924394603</v>
      </c>
      <c r="T11" s="16">
        <v>6.6752223472752129E-2</v>
      </c>
      <c r="U11" s="16">
        <v>0.1247766753536078</v>
      </c>
      <c r="V11" s="16">
        <v>0.12958863438583551</v>
      </c>
      <c r="W11" s="16">
        <v>0.15038350033070891</v>
      </c>
      <c r="X11" s="16">
        <v>0.15010068504409721</v>
      </c>
      <c r="Y11" s="16">
        <v>9.8331973879018972E-2</v>
      </c>
      <c r="AA11" s="16">
        <v>0.1007450745448483</v>
      </c>
      <c r="AB11" s="16">
        <v>0.1151961385083308</v>
      </c>
      <c r="AC11" s="16">
        <v>0.16547976719335761</v>
      </c>
      <c r="AD11" s="16">
        <v>0.15645838535748779</v>
      </c>
    </row>
    <row r="13" spans="2:32" x14ac:dyDescent="0.35">
      <c r="B13" s="19" t="s">
        <v>30</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381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671</v>
      </c>
      <c r="D7" s="13">
        <v>331</v>
      </c>
      <c r="E7" s="13">
        <v>340</v>
      </c>
      <c r="G7" s="13">
        <v>96</v>
      </c>
      <c r="H7" s="13">
        <v>109</v>
      </c>
      <c r="I7" s="13">
        <v>106</v>
      </c>
      <c r="J7" s="13">
        <v>122</v>
      </c>
      <c r="K7" s="13">
        <v>104</v>
      </c>
      <c r="L7" s="13">
        <v>134</v>
      </c>
      <c r="N7" s="13">
        <v>62</v>
      </c>
      <c r="O7" s="13">
        <v>23</v>
      </c>
      <c r="P7" s="13">
        <v>31</v>
      </c>
      <c r="Q7" s="13">
        <v>28</v>
      </c>
      <c r="R7" s="13">
        <v>72</v>
      </c>
      <c r="S7" s="13">
        <v>55</v>
      </c>
      <c r="T7" s="13">
        <v>44</v>
      </c>
      <c r="U7" s="13">
        <v>71</v>
      </c>
      <c r="V7" s="13">
        <v>78</v>
      </c>
      <c r="W7" s="13">
        <v>101</v>
      </c>
      <c r="X7" s="13">
        <v>50</v>
      </c>
      <c r="Y7" s="13">
        <v>56</v>
      </c>
      <c r="AA7" s="13">
        <v>202</v>
      </c>
      <c r="AB7" s="13">
        <v>170</v>
      </c>
      <c r="AC7" s="13">
        <v>136</v>
      </c>
      <c r="AD7" s="13">
        <v>158</v>
      </c>
    </row>
    <row r="8" spans="2:32" x14ac:dyDescent="0.35">
      <c r="B8" s="7" t="s">
        <v>111</v>
      </c>
      <c r="C8" s="14">
        <v>671</v>
      </c>
      <c r="D8" s="14">
        <v>329</v>
      </c>
      <c r="E8" s="14">
        <v>342</v>
      </c>
      <c r="G8" s="14">
        <v>90</v>
      </c>
      <c r="H8" s="14">
        <v>110</v>
      </c>
      <c r="I8" s="14">
        <v>102</v>
      </c>
      <c r="J8" s="14">
        <v>122</v>
      </c>
      <c r="K8" s="14">
        <v>100</v>
      </c>
      <c r="L8" s="14">
        <v>148</v>
      </c>
      <c r="N8" s="14">
        <v>62</v>
      </c>
      <c r="O8" s="14">
        <v>20</v>
      </c>
      <c r="P8" s="14">
        <v>29</v>
      </c>
      <c r="Q8" s="14">
        <v>25</v>
      </c>
      <c r="R8" s="14">
        <v>71</v>
      </c>
      <c r="S8" s="14">
        <v>55</v>
      </c>
      <c r="T8" s="14">
        <v>42</v>
      </c>
      <c r="U8" s="14">
        <v>68</v>
      </c>
      <c r="V8" s="14">
        <v>86</v>
      </c>
      <c r="W8" s="14">
        <v>98</v>
      </c>
      <c r="X8" s="14">
        <v>54</v>
      </c>
      <c r="Y8" s="14">
        <v>60</v>
      </c>
      <c r="AA8" s="14">
        <v>203</v>
      </c>
      <c r="AB8" s="14">
        <v>167</v>
      </c>
      <c r="AC8" s="14">
        <v>139</v>
      </c>
      <c r="AD8" s="14">
        <v>160</v>
      </c>
    </row>
    <row r="9" spans="2:32" ht="46" customHeight="1" x14ac:dyDescent="0.35">
      <c r="B9" s="15" t="s">
        <v>382</v>
      </c>
      <c r="C9" s="16">
        <v>0.40592829391123347</v>
      </c>
      <c r="D9" s="16">
        <v>0.36477455165952588</v>
      </c>
      <c r="E9" s="16">
        <v>0.44546402148174441</v>
      </c>
      <c r="G9" s="16">
        <v>0.42416689181283829</v>
      </c>
      <c r="H9" s="16">
        <v>0.23691379165422041</v>
      </c>
      <c r="I9" s="16">
        <v>0.37118297437168768</v>
      </c>
      <c r="J9" s="16">
        <v>0.45785436235079457</v>
      </c>
      <c r="K9" s="16">
        <v>0.41497691736042769</v>
      </c>
      <c r="L9" s="16">
        <v>0.49529328115871368</v>
      </c>
      <c r="N9" s="16">
        <v>0.3035526211453573</v>
      </c>
      <c r="O9" s="16">
        <v>0.36908058483255402</v>
      </c>
      <c r="P9" s="16">
        <v>0.39198520068135873</v>
      </c>
      <c r="Q9" s="16">
        <v>0.50218020229659366</v>
      </c>
      <c r="R9" s="16">
        <v>0.44968847971276033</v>
      </c>
      <c r="S9" s="16">
        <v>0.41394962483203218</v>
      </c>
      <c r="T9" s="16">
        <v>0.57125914433959135</v>
      </c>
      <c r="U9" s="16">
        <v>0.42864319226559527</v>
      </c>
      <c r="V9" s="16">
        <v>0.24701476131971969</v>
      </c>
      <c r="W9" s="16">
        <v>0.4896077182365236</v>
      </c>
      <c r="X9" s="16">
        <v>0.37810253009188532</v>
      </c>
      <c r="Y9" s="16">
        <v>0.40543681660922898</v>
      </c>
      <c r="AA9" s="16">
        <v>0.32688207927720991</v>
      </c>
      <c r="AB9" s="16">
        <v>0.4041160260944342</v>
      </c>
      <c r="AC9" s="16">
        <v>0.36822036064836322</v>
      </c>
      <c r="AD9" s="16">
        <v>0.54056577257038707</v>
      </c>
    </row>
    <row r="10" spans="2:32" ht="32" customHeight="1" x14ac:dyDescent="0.35">
      <c r="B10" s="15" t="s">
        <v>372</v>
      </c>
      <c r="C10" s="16">
        <v>0.4577857278977312</v>
      </c>
      <c r="D10" s="16">
        <v>0.50700039143240461</v>
      </c>
      <c r="E10" s="16">
        <v>0.41050600499718548</v>
      </c>
      <c r="G10" s="16">
        <v>0.53344235388911065</v>
      </c>
      <c r="H10" s="16">
        <v>0.71629490245161875</v>
      </c>
      <c r="I10" s="16">
        <v>0.53205834063625856</v>
      </c>
      <c r="J10" s="16">
        <v>0.3667023730623461</v>
      </c>
      <c r="K10" s="16">
        <v>0.38646059476384392</v>
      </c>
      <c r="L10" s="16">
        <v>0.2920451509862993</v>
      </c>
      <c r="N10" s="16">
        <v>0.54773672990845823</v>
      </c>
      <c r="O10" s="16">
        <v>0.5281360858035995</v>
      </c>
      <c r="P10" s="16">
        <v>0.51222777221218729</v>
      </c>
      <c r="Q10" s="16">
        <v>0.35058520765163492</v>
      </c>
      <c r="R10" s="16">
        <v>0.50775877522520929</v>
      </c>
      <c r="S10" s="16">
        <v>0.3199046456167195</v>
      </c>
      <c r="T10" s="16">
        <v>0.38230359466641223</v>
      </c>
      <c r="U10" s="16">
        <v>0.45890015706143839</v>
      </c>
      <c r="V10" s="16">
        <v>0.64977379762331178</v>
      </c>
      <c r="W10" s="16">
        <v>0.35857314938935358</v>
      </c>
      <c r="X10" s="16">
        <v>0.38846010034334638</v>
      </c>
      <c r="Y10" s="16">
        <v>0.42699873109572267</v>
      </c>
      <c r="AA10" s="16">
        <v>0.56111050274420293</v>
      </c>
      <c r="AB10" s="16">
        <v>0.50965982368227236</v>
      </c>
      <c r="AC10" s="16">
        <v>0.41559082417349119</v>
      </c>
      <c r="AD10" s="16">
        <v>0.312189985583327</v>
      </c>
    </row>
    <row r="11" spans="2:32" ht="19" customHeight="1" x14ac:dyDescent="0.35">
      <c r="B11" s="15" t="s">
        <v>125</v>
      </c>
      <c r="C11" s="16">
        <v>0.1362859781910353</v>
      </c>
      <c r="D11" s="16">
        <v>0.1282250569080694</v>
      </c>
      <c r="E11" s="16">
        <v>0.14402997352107</v>
      </c>
      <c r="G11" s="16">
        <v>4.2390754298050892E-2</v>
      </c>
      <c r="H11" s="16">
        <v>4.6791305894160778E-2</v>
      </c>
      <c r="I11" s="16">
        <v>9.6758684992053506E-2</v>
      </c>
      <c r="J11" s="16">
        <v>0.1754432645868593</v>
      </c>
      <c r="K11" s="16">
        <v>0.19856248787572839</v>
      </c>
      <c r="L11" s="16">
        <v>0.21266156785498719</v>
      </c>
      <c r="N11" s="16">
        <v>0.14871064894618449</v>
      </c>
      <c r="O11" s="16">
        <v>0.1027833293638466</v>
      </c>
      <c r="P11" s="16">
        <v>9.5787027106454037E-2</v>
      </c>
      <c r="Q11" s="16">
        <v>0.1472345900517715</v>
      </c>
      <c r="R11" s="16">
        <v>4.255274506203028E-2</v>
      </c>
      <c r="S11" s="16">
        <v>0.26614572955124821</v>
      </c>
      <c r="T11" s="16">
        <v>4.6437260993996428E-2</v>
      </c>
      <c r="U11" s="16">
        <v>0.1124566506729663</v>
      </c>
      <c r="V11" s="16">
        <v>0.1032114410569682</v>
      </c>
      <c r="W11" s="16">
        <v>0.15181913237412301</v>
      </c>
      <c r="X11" s="16">
        <v>0.23343736956476829</v>
      </c>
      <c r="Y11" s="16">
        <v>0.16756445229504821</v>
      </c>
      <c r="AA11" s="16">
        <v>0.1120074179785871</v>
      </c>
      <c r="AB11" s="16">
        <v>8.6224150223293466E-2</v>
      </c>
      <c r="AC11" s="16">
        <v>0.2161888151781455</v>
      </c>
      <c r="AD11" s="16">
        <v>0.14724424184628601</v>
      </c>
    </row>
    <row r="13" spans="2:32" x14ac:dyDescent="0.35">
      <c r="B13" s="19" t="s">
        <v>77</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383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689</v>
      </c>
      <c r="D7" s="13">
        <v>333</v>
      </c>
      <c r="E7" s="13">
        <v>356</v>
      </c>
      <c r="G7" s="13">
        <v>94</v>
      </c>
      <c r="H7" s="13">
        <v>126</v>
      </c>
      <c r="I7" s="13">
        <v>132</v>
      </c>
      <c r="J7" s="13">
        <v>116</v>
      </c>
      <c r="K7" s="13">
        <v>91</v>
      </c>
      <c r="L7" s="13">
        <v>130</v>
      </c>
      <c r="N7" s="13">
        <v>66</v>
      </c>
      <c r="O7" s="13">
        <v>19</v>
      </c>
      <c r="P7" s="13">
        <v>46</v>
      </c>
      <c r="Q7" s="13">
        <v>27</v>
      </c>
      <c r="R7" s="13">
        <v>78</v>
      </c>
      <c r="S7" s="13">
        <v>55</v>
      </c>
      <c r="T7" s="13">
        <v>60</v>
      </c>
      <c r="U7" s="13">
        <v>60</v>
      </c>
      <c r="V7" s="13">
        <v>100</v>
      </c>
      <c r="W7" s="13">
        <v>72</v>
      </c>
      <c r="X7" s="13">
        <v>51</v>
      </c>
      <c r="Y7" s="13">
        <v>55</v>
      </c>
      <c r="AA7" s="13">
        <v>175</v>
      </c>
      <c r="AB7" s="13">
        <v>178</v>
      </c>
      <c r="AC7" s="13">
        <v>165</v>
      </c>
      <c r="AD7" s="13">
        <v>167</v>
      </c>
    </row>
    <row r="8" spans="2:32" x14ac:dyDescent="0.35">
      <c r="B8" s="7" t="s">
        <v>111</v>
      </c>
      <c r="C8" s="14">
        <v>690</v>
      </c>
      <c r="D8" s="14">
        <v>330</v>
      </c>
      <c r="E8" s="14">
        <v>360</v>
      </c>
      <c r="G8" s="14">
        <v>89</v>
      </c>
      <c r="H8" s="14">
        <v>126</v>
      </c>
      <c r="I8" s="14">
        <v>128</v>
      </c>
      <c r="J8" s="14">
        <v>116</v>
      </c>
      <c r="K8" s="14">
        <v>88</v>
      </c>
      <c r="L8" s="14">
        <v>144</v>
      </c>
      <c r="N8" s="14">
        <v>64</v>
      </c>
      <c r="O8" s="14">
        <v>17</v>
      </c>
      <c r="P8" s="14">
        <v>43</v>
      </c>
      <c r="Q8" s="14">
        <v>25</v>
      </c>
      <c r="R8" s="14">
        <v>77</v>
      </c>
      <c r="S8" s="14">
        <v>53</v>
      </c>
      <c r="T8" s="14">
        <v>56</v>
      </c>
      <c r="U8" s="14">
        <v>58</v>
      </c>
      <c r="V8" s="14">
        <v>109</v>
      </c>
      <c r="W8" s="14">
        <v>71</v>
      </c>
      <c r="X8" s="14">
        <v>57</v>
      </c>
      <c r="Y8" s="14">
        <v>60</v>
      </c>
      <c r="AA8" s="14">
        <v>176</v>
      </c>
      <c r="AB8" s="14">
        <v>177</v>
      </c>
      <c r="AC8" s="14">
        <v>167</v>
      </c>
      <c r="AD8" s="14">
        <v>169</v>
      </c>
    </row>
    <row r="9" spans="2:32" ht="46" customHeight="1" x14ac:dyDescent="0.35">
      <c r="B9" s="15" t="s">
        <v>384</v>
      </c>
      <c r="C9" s="16">
        <v>0.43588770945787919</v>
      </c>
      <c r="D9" s="16">
        <v>0.43275983409875551</v>
      </c>
      <c r="E9" s="16">
        <v>0.43875954316628418</v>
      </c>
      <c r="G9" s="16">
        <v>0.48766816004344071</v>
      </c>
      <c r="H9" s="16">
        <v>0.33499775224965139</v>
      </c>
      <c r="I9" s="16">
        <v>0.3995054575540401</v>
      </c>
      <c r="J9" s="16">
        <v>0.4135125551725668</v>
      </c>
      <c r="K9" s="16">
        <v>0.49258005346092848</v>
      </c>
      <c r="L9" s="16">
        <v>0.50811026948825488</v>
      </c>
      <c r="N9" s="16">
        <v>0.45823954944216028</v>
      </c>
      <c r="O9" s="16">
        <v>0.33995449043464682</v>
      </c>
      <c r="P9" s="16">
        <v>0.49761191025769841</v>
      </c>
      <c r="Q9" s="16">
        <v>0.49185520595516152</v>
      </c>
      <c r="R9" s="16">
        <v>0.4428651211337003</v>
      </c>
      <c r="S9" s="16">
        <v>0.33283507069705032</v>
      </c>
      <c r="T9" s="16">
        <v>0.58457679298606624</v>
      </c>
      <c r="U9" s="16">
        <v>0.41791517080099772</v>
      </c>
      <c r="V9" s="16">
        <v>0.28097408932562451</v>
      </c>
      <c r="W9" s="16">
        <v>0.35246479056157032</v>
      </c>
      <c r="X9" s="16">
        <v>0.62848436784439254</v>
      </c>
      <c r="Y9" s="16">
        <v>0.52969663645766352</v>
      </c>
      <c r="AA9" s="16">
        <v>0.40341692968600162</v>
      </c>
      <c r="AB9" s="16">
        <v>0.42759315582363722</v>
      </c>
      <c r="AC9" s="16">
        <v>0.42935843736612989</v>
      </c>
      <c r="AD9" s="16">
        <v>0.48277319430844939</v>
      </c>
    </row>
    <row r="10" spans="2:32" ht="32" customHeight="1" x14ac:dyDescent="0.35">
      <c r="B10" s="15" t="s">
        <v>372</v>
      </c>
      <c r="C10" s="16">
        <v>0.44082386323447509</v>
      </c>
      <c r="D10" s="16">
        <v>0.46641328222133482</v>
      </c>
      <c r="E10" s="16">
        <v>0.41732914314896852</v>
      </c>
      <c r="G10" s="16">
        <v>0.4479776459369107</v>
      </c>
      <c r="H10" s="16">
        <v>0.60196857829753347</v>
      </c>
      <c r="I10" s="16">
        <v>0.5146313035602843</v>
      </c>
      <c r="J10" s="16">
        <v>0.44826387390910483</v>
      </c>
      <c r="K10" s="16">
        <v>0.34220284030373138</v>
      </c>
      <c r="L10" s="16">
        <v>0.28392944692119693</v>
      </c>
      <c r="N10" s="16">
        <v>0.41256282189048049</v>
      </c>
      <c r="O10" s="16">
        <v>0.49968700346696671</v>
      </c>
      <c r="P10" s="16">
        <v>0.34642807514797158</v>
      </c>
      <c r="Q10" s="16">
        <v>0.47035901766367028</v>
      </c>
      <c r="R10" s="16">
        <v>0.44917583327897809</v>
      </c>
      <c r="S10" s="16">
        <v>0.44384692863603531</v>
      </c>
      <c r="T10" s="16">
        <v>0.36551327480921431</v>
      </c>
      <c r="U10" s="16">
        <v>0.4296342266463663</v>
      </c>
      <c r="V10" s="16">
        <v>0.57307683537558696</v>
      </c>
      <c r="W10" s="16">
        <v>0.51000375212365767</v>
      </c>
      <c r="X10" s="16">
        <v>0.32719392943958159</v>
      </c>
      <c r="Y10" s="16">
        <v>0.3630996411266631</v>
      </c>
      <c r="AA10" s="16">
        <v>0.51486462535541155</v>
      </c>
      <c r="AB10" s="16">
        <v>0.47264373900249163</v>
      </c>
      <c r="AC10" s="16">
        <v>0.44775073352824352</v>
      </c>
      <c r="AD10" s="16">
        <v>0.32504048649697692</v>
      </c>
    </row>
    <row r="11" spans="2:32" ht="19" customHeight="1" x14ac:dyDescent="0.35">
      <c r="B11" s="15" t="s">
        <v>125</v>
      </c>
      <c r="C11" s="16">
        <v>0.12328842730764571</v>
      </c>
      <c r="D11" s="16">
        <v>0.1008268836799095</v>
      </c>
      <c r="E11" s="16">
        <v>0.14391131368474719</v>
      </c>
      <c r="G11" s="16">
        <v>6.4354194019648578E-2</v>
      </c>
      <c r="H11" s="16">
        <v>6.3033669452815189E-2</v>
      </c>
      <c r="I11" s="16">
        <v>8.5863238885675389E-2</v>
      </c>
      <c r="J11" s="16">
        <v>0.13822357091832821</v>
      </c>
      <c r="K11" s="16">
        <v>0.16521710623534031</v>
      </c>
      <c r="L11" s="16">
        <v>0.20796028359054841</v>
      </c>
      <c r="N11" s="16">
        <v>0.1291976286673589</v>
      </c>
      <c r="O11" s="16">
        <v>0.16035850609838651</v>
      </c>
      <c r="P11" s="16">
        <v>0.15596001459432979</v>
      </c>
      <c r="Q11" s="16">
        <v>3.7785776381168118E-2</v>
      </c>
      <c r="R11" s="16">
        <v>0.1079590455873219</v>
      </c>
      <c r="S11" s="16">
        <v>0.22331800066691429</v>
      </c>
      <c r="T11" s="16">
        <v>4.99099322047196E-2</v>
      </c>
      <c r="U11" s="16">
        <v>0.15245060255263601</v>
      </c>
      <c r="V11" s="16">
        <v>0.14594907529878851</v>
      </c>
      <c r="W11" s="16">
        <v>0.13753145731477209</v>
      </c>
      <c r="X11" s="16">
        <v>4.432170271602582E-2</v>
      </c>
      <c r="Y11" s="16">
        <v>0.1072037224156734</v>
      </c>
      <c r="AA11" s="16">
        <v>8.1718444958586836E-2</v>
      </c>
      <c r="AB11" s="16">
        <v>9.9763105173871436E-2</v>
      </c>
      <c r="AC11" s="16">
        <v>0.1228908291056266</v>
      </c>
      <c r="AD11" s="16">
        <v>0.19218631919457371</v>
      </c>
    </row>
    <row r="13" spans="2:32" x14ac:dyDescent="0.35">
      <c r="B13" s="19" t="s">
        <v>78</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F16"/>
  <sheetViews>
    <sheetView showGridLines="0" workbookViewId="0">
      <pane xSplit="2" topLeftCell="C1" activePane="topRight" state="frozen"/>
      <selection pane="topRight" activeCell="B16" sqref="B16"/>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s>
  <sheetData>
    <row r="2" spans="2:32" ht="40" customHeight="1" x14ac:dyDescent="0.35">
      <c r="D2" s="28" t="s">
        <v>385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5" spans="2:32" x14ac:dyDescent="0.35">
      <c r="D5" s="26" t="s">
        <v>81</v>
      </c>
      <c r="E5" s="27"/>
      <c r="G5" s="26" t="s">
        <v>82</v>
      </c>
      <c r="H5" s="27"/>
      <c r="I5" s="27"/>
      <c r="J5" s="27"/>
      <c r="K5" s="27"/>
      <c r="L5" s="27"/>
      <c r="N5" s="26" t="s">
        <v>83</v>
      </c>
      <c r="O5" s="27"/>
      <c r="P5" s="27"/>
      <c r="Q5" s="27"/>
      <c r="R5" s="27"/>
      <c r="S5" s="27"/>
      <c r="T5" s="27"/>
      <c r="U5" s="27"/>
      <c r="V5" s="27"/>
      <c r="W5" s="27"/>
      <c r="X5" s="27"/>
      <c r="Y5" s="27"/>
      <c r="AA5" s="26" t="s">
        <v>84</v>
      </c>
      <c r="AB5" s="27"/>
      <c r="AC5" s="27"/>
      <c r="AD5" s="27"/>
    </row>
    <row r="6" spans="2:32" ht="43.5" x14ac:dyDescent="0.35">
      <c r="C6" s="11" t="s">
        <v>85</v>
      </c>
      <c r="D6" s="12" t="s">
        <v>86</v>
      </c>
      <c r="E6" s="12" t="s">
        <v>87</v>
      </c>
      <c r="G6" s="12" t="s">
        <v>88</v>
      </c>
      <c r="H6" s="12" t="s">
        <v>89</v>
      </c>
      <c r="I6" s="12" t="s">
        <v>90</v>
      </c>
      <c r="J6" s="12" t="s">
        <v>91</v>
      </c>
      <c r="K6" s="12" t="s">
        <v>92</v>
      </c>
      <c r="L6" s="12" t="s">
        <v>93</v>
      </c>
      <c r="N6" s="12" t="s">
        <v>94</v>
      </c>
      <c r="O6" s="12" t="s">
        <v>95</v>
      </c>
      <c r="P6" s="12" t="s">
        <v>96</v>
      </c>
      <c r="Q6" s="12" t="s">
        <v>97</v>
      </c>
      <c r="R6" s="12" t="s">
        <v>98</v>
      </c>
      <c r="S6" s="12" t="s">
        <v>99</v>
      </c>
      <c r="T6" s="12" t="s">
        <v>100</v>
      </c>
      <c r="U6" s="12" t="s">
        <v>101</v>
      </c>
      <c r="V6" s="12" t="s">
        <v>102</v>
      </c>
      <c r="W6" s="12" t="s">
        <v>103</v>
      </c>
      <c r="X6" s="12" t="s">
        <v>104</v>
      </c>
      <c r="Y6" s="12" t="s">
        <v>105</v>
      </c>
      <c r="AA6" s="12" t="s">
        <v>106</v>
      </c>
      <c r="AB6" s="12" t="s">
        <v>107</v>
      </c>
      <c r="AC6" s="12" t="s">
        <v>108</v>
      </c>
      <c r="AD6" s="12" t="s">
        <v>109</v>
      </c>
    </row>
    <row r="7" spans="2:32" x14ac:dyDescent="0.35">
      <c r="B7" s="10" t="s">
        <v>110</v>
      </c>
      <c r="C7" s="13">
        <v>683</v>
      </c>
      <c r="D7" s="13">
        <v>356</v>
      </c>
      <c r="E7" s="13">
        <v>327</v>
      </c>
      <c r="G7" s="13">
        <v>106</v>
      </c>
      <c r="H7" s="13">
        <v>109</v>
      </c>
      <c r="I7" s="13">
        <v>122</v>
      </c>
      <c r="J7" s="13">
        <v>113</v>
      </c>
      <c r="K7" s="13">
        <v>104</v>
      </c>
      <c r="L7" s="13">
        <v>129</v>
      </c>
      <c r="N7" s="13">
        <v>61</v>
      </c>
      <c r="O7" s="13">
        <v>26</v>
      </c>
      <c r="P7" s="13">
        <v>31</v>
      </c>
      <c r="Q7" s="13">
        <v>37</v>
      </c>
      <c r="R7" s="13">
        <v>75</v>
      </c>
      <c r="S7" s="13">
        <v>58</v>
      </c>
      <c r="T7" s="13">
        <v>48</v>
      </c>
      <c r="U7" s="13">
        <v>60</v>
      </c>
      <c r="V7" s="13">
        <v>81</v>
      </c>
      <c r="W7" s="13">
        <v>99</v>
      </c>
      <c r="X7" s="13">
        <v>47</v>
      </c>
      <c r="Y7" s="13">
        <v>60</v>
      </c>
      <c r="AA7" s="13">
        <v>183</v>
      </c>
      <c r="AB7" s="13">
        <v>181</v>
      </c>
      <c r="AC7" s="13">
        <v>137</v>
      </c>
      <c r="AD7" s="13">
        <v>179</v>
      </c>
    </row>
    <row r="8" spans="2:32" x14ac:dyDescent="0.35">
      <c r="B8" s="7" t="s">
        <v>111</v>
      </c>
      <c r="C8" s="14">
        <v>681</v>
      </c>
      <c r="D8" s="14">
        <v>351</v>
      </c>
      <c r="E8" s="14">
        <v>330</v>
      </c>
      <c r="G8" s="14">
        <v>99</v>
      </c>
      <c r="H8" s="14">
        <v>110</v>
      </c>
      <c r="I8" s="14">
        <v>116</v>
      </c>
      <c r="J8" s="14">
        <v>114</v>
      </c>
      <c r="K8" s="14">
        <v>99</v>
      </c>
      <c r="L8" s="14">
        <v>143</v>
      </c>
      <c r="N8" s="14">
        <v>59</v>
      </c>
      <c r="O8" s="14">
        <v>23</v>
      </c>
      <c r="P8" s="14">
        <v>29</v>
      </c>
      <c r="Q8" s="14">
        <v>33</v>
      </c>
      <c r="R8" s="14">
        <v>74</v>
      </c>
      <c r="S8" s="14">
        <v>56</v>
      </c>
      <c r="T8" s="14">
        <v>46</v>
      </c>
      <c r="U8" s="14">
        <v>57</v>
      </c>
      <c r="V8" s="14">
        <v>87</v>
      </c>
      <c r="W8" s="14">
        <v>97</v>
      </c>
      <c r="X8" s="14">
        <v>52</v>
      </c>
      <c r="Y8" s="14">
        <v>66</v>
      </c>
      <c r="AA8" s="14">
        <v>181</v>
      </c>
      <c r="AB8" s="14">
        <v>183</v>
      </c>
      <c r="AC8" s="14">
        <v>137</v>
      </c>
      <c r="AD8" s="14">
        <v>180</v>
      </c>
    </row>
    <row r="9" spans="2:32" ht="46" customHeight="1" x14ac:dyDescent="0.35">
      <c r="B9" s="15" t="s">
        <v>386</v>
      </c>
      <c r="C9" s="16">
        <v>0.55331201898358007</v>
      </c>
      <c r="D9" s="16">
        <v>0.55993035027310523</v>
      </c>
      <c r="E9" s="16">
        <v>0.54628302831982112</v>
      </c>
      <c r="G9" s="16">
        <v>0.57548019879244905</v>
      </c>
      <c r="H9" s="16">
        <v>0.45642936637145071</v>
      </c>
      <c r="I9" s="16">
        <v>0.48544538830253342</v>
      </c>
      <c r="J9" s="16">
        <v>0.54241101626513988</v>
      </c>
      <c r="K9" s="16">
        <v>0.59471389282108633</v>
      </c>
      <c r="L9" s="16">
        <v>0.64770589049223271</v>
      </c>
      <c r="N9" s="16">
        <v>0.49851818556451921</v>
      </c>
      <c r="O9" s="16">
        <v>0.53789591328295372</v>
      </c>
      <c r="P9" s="16">
        <v>0.66677231020106453</v>
      </c>
      <c r="Q9" s="16">
        <v>0.62406481249111234</v>
      </c>
      <c r="R9" s="16">
        <v>0.52246337932751341</v>
      </c>
      <c r="S9" s="16">
        <v>0.51971659565552897</v>
      </c>
      <c r="T9" s="16">
        <v>0.71229437956707276</v>
      </c>
      <c r="U9" s="16">
        <v>0.53780666184449266</v>
      </c>
      <c r="V9" s="16">
        <v>0.43559068744416451</v>
      </c>
      <c r="W9" s="16">
        <v>0.51356676652479905</v>
      </c>
      <c r="X9" s="16">
        <v>0.57342834527396436</v>
      </c>
      <c r="Y9" s="16">
        <v>0.68586910654010258</v>
      </c>
      <c r="AA9" s="16">
        <v>0.50664130967897103</v>
      </c>
      <c r="AB9" s="16">
        <v>0.55697258156592955</v>
      </c>
      <c r="AC9" s="16">
        <v>0.49411261263159528</v>
      </c>
      <c r="AD9" s="16">
        <v>0.64299888449031772</v>
      </c>
    </row>
    <row r="10" spans="2:32" ht="32" customHeight="1" x14ac:dyDescent="0.35">
      <c r="B10" s="15" t="s">
        <v>372</v>
      </c>
      <c r="C10" s="16">
        <v>0.35156222771086992</v>
      </c>
      <c r="D10" s="16">
        <v>0.37274008786739687</v>
      </c>
      <c r="E10" s="16">
        <v>0.32907030719395342</v>
      </c>
      <c r="G10" s="16">
        <v>0.37797999048525222</v>
      </c>
      <c r="H10" s="16">
        <v>0.50671565990812562</v>
      </c>
      <c r="I10" s="16">
        <v>0.37982978905158499</v>
      </c>
      <c r="J10" s="16">
        <v>0.30831407722136639</v>
      </c>
      <c r="K10" s="16">
        <v>0.34897714581287609</v>
      </c>
      <c r="L10" s="16">
        <v>0.22667514055936319</v>
      </c>
      <c r="N10" s="16">
        <v>0.35352073149459062</v>
      </c>
      <c r="O10" s="16">
        <v>0.38485033080240733</v>
      </c>
      <c r="P10" s="16">
        <v>0.26251360932654522</v>
      </c>
      <c r="Q10" s="16">
        <v>0.26746685049413232</v>
      </c>
      <c r="R10" s="16">
        <v>0.35147422178232302</v>
      </c>
      <c r="S10" s="16">
        <v>0.39048727083508628</v>
      </c>
      <c r="T10" s="16">
        <v>0.2246304901642221</v>
      </c>
      <c r="U10" s="16">
        <v>0.34369093090985597</v>
      </c>
      <c r="V10" s="16">
        <v>0.51516169116353161</v>
      </c>
      <c r="W10" s="16">
        <v>0.36250884171217801</v>
      </c>
      <c r="X10" s="16">
        <v>0.3134307229231722</v>
      </c>
      <c r="Y10" s="16">
        <v>0.27956589513370977</v>
      </c>
      <c r="AA10" s="16">
        <v>0.41889093659602222</v>
      </c>
      <c r="AB10" s="16">
        <v>0.33167984921458538</v>
      </c>
      <c r="AC10" s="16">
        <v>0.44355441078414021</v>
      </c>
      <c r="AD10" s="16">
        <v>0.23201539237165039</v>
      </c>
    </row>
    <row r="11" spans="2:32" ht="19" customHeight="1" x14ac:dyDescent="0.35">
      <c r="B11" s="15" t="s">
        <v>125</v>
      </c>
      <c r="C11" s="16">
        <v>9.5125753305550204E-2</v>
      </c>
      <c r="D11" s="16">
        <v>6.7329561859497969E-2</v>
      </c>
      <c r="E11" s="16">
        <v>0.12464666448622549</v>
      </c>
      <c r="G11" s="16">
        <v>4.6539810722298819E-2</v>
      </c>
      <c r="H11" s="16">
        <v>3.6854973720423581E-2</v>
      </c>
      <c r="I11" s="16">
        <v>0.1347248226458817</v>
      </c>
      <c r="J11" s="16">
        <v>0.1492749065134937</v>
      </c>
      <c r="K11" s="16">
        <v>5.630896136603733E-2</v>
      </c>
      <c r="L11" s="16">
        <v>0.1256189689484043</v>
      </c>
      <c r="N11" s="16">
        <v>0.14796108294089039</v>
      </c>
      <c r="O11" s="16">
        <v>7.7253755914638914E-2</v>
      </c>
      <c r="P11" s="16">
        <v>7.0714080472390334E-2</v>
      </c>
      <c r="Q11" s="16">
        <v>0.10846833701475531</v>
      </c>
      <c r="R11" s="16">
        <v>0.1260623988901636</v>
      </c>
      <c r="S11" s="16">
        <v>8.9796133509384937E-2</v>
      </c>
      <c r="T11" s="16">
        <v>6.3075130268705024E-2</v>
      </c>
      <c r="U11" s="16">
        <v>0.11850240724565141</v>
      </c>
      <c r="V11" s="16">
        <v>4.9247621392304028E-2</v>
      </c>
      <c r="W11" s="16">
        <v>0.1239243917630231</v>
      </c>
      <c r="X11" s="16">
        <v>0.1131409318028638</v>
      </c>
      <c r="Y11" s="16">
        <v>3.4564998326187778E-2</v>
      </c>
      <c r="AA11" s="16">
        <v>7.4467753725006691E-2</v>
      </c>
      <c r="AB11" s="16">
        <v>0.11134756921948499</v>
      </c>
      <c r="AC11" s="16">
        <v>6.2332976584264628E-2</v>
      </c>
      <c r="AD11" s="16">
        <v>0.1249857231380319</v>
      </c>
    </row>
    <row r="13" spans="2:32" x14ac:dyDescent="0.35">
      <c r="B13" s="19" t="s">
        <v>79</v>
      </c>
    </row>
    <row r="14" spans="2:32" x14ac:dyDescent="0.35">
      <c r="B14" t="s">
        <v>393</v>
      </c>
    </row>
    <row r="15" spans="2:32" x14ac:dyDescent="0.35">
      <c r="B15" t="s">
        <v>394</v>
      </c>
    </row>
    <row r="16" spans="2:32" x14ac:dyDescent="0.35">
      <c r="B16" s="5" t="str">
        <f>HYPERLINK("#Contents!A1", "Return to Contents")</f>
        <v>Return to Contents</v>
      </c>
    </row>
  </sheetData>
  <mergeCells count="5">
    <mergeCell ref="G5:L5"/>
    <mergeCell ref="D2:AF2"/>
    <mergeCell ref="D5:E5"/>
    <mergeCell ref="N5:Y5"/>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156</vt:i4>
      </vt:variant>
    </vt:vector>
  </HeadingPairs>
  <TitlesOfParts>
    <vt:vector size="15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Jules Walkden</cp:lastModifiedBy>
  <dcterms:created xsi:type="dcterms:W3CDTF">2026-04-07T10:00:56Z</dcterms:created>
  <dcterms:modified xsi:type="dcterms:W3CDTF">2026-06-30T15:47:03Z</dcterms:modified>
</cp:coreProperties>
</file>